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740" firstSheet="61" activeTab="63"/>
  </bookViews>
  <sheets>
    <sheet name="Any Number" sheetId="1" r:id="rId1"/>
    <sheet name="Balance Game" sheetId="2" r:id="rId2"/>
    <sheet name="Bargain Game" sheetId="3" r:id="rId3"/>
    <sheet name="Bonkers" sheetId="4" r:id="rId4"/>
    <sheet name="Bonus Game" sheetId="5" r:id="rId5"/>
    <sheet name="Bullseye" sheetId="6" r:id="rId6"/>
    <sheet name="Card Game" sheetId="7" r:id="rId7"/>
    <sheet name="Check-Out" sheetId="8" r:id="rId8"/>
    <sheet name="Cliff Hangers" sheetId="9" r:id="rId9"/>
    <sheet name="Clock Game" sheetId="10" r:id="rId10"/>
    <sheet name="Coming or Going" sheetId="11" r:id="rId11"/>
    <sheet name="Cover Up" sheetId="12" r:id="rId12"/>
    <sheet name="Danger Price" sheetId="13" r:id="rId13"/>
    <sheet name="Dice Game" sheetId="14" r:id="rId14"/>
    <sheet name="Double Cross" sheetId="15" r:id="rId15"/>
    <sheet name="Double Prices" sheetId="16" r:id="rId16"/>
    <sheet name="Easy as 1, 2, 3" sheetId="17" r:id="rId17"/>
    <sheet name="Five Price Tags" sheetId="18" r:id="rId18"/>
    <sheet name="Flip Flop" sheetId="19" r:id="rId19"/>
    <sheet name="Freeze Frame" sheetId="20" r:id="rId20"/>
    <sheet name="Gas Money" sheetId="21" r:id="rId21"/>
    <sheet name="Golden Road" sheetId="22" r:id="rId22"/>
    <sheet name="Grand Game" sheetId="23" r:id="rId23"/>
    <sheet name="Grocery Game" sheetId="24" r:id="rId24"/>
    <sheet name="Half Off" sheetId="25" r:id="rId25"/>
    <sheet name="Hi-Lo" sheetId="26" r:id="rId26"/>
    <sheet name="Hole in One (or Two)" sheetId="27" r:id="rId27"/>
    <sheet name="It's in the Bag" sheetId="28" r:id="rId28"/>
    <sheet name="Let 'em Roll" sheetId="29" r:id="rId29"/>
    <sheet name="Line 'em Up" sheetId="30" r:id="rId30"/>
    <sheet name="Lucky Seven" sheetId="31" r:id="rId31"/>
    <sheet name="Magic Number" sheetId="32" r:id="rId32"/>
    <sheet name="Make Your Move" sheetId="33" r:id="rId33"/>
    <sheet name="Master Key" sheetId="34" r:id="rId34"/>
    <sheet name="Money Game" sheetId="35" r:id="rId35"/>
    <sheet name="More or Less" sheetId="36" r:id="rId36"/>
    <sheet name="Most Expensive" sheetId="37" r:id="rId37"/>
    <sheet name="Now... or Then" sheetId="38" r:id="rId38"/>
    <sheet name="One Away" sheetId="39" r:id="rId39"/>
    <sheet name="One Right Price" sheetId="40" r:id="rId40"/>
    <sheet name="One Wrong Price" sheetId="41" r:id="rId41"/>
    <sheet name="Pass the Buck" sheetId="42" r:id="rId42"/>
    <sheet name="Pathfinder" sheetId="43" r:id="rId43"/>
    <sheet name="Pay the Rent" sheetId="44" r:id="rId44"/>
    <sheet name="Pick-a-Number" sheetId="45" r:id="rId45"/>
    <sheet name="Pick-a-Pair" sheetId="46" r:id="rId46"/>
    <sheet name="Plinko" sheetId="47" r:id="rId47"/>
    <sheet name="Pocket Change" sheetId="48" r:id="rId48"/>
    <sheet name="Punch a Bunch" sheetId="49" r:id="rId49"/>
    <sheet name="Push Over" sheetId="50" r:id="rId50"/>
    <sheet name="Race Game" sheetId="51" r:id="rId51"/>
    <sheet name="Range Game" sheetId="52" r:id="rId52"/>
    <sheet name="Rat Race" sheetId="53" r:id="rId53"/>
    <sheet name="Safe Crackers" sheetId="54" r:id="rId54"/>
    <sheet name="Secret X" sheetId="55" r:id="rId55"/>
    <sheet name="Shell Game" sheetId="56" r:id="rId56"/>
    <sheet name="Shopping Spree" sheetId="57" r:id="rId57"/>
    <sheet name="Side by Side" sheetId="58" r:id="rId58"/>
    <sheet name="Spelling Bee" sheetId="59" r:id="rId59"/>
    <sheet name="Squeeze Play" sheetId="60" r:id="rId60"/>
    <sheet name="Stack the Deck" sheetId="61" r:id="rId61"/>
    <sheet name="Step Up" sheetId="62" r:id="rId62"/>
    <sheet name="Swap Meet" sheetId="63" r:id="rId63"/>
    <sheet name="Switch" sheetId="64" r:id="rId64"/>
    <sheet name="Switcheroo" sheetId="65" r:id="rId65"/>
    <sheet name="Take Two" sheetId="66" r:id="rId66"/>
    <sheet name="Temptation" sheetId="67" r:id="rId67"/>
    <sheet name="Ten Chances" sheetId="68" r:id="rId68"/>
    <sheet name="That's Too Much!" sheetId="69" r:id="rId69"/>
    <sheet name="Three Strikes" sheetId="70" r:id="rId70"/>
    <sheet name="Triple Play" sheetId="71" r:id="rId71"/>
    <sheet name="Two for the Price of One" sheetId="72" r:id="rId72"/>
    <sheet name="Overall Average Prizes" sheetId="74" r:id="rId73"/>
  </sheets>
  <calcPr calcId="145621"/>
</workbook>
</file>

<file path=xl/calcChain.xml><?xml version="1.0" encoding="utf-8"?>
<calcChain xmlns="http://schemas.openxmlformats.org/spreadsheetml/2006/main">
  <c r="B17" i="64" l="1"/>
  <c r="B16" i="64"/>
  <c r="B13" i="64"/>
  <c r="B10" i="64"/>
  <c r="B7" i="64"/>
  <c r="B11" i="63"/>
  <c r="B10" i="63"/>
  <c r="B7" i="63"/>
  <c r="B16" i="62"/>
  <c r="B13" i="62"/>
  <c r="B12" i="62"/>
  <c r="B9" i="62"/>
  <c r="B11" i="57"/>
  <c r="B10" i="57"/>
  <c r="B7" i="57"/>
  <c r="B16" i="51"/>
  <c r="B13" i="51"/>
  <c r="B12" i="51"/>
  <c r="B9" i="51"/>
  <c r="B17" i="41"/>
  <c r="B16" i="41"/>
  <c r="B13" i="41"/>
  <c r="B10" i="41"/>
  <c r="B7" i="41"/>
  <c r="B17" i="40"/>
  <c r="B16" i="40"/>
  <c r="B13" i="40"/>
  <c r="B10" i="40"/>
  <c r="B7" i="40"/>
  <c r="B17" i="37"/>
  <c r="B16" i="37"/>
  <c r="B13" i="37"/>
  <c r="B10" i="37"/>
  <c r="B7" i="37"/>
  <c r="B11" i="32"/>
  <c r="B10" i="32"/>
  <c r="B7" i="32"/>
  <c r="B12" i="17"/>
  <c r="B11" i="17"/>
  <c r="B8" i="17"/>
  <c r="B11" i="15"/>
  <c r="B10" i="15"/>
  <c r="B7" i="15"/>
  <c r="B13" i="13"/>
  <c r="B12" i="13"/>
  <c r="B9" i="13"/>
  <c r="B13" i="10"/>
  <c r="B10" i="10"/>
  <c r="B14" i="10" s="1"/>
  <c r="B17" i="3"/>
  <c r="B14" i="5"/>
  <c r="B16" i="3"/>
  <c r="B13" i="3"/>
  <c r="B10" i="3"/>
  <c r="B7" i="3"/>
  <c r="B10" i="1"/>
  <c r="BR15" i="74"/>
  <c r="BR14" i="74"/>
  <c r="BR13" i="74"/>
  <c r="BR12" i="74"/>
  <c r="BR11" i="74"/>
  <c r="BR10" i="74"/>
  <c r="BR9" i="74"/>
  <c r="BR8" i="74"/>
  <c r="BR7" i="74"/>
  <c r="BR6" i="74"/>
  <c r="BR5" i="74"/>
  <c r="BR4" i="74"/>
  <c r="BR3" i="74"/>
  <c r="BR2" i="74"/>
  <c r="BR1" i="74"/>
  <c r="B8" i="68"/>
  <c r="O3" i="10"/>
  <c r="O2" i="10"/>
  <c r="B7" i="7"/>
  <c r="B9" i="72"/>
  <c r="B7" i="70"/>
  <c r="B9" i="69"/>
  <c r="B10" i="68"/>
  <c r="B22" i="67"/>
  <c r="B20" i="67"/>
  <c r="B16" i="67"/>
  <c r="B12" i="65"/>
  <c r="B10" i="65"/>
  <c r="B15" i="62"/>
  <c r="B7" i="61"/>
  <c r="B9" i="60"/>
  <c r="B7" i="59"/>
  <c r="B7" i="58"/>
  <c r="B9" i="56"/>
  <c r="B10" i="55"/>
  <c r="B9" i="54"/>
  <c r="B9" i="52"/>
  <c r="B15" i="51"/>
  <c r="B9" i="50"/>
  <c r="B22" i="49"/>
  <c r="B21" i="49"/>
  <c r="B20" i="49"/>
  <c r="B7" i="48"/>
  <c r="B19" i="47"/>
  <c r="B17" i="47"/>
  <c r="B7" i="46"/>
  <c r="B9" i="45"/>
  <c r="B8" i="44"/>
  <c r="B7" i="43"/>
  <c r="B18" i="42"/>
  <c r="B16" i="42"/>
  <c r="P10" i="42"/>
  <c r="P9" i="42"/>
  <c r="P8" i="42"/>
  <c r="P7" i="42"/>
  <c r="P6" i="42"/>
  <c r="O10" i="42"/>
  <c r="O9" i="42"/>
  <c r="O8" i="42"/>
  <c r="O7" i="42"/>
  <c r="O6" i="42"/>
  <c r="N10" i="42"/>
  <c r="N9" i="42"/>
  <c r="N8" i="42"/>
  <c r="N7" i="42"/>
  <c r="N6" i="42"/>
  <c r="O4" i="42"/>
  <c r="O3" i="42"/>
  <c r="O2" i="42"/>
  <c r="N5" i="42"/>
  <c r="B7" i="39"/>
  <c r="B9" i="38"/>
  <c r="B7" i="35"/>
  <c r="B8" i="33"/>
  <c r="B9" i="31"/>
  <c r="B7" i="30"/>
  <c r="O3" i="30"/>
  <c r="B7" i="29"/>
  <c r="O3" i="29"/>
  <c r="B9" i="28"/>
  <c r="B10" i="27"/>
  <c r="B11" i="26"/>
  <c r="B5" i="25"/>
  <c r="B9" i="24"/>
  <c r="B9" i="23"/>
  <c r="B12" i="22"/>
  <c r="P9" i="22"/>
  <c r="P8" i="22"/>
  <c r="P7" i="22"/>
  <c r="O9" i="22"/>
  <c r="O8" i="22"/>
  <c r="O7" i="22"/>
  <c r="N9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N7" i="22"/>
  <c r="B15" i="21"/>
  <c r="P12" i="21"/>
  <c r="P11" i="21"/>
  <c r="P10" i="21"/>
  <c r="P9" i="21"/>
  <c r="O12" i="21"/>
  <c r="O11" i="21"/>
  <c r="O10" i="21"/>
  <c r="O9" i="21"/>
  <c r="N12" i="21"/>
  <c r="N10" i="21"/>
  <c r="M10" i="21"/>
  <c r="L10" i="21"/>
  <c r="K10" i="21"/>
  <c r="J10" i="21"/>
  <c r="N11" i="21"/>
  <c r="N9" i="21"/>
  <c r="B7" i="20"/>
  <c r="B7" i="19"/>
  <c r="B12" i="18"/>
  <c r="B7" i="16"/>
  <c r="B9" i="14"/>
  <c r="B10" i="12"/>
  <c r="B7" i="11"/>
  <c r="O3" i="11"/>
  <c r="B15" i="9"/>
  <c r="B14" i="9"/>
  <c r="P8" i="9"/>
  <c r="O9" i="9"/>
  <c r="O8" i="9"/>
  <c r="O7" i="9"/>
  <c r="N9" i="9"/>
  <c r="O2" i="9"/>
  <c r="N8" i="9"/>
  <c r="M8" i="9"/>
  <c r="L8" i="9"/>
  <c r="K8" i="9"/>
  <c r="J8" i="9"/>
  <c r="I8" i="9"/>
  <c r="H8" i="9"/>
  <c r="G8" i="9"/>
  <c r="F8" i="9"/>
  <c r="E8" i="9"/>
  <c r="D8" i="9"/>
  <c r="C8" i="9"/>
  <c r="B8" i="9"/>
  <c r="P7" i="9"/>
  <c r="N7" i="9"/>
  <c r="B9" i="8"/>
  <c r="B12" i="6"/>
  <c r="B7" i="4"/>
  <c r="B9" i="2"/>
  <c r="B8" i="1"/>
  <c r="P5" i="68"/>
  <c r="P4" i="68"/>
  <c r="O5" i="68"/>
  <c r="O4" i="68"/>
  <c r="O3" i="68"/>
  <c r="O2" i="68"/>
  <c r="N5" i="68"/>
  <c r="N4" i="68"/>
  <c r="N3" i="68"/>
  <c r="N2" i="68"/>
  <c r="P13" i="67"/>
  <c r="P12" i="67"/>
  <c r="P11" i="67"/>
  <c r="P10" i="67"/>
  <c r="P7" i="67"/>
  <c r="P6" i="67"/>
  <c r="P5" i="67"/>
  <c r="P4" i="67"/>
  <c r="O13" i="67"/>
  <c r="O12" i="67"/>
  <c r="O11" i="67"/>
  <c r="O10" i="67"/>
  <c r="O7" i="67"/>
  <c r="O6" i="67"/>
  <c r="O5" i="67"/>
  <c r="O4" i="67"/>
  <c r="O3" i="67"/>
  <c r="O2" i="67"/>
  <c r="N13" i="67"/>
  <c r="N12" i="67"/>
  <c r="N11" i="67"/>
  <c r="N10" i="67"/>
  <c r="N7" i="67"/>
  <c r="N8" i="67"/>
  <c r="N6" i="67"/>
  <c r="N5" i="67"/>
  <c r="N4" i="67"/>
  <c r="N3" i="67"/>
  <c r="N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M8" i="67"/>
  <c r="L8" i="67"/>
  <c r="K8" i="67"/>
  <c r="J8" i="67"/>
  <c r="I8" i="67"/>
  <c r="H8" i="67"/>
  <c r="G8" i="67"/>
  <c r="F8" i="67"/>
  <c r="E8" i="67"/>
  <c r="D8" i="67"/>
  <c r="C8" i="67"/>
  <c r="B8" i="67"/>
  <c r="P7" i="65"/>
  <c r="P6" i="65"/>
  <c r="P5" i="65"/>
  <c r="P4" i="65"/>
  <c r="O7" i="65"/>
  <c r="O6" i="65"/>
  <c r="O5" i="65"/>
  <c r="O4" i="65"/>
  <c r="O3" i="65"/>
  <c r="O2" i="65"/>
  <c r="N7" i="65"/>
  <c r="N6" i="65"/>
  <c r="N5" i="65"/>
  <c r="N4" i="65"/>
  <c r="N3" i="65"/>
  <c r="N2" i="65"/>
  <c r="P6" i="62"/>
  <c r="P5" i="62"/>
  <c r="P4" i="62"/>
  <c r="O6" i="62"/>
  <c r="O5" i="62"/>
  <c r="O4" i="62"/>
  <c r="O3" i="62"/>
  <c r="O2" i="62"/>
  <c r="N6" i="62"/>
  <c r="N5" i="62"/>
  <c r="N4" i="62"/>
  <c r="N3" i="62"/>
  <c r="N2" i="62"/>
  <c r="P14" i="53"/>
  <c r="P13" i="53"/>
  <c r="P12" i="53"/>
  <c r="P11" i="53"/>
  <c r="P10" i="53"/>
  <c r="P9" i="53"/>
  <c r="P8" i="53"/>
  <c r="P7" i="53"/>
  <c r="P6" i="53"/>
  <c r="P5" i="53"/>
  <c r="P4" i="53"/>
  <c r="O11" i="53"/>
  <c r="O10" i="53"/>
  <c r="O9" i="53"/>
  <c r="O8" i="53"/>
  <c r="O7" i="53"/>
  <c r="O6" i="53"/>
  <c r="O5" i="53"/>
  <c r="O4" i="53"/>
  <c r="O3" i="53"/>
  <c r="O2" i="53"/>
  <c r="O14" i="53"/>
  <c r="O13" i="53"/>
  <c r="N11" i="53"/>
  <c r="N10" i="53"/>
  <c r="N9" i="53"/>
  <c r="N8" i="53"/>
  <c r="N7" i="53"/>
  <c r="N6" i="53"/>
  <c r="N5" i="53"/>
  <c r="N4" i="53"/>
  <c r="N3" i="53"/>
  <c r="N2" i="53"/>
  <c r="P6" i="51"/>
  <c r="P5" i="51"/>
  <c r="P4" i="51"/>
  <c r="O6" i="51"/>
  <c r="O5" i="51"/>
  <c r="O4" i="51"/>
  <c r="O3" i="51"/>
  <c r="O2" i="51"/>
  <c r="N6" i="51"/>
  <c r="N5" i="51"/>
  <c r="N4" i="51"/>
  <c r="N3" i="51"/>
  <c r="N2" i="51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O3" i="49"/>
  <c r="O2" i="49"/>
  <c r="O19" i="49"/>
  <c r="O18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2" i="49"/>
  <c r="N6" i="47"/>
  <c r="N5" i="47"/>
  <c r="N4" i="47"/>
  <c r="N3" i="47"/>
  <c r="N7" i="47" s="1"/>
  <c r="N2" i="47"/>
  <c r="P14" i="47"/>
  <c r="O15" i="47"/>
  <c r="P15" i="47" s="1"/>
  <c r="P16" i="47" s="1"/>
  <c r="N12" i="47"/>
  <c r="N11" i="47"/>
  <c r="N10" i="47"/>
  <c r="N9" i="47"/>
  <c r="N13" i="47" s="1"/>
  <c r="N8" i="47"/>
  <c r="P7" i="44"/>
  <c r="P6" i="44"/>
  <c r="P5" i="44"/>
  <c r="P4" i="44"/>
  <c r="O7" i="44"/>
  <c r="O6" i="44"/>
  <c r="O5" i="44"/>
  <c r="O4" i="44"/>
  <c r="O3" i="44"/>
  <c r="O2" i="44"/>
  <c r="N7" i="44"/>
  <c r="N6" i="44"/>
  <c r="N5" i="44"/>
  <c r="N4" i="44"/>
  <c r="N3" i="44"/>
  <c r="N2" i="44"/>
  <c r="P11" i="42"/>
  <c r="O12" i="42"/>
  <c r="P12" i="42" s="1"/>
  <c r="N3" i="42"/>
  <c r="N2" i="42"/>
  <c r="P7" i="36"/>
  <c r="P6" i="36"/>
  <c r="P5" i="36"/>
  <c r="P4" i="36"/>
  <c r="O7" i="36"/>
  <c r="O6" i="36"/>
  <c r="O5" i="36"/>
  <c r="O4" i="36"/>
  <c r="O3" i="36"/>
  <c r="O2" i="36"/>
  <c r="P2" i="36" s="1"/>
  <c r="N7" i="36"/>
  <c r="N6" i="36"/>
  <c r="N5" i="36"/>
  <c r="N4" i="36"/>
  <c r="N3" i="36"/>
  <c r="N2" i="36"/>
  <c r="P6" i="34"/>
  <c r="P5" i="34"/>
  <c r="P4" i="34"/>
  <c r="O6" i="34"/>
  <c r="O5" i="34"/>
  <c r="O4" i="34"/>
  <c r="O3" i="34"/>
  <c r="O2" i="34"/>
  <c r="N6" i="34"/>
  <c r="N5" i="34"/>
  <c r="N4" i="34"/>
  <c r="N3" i="34"/>
  <c r="N2" i="34"/>
  <c r="P5" i="33"/>
  <c r="P4" i="33"/>
  <c r="O5" i="33"/>
  <c r="O4" i="33"/>
  <c r="O3" i="33"/>
  <c r="O2" i="33"/>
  <c r="N5" i="33"/>
  <c r="N4" i="33"/>
  <c r="N3" i="33"/>
  <c r="N2" i="33"/>
  <c r="P6" i="31"/>
  <c r="P5" i="31"/>
  <c r="P4" i="31"/>
  <c r="O6" i="31"/>
  <c r="O5" i="31"/>
  <c r="O4" i="31"/>
  <c r="O3" i="31"/>
  <c r="O2" i="31"/>
  <c r="N6" i="31"/>
  <c r="N5" i="31"/>
  <c r="N4" i="31"/>
  <c r="N3" i="31"/>
  <c r="N2" i="31"/>
  <c r="P8" i="28"/>
  <c r="P7" i="28"/>
  <c r="P6" i="28"/>
  <c r="P5" i="28"/>
  <c r="P4" i="28"/>
  <c r="O8" i="28"/>
  <c r="O7" i="28"/>
  <c r="O6" i="28"/>
  <c r="O5" i="28"/>
  <c r="O4" i="28"/>
  <c r="O3" i="28"/>
  <c r="O2" i="28"/>
  <c r="N8" i="28"/>
  <c r="N7" i="28"/>
  <c r="N6" i="28"/>
  <c r="N5" i="28"/>
  <c r="N4" i="28"/>
  <c r="N3" i="28"/>
  <c r="N2" i="28"/>
  <c r="O7" i="27"/>
  <c r="P7" i="27"/>
  <c r="P6" i="27"/>
  <c r="P5" i="27"/>
  <c r="O6" i="27"/>
  <c r="O3" i="27"/>
  <c r="O2" i="27"/>
  <c r="P2" i="27" s="1"/>
  <c r="N4" i="27"/>
  <c r="N3" i="27"/>
  <c r="N2" i="27"/>
  <c r="P6" i="26"/>
  <c r="P5" i="26"/>
  <c r="P4" i="26"/>
  <c r="O6" i="26"/>
  <c r="O5" i="26"/>
  <c r="O4" i="26"/>
  <c r="O3" i="26"/>
  <c r="O2" i="26"/>
  <c r="N6" i="26"/>
  <c r="N5" i="26"/>
  <c r="N4" i="26"/>
  <c r="N3" i="26"/>
  <c r="N2" i="26"/>
  <c r="P8" i="23"/>
  <c r="P7" i="23"/>
  <c r="P6" i="23"/>
  <c r="P5" i="23"/>
  <c r="P4" i="23"/>
  <c r="O8" i="23"/>
  <c r="O7" i="23"/>
  <c r="O6" i="23"/>
  <c r="O5" i="23"/>
  <c r="O4" i="23"/>
  <c r="O3" i="23"/>
  <c r="O2" i="23"/>
  <c r="N8" i="23"/>
  <c r="N7" i="23"/>
  <c r="N6" i="23"/>
  <c r="N5" i="23"/>
  <c r="N4" i="23"/>
  <c r="N3" i="23"/>
  <c r="N2" i="23"/>
  <c r="P6" i="22"/>
  <c r="O6" i="22"/>
  <c r="P5" i="22"/>
  <c r="P4" i="22"/>
  <c r="P3" i="22"/>
  <c r="P2" i="22"/>
  <c r="O5" i="22"/>
  <c r="O4" i="22"/>
  <c r="O3" i="22"/>
  <c r="O2" i="22"/>
  <c r="N6" i="22"/>
  <c r="N5" i="22"/>
  <c r="N4" i="22"/>
  <c r="N3" i="22"/>
  <c r="N2" i="22"/>
  <c r="P8" i="21"/>
  <c r="P7" i="21"/>
  <c r="P6" i="21"/>
  <c r="P5" i="21"/>
  <c r="P4" i="21"/>
  <c r="P3" i="21"/>
  <c r="P2" i="21"/>
  <c r="O8" i="21"/>
  <c r="O7" i="21"/>
  <c r="O6" i="21"/>
  <c r="O5" i="21"/>
  <c r="O4" i="21"/>
  <c r="O3" i="21"/>
  <c r="O2" i="21"/>
  <c r="N8" i="21"/>
  <c r="N7" i="21"/>
  <c r="N6" i="21"/>
  <c r="N5" i="21"/>
  <c r="N4" i="21"/>
  <c r="N3" i="21"/>
  <c r="N2" i="21"/>
  <c r="P8" i="18"/>
  <c r="P7" i="18"/>
  <c r="P5" i="18"/>
  <c r="P4" i="18"/>
  <c r="P3" i="18"/>
  <c r="O5" i="18"/>
  <c r="O4" i="18"/>
  <c r="O3" i="18"/>
  <c r="O2" i="18"/>
  <c r="N6" i="18"/>
  <c r="N5" i="18"/>
  <c r="N4" i="18"/>
  <c r="N3" i="18"/>
  <c r="N2" i="18"/>
  <c r="O8" i="18"/>
  <c r="P5" i="17"/>
  <c r="P4" i="17"/>
  <c r="O5" i="17"/>
  <c r="O4" i="17"/>
  <c r="O3" i="17"/>
  <c r="O2" i="17"/>
  <c r="N5" i="17"/>
  <c r="N4" i="17"/>
  <c r="N3" i="17"/>
  <c r="N2" i="17"/>
  <c r="O6" i="14"/>
  <c r="P6" i="14"/>
  <c r="P5" i="14"/>
  <c r="P4" i="14"/>
  <c r="P3" i="14"/>
  <c r="P2" i="14"/>
  <c r="O5" i="14"/>
  <c r="O4" i="14"/>
  <c r="O3" i="14"/>
  <c r="O2" i="14"/>
  <c r="N6" i="14"/>
  <c r="N5" i="14"/>
  <c r="N4" i="14"/>
  <c r="N3" i="14"/>
  <c r="N2" i="14"/>
  <c r="P5" i="13"/>
  <c r="P6" i="13" s="1"/>
  <c r="P4" i="13"/>
  <c r="P3" i="13"/>
  <c r="P2" i="13"/>
  <c r="O6" i="13"/>
  <c r="O5" i="13"/>
  <c r="O4" i="13"/>
  <c r="O3" i="13"/>
  <c r="O2" i="13"/>
  <c r="N6" i="13"/>
  <c r="N5" i="13"/>
  <c r="N4" i="13"/>
  <c r="N3" i="13"/>
  <c r="N2" i="13"/>
  <c r="O7" i="12"/>
  <c r="P7" i="12"/>
  <c r="P6" i="12"/>
  <c r="P5" i="12"/>
  <c r="P4" i="12"/>
  <c r="P3" i="12"/>
  <c r="P2" i="12"/>
  <c r="O6" i="12"/>
  <c r="O5" i="12"/>
  <c r="O4" i="12"/>
  <c r="O3" i="12"/>
  <c r="O2" i="12"/>
  <c r="N7" i="12"/>
  <c r="N6" i="12"/>
  <c r="N5" i="12"/>
  <c r="N4" i="12"/>
  <c r="N3" i="12"/>
  <c r="N2" i="12"/>
  <c r="P5" i="10"/>
  <c r="O6" i="10"/>
  <c r="P6" i="10" s="1"/>
  <c r="N3" i="10"/>
  <c r="N2" i="10"/>
  <c r="N5" i="9"/>
  <c r="N4" i="9"/>
  <c r="O4" i="9" s="1"/>
  <c r="P4" i="9" s="1"/>
  <c r="N3" i="9"/>
  <c r="N2" i="9"/>
  <c r="P8" i="6"/>
  <c r="P7" i="6"/>
  <c r="O8" i="6"/>
  <c r="N5" i="6"/>
  <c r="N4" i="6"/>
  <c r="N3" i="6"/>
  <c r="N2" i="6"/>
  <c r="P7" i="5"/>
  <c r="O8" i="5"/>
  <c r="P8" i="5" s="1"/>
  <c r="N5" i="5"/>
  <c r="N4" i="5"/>
  <c r="N3" i="5"/>
  <c r="N2" i="5"/>
  <c r="O3" i="72"/>
  <c r="O4" i="72" s="1"/>
  <c r="P2" i="72"/>
  <c r="O4" i="71"/>
  <c r="O3" i="71"/>
  <c r="P3" i="71" s="1"/>
  <c r="P2" i="71"/>
  <c r="P4" i="71" s="1"/>
  <c r="O3" i="70"/>
  <c r="P3" i="70" s="1"/>
  <c r="P2" i="70"/>
  <c r="O3" i="69"/>
  <c r="O4" i="69" s="1"/>
  <c r="P2" i="69"/>
  <c r="P2" i="68"/>
  <c r="P2" i="67"/>
  <c r="O3" i="66"/>
  <c r="O4" i="66" s="1"/>
  <c r="P2" i="66"/>
  <c r="P3" i="65"/>
  <c r="P2" i="65"/>
  <c r="O4" i="64"/>
  <c r="O3" i="64"/>
  <c r="P3" i="64" s="1"/>
  <c r="P2" i="64"/>
  <c r="P4" i="64" s="1"/>
  <c r="O3" i="63"/>
  <c r="P3" i="63" s="1"/>
  <c r="P2" i="63"/>
  <c r="P2" i="62"/>
  <c r="O3" i="61"/>
  <c r="O4" i="61" s="1"/>
  <c r="P2" i="61"/>
  <c r="O3" i="60"/>
  <c r="P3" i="60" s="1"/>
  <c r="P2" i="60"/>
  <c r="O4" i="59"/>
  <c r="O3" i="59"/>
  <c r="P3" i="59" s="1"/>
  <c r="P2" i="59"/>
  <c r="O3" i="58"/>
  <c r="O4" i="58" s="1"/>
  <c r="P2" i="58"/>
  <c r="O3" i="57"/>
  <c r="P3" i="57" s="1"/>
  <c r="P2" i="57"/>
  <c r="O4" i="56"/>
  <c r="O3" i="56"/>
  <c r="P3" i="56" s="1"/>
  <c r="P2" i="56"/>
  <c r="O3" i="55"/>
  <c r="O4" i="55" s="1"/>
  <c r="P2" i="55"/>
  <c r="O3" i="54"/>
  <c r="P3" i="54" s="1"/>
  <c r="P2" i="54"/>
  <c r="P2" i="53"/>
  <c r="O3" i="52"/>
  <c r="O4" i="52" s="1"/>
  <c r="P2" i="52"/>
  <c r="P3" i="51"/>
  <c r="P2" i="51"/>
  <c r="O3" i="50"/>
  <c r="P3" i="50" s="1"/>
  <c r="P2" i="50"/>
  <c r="P3" i="49"/>
  <c r="P2" i="49"/>
  <c r="O3" i="48"/>
  <c r="P3" i="48" s="1"/>
  <c r="P2" i="48"/>
  <c r="O4" i="46"/>
  <c r="O3" i="46"/>
  <c r="P3" i="46" s="1"/>
  <c r="P2" i="46"/>
  <c r="O3" i="45"/>
  <c r="O4" i="45" s="1"/>
  <c r="P2" i="45"/>
  <c r="P2" i="44"/>
  <c r="O3" i="43"/>
  <c r="P3" i="43" s="1"/>
  <c r="P2" i="43"/>
  <c r="O3" i="41"/>
  <c r="P3" i="41" s="1"/>
  <c r="P2" i="41"/>
  <c r="O3" i="40"/>
  <c r="P3" i="40" s="1"/>
  <c r="P2" i="40"/>
  <c r="P4" i="40" s="1"/>
  <c r="O3" i="39"/>
  <c r="O4" i="39" s="1"/>
  <c r="P2" i="39"/>
  <c r="O3" i="38"/>
  <c r="P3" i="38" s="1"/>
  <c r="P2" i="38"/>
  <c r="O3" i="37"/>
  <c r="O4" i="37" s="1"/>
  <c r="P2" i="37"/>
  <c r="P3" i="36"/>
  <c r="O3" i="35"/>
  <c r="P3" i="35" s="1"/>
  <c r="P2" i="35"/>
  <c r="P2" i="34"/>
  <c r="P2" i="33"/>
  <c r="O3" i="32"/>
  <c r="O4" i="32" s="1"/>
  <c r="P2" i="32"/>
  <c r="P2" i="31"/>
  <c r="O4" i="30"/>
  <c r="P2" i="30"/>
  <c r="O4" i="29"/>
  <c r="P2" i="29"/>
  <c r="P2" i="28"/>
  <c r="P3" i="27"/>
  <c r="P3" i="26"/>
  <c r="P2" i="26"/>
  <c r="O4" i="25"/>
  <c r="O3" i="25"/>
  <c r="P3" i="25" s="1"/>
  <c r="P2" i="25"/>
  <c r="P4" i="25" s="1"/>
  <c r="O3" i="24"/>
  <c r="P3" i="24" s="1"/>
  <c r="P2" i="24"/>
  <c r="P2" i="23"/>
  <c r="O3" i="20"/>
  <c r="P3" i="20" s="1"/>
  <c r="P2" i="20"/>
  <c r="O3" i="19"/>
  <c r="O4" i="19" s="1"/>
  <c r="P2" i="19"/>
  <c r="P2" i="18"/>
  <c r="P2" i="17"/>
  <c r="O3" i="16"/>
  <c r="P3" i="16" s="1"/>
  <c r="P2" i="16"/>
  <c r="O3" i="15"/>
  <c r="O4" i="15" s="1"/>
  <c r="P2" i="15"/>
  <c r="P3" i="11"/>
  <c r="P2" i="11"/>
  <c r="O3" i="8"/>
  <c r="P3" i="8" s="1"/>
  <c r="P2" i="8"/>
  <c r="O3" i="7"/>
  <c r="O4" i="7" s="1"/>
  <c r="P2" i="7"/>
  <c r="O3" i="4"/>
  <c r="P3" i="4" s="1"/>
  <c r="P2" i="4"/>
  <c r="O3" i="3"/>
  <c r="P3" i="3" s="1"/>
  <c r="P2" i="3"/>
  <c r="P4" i="2"/>
  <c r="P3" i="2"/>
  <c r="O4" i="2"/>
  <c r="O3" i="2"/>
  <c r="P2" i="2"/>
  <c r="P5" i="1"/>
  <c r="P4" i="1"/>
  <c r="P3" i="1"/>
  <c r="P2" i="1"/>
  <c r="O5" i="1"/>
  <c r="O4" i="1"/>
  <c r="O3" i="1"/>
  <c r="O2" i="1"/>
  <c r="N5" i="1"/>
  <c r="N4" i="1"/>
  <c r="N3" i="1"/>
  <c r="N2" i="1"/>
  <c r="O2" i="5" l="1"/>
  <c r="N6" i="5"/>
  <c r="O8" i="47"/>
  <c r="O12" i="47"/>
  <c r="P12" i="47" s="1"/>
  <c r="O2" i="47"/>
  <c r="P2" i="47" s="1"/>
  <c r="O6" i="47"/>
  <c r="P6" i="47" s="1"/>
  <c r="O10" i="47"/>
  <c r="P10" i="47" s="1"/>
  <c r="O4" i="47"/>
  <c r="P4" i="47" s="1"/>
  <c r="O13" i="47"/>
  <c r="O11" i="47"/>
  <c r="P11" i="47" s="1"/>
  <c r="O5" i="47"/>
  <c r="P5" i="47" s="1"/>
  <c r="O9" i="47"/>
  <c r="O3" i="47"/>
  <c r="P3" i="47" s="1"/>
  <c r="N4" i="42"/>
  <c r="P4" i="42"/>
  <c r="N4" i="10"/>
  <c r="P3" i="10" s="1"/>
  <c r="P2" i="9"/>
  <c r="O4" i="70"/>
  <c r="O4" i="63"/>
  <c r="O4" i="60"/>
  <c r="P4" i="57"/>
  <c r="O4" i="57"/>
  <c r="O4" i="54"/>
  <c r="P4" i="50"/>
  <c r="O4" i="50"/>
  <c r="P8" i="47"/>
  <c r="O4" i="48"/>
  <c r="P4" i="43"/>
  <c r="O4" i="43"/>
  <c r="O4" i="41"/>
  <c r="O4" i="40"/>
  <c r="O4" i="38"/>
  <c r="P4" i="35"/>
  <c r="O4" i="35"/>
  <c r="P4" i="27"/>
  <c r="O4" i="27"/>
  <c r="O4" i="24"/>
  <c r="O4" i="20"/>
  <c r="P4" i="20"/>
  <c r="P3" i="17"/>
  <c r="O4" i="16"/>
  <c r="O4" i="11"/>
  <c r="N6" i="6"/>
  <c r="O5" i="9"/>
  <c r="P5" i="9" s="1"/>
  <c r="O3" i="9"/>
  <c r="P3" i="9" s="1"/>
  <c r="P4" i="8"/>
  <c r="O4" i="8"/>
  <c r="O4" i="4"/>
  <c r="O4" i="3"/>
  <c r="P4" i="3"/>
  <c r="P3" i="72"/>
  <c r="P4" i="72" s="1"/>
  <c r="P4" i="70"/>
  <c r="P3" i="69"/>
  <c r="P4" i="69" s="1"/>
  <c r="P3" i="68"/>
  <c r="P3" i="67"/>
  <c r="P3" i="66"/>
  <c r="P4" i="66" s="1"/>
  <c r="P4" i="63"/>
  <c r="P3" i="62"/>
  <c r="P3" i="61"/>
  <c r="P4" i="61" s="1"/>
  <c r="P4" i="60"/>
  <c r="P4" i="59"/>
  <c r="P3" i="58"/>
  <c r="P4" i="58" s="1"/>
  <c r="P4" i="56"/>
  <c r="P3" i="55"/>
  <c r="P4" i="55" s="1"/>
  <c r="P4" i="54"/>
  <c r="P3" i="53"/>
  <c r="P3" i="52"/>
  <c r="P4" i="52" s="1"/>
  <c r="P4" i="48"/>
  <c r="P9" i="47"/>
  <c r="P4" i="46"/>
  <c r="P3" i="45"/>
  <c r="P4" i="45" s="1"/>
  <c r="P3" i="44"/>
  <c r="P4" i="41"/>
  <c r="P3" i="39"/>
  <c r="P4" i="39" s="1"/>
  <c r="P4" i="38"/>
  <c r="P3" i="37"/>
  <c r="P4" i="37" s="1"/>
  <c r="P3" i="34"/>
  <c r="P3" i="33"/>
  <c r="P3" i="32"/>
  <c r="P4" i="32" s="1"/>
  <c r="P3" i="31"/>
  <c r="P3" i="30"/>
  <c r="P4" i="30" s="1"/>
  <c r="P3" i="29"/>
  <c r="P4" i="29" s="1"/>
  <c r="P3" i="28"/>
  <c r="P4" i="24"/>
  <c r="P3" i="23"/>
  <c r="P3" i="19"/>
  <c r="P4" i="19" s="1"/>
  <c r="P4" i="16"/>
  <c r="P3" i="15"/>
  <c r="P4" i="15" s="1"/>
  <c r="P4" i="11"/>
  <c r="P3" i="7"/>
  <c r="P4" i="7" s="1"/>
  <c r="P4" i="4"/>
  <c r="P2" i="5" l="1"/>
  <c r="O3" i="5"/>
  <c r="P3" i="5" s="1"/>
  <c r="O5" i="5"/>
  <c r="P5" i="5" s="1"/>
  <c r="O4" i="5"/>
  <c r="P4" i="5" s="1"/>
  <c r="P7" i="47"/>
  <c r="B18" i="47"/>
  <c r="P13" i="47"/>
  <c r="O7" i="47"/>
  <c r="P2" i="42"/>
  <c r="P3" i="42"/>
  <c r="P9" i="9"/>
  <c r="O5" i="6"/>
  <c r="P5" i="6" s="1"/>
  <c r="O3" i="6"/>
  <c r="P3" i="6" s="1"/>
  <c r="O2" i="6"/>
  <c r="P2" i="6" s="1"/>
  <c r="O4" i="6"/>
  <c r="P4" i="6" s="1"/>
  <c r="P6" i="5" l="1"/>
  <c r="O6" i="5"/>
  <c r="P2" i="10"/>
  <c r="P4" i="10" s="1"/>
  <c r="O4" i="10"/>
</calcChain>
</file>

<file path=xl/sharedStrings.xml><?xml version="1.0" encoding="utf-8"?>
<sst xmlns="http://schemas.openxmlformats.org/spreadsheetml/2006/main" count="842" uniqueCount="147">
  <si>
    <t>Season</t>
  </si>
  <si>
    <t>Won Car</t>
  </si>
  <si>
    <t>Won 3-digit prize</t>
  </si>
  <si>
    <t>Won piggy bank</t>
  </si>
  <si>
    <t>Total</t>
  </si>
  <si>
    <t>won</t>
  </si>
  <si>
    <t>Probability</t>
  </si>
  <si>
    <t>Percentage</t>
  </si>
  <si>
    <t>lost</t>
  </si>
  <si>
    <t>won on first try</t>
  </si>
  <si>
    <t>won on second try</t>
  </si>
  <si>
    <t>won on third try</t>
  </si>
  <si>
    <t>won via hidden bullseye</t>
  </si>
  <si>
    <t>lost on prize 3</t>
  </si>
  <si>
    <t>lost on prize 2</t>
  </si>
  <si>
    <t>lost on prize 1</t>
  </si>
  <si>
    <t>won both prizes</t>
  </si>
  <si>
    <t>won prize 1</t>
  </si>
  <si>
    <t>lost with 4 numbers right</t>
  </si>
  <si>
    <t>lost with 3 numbers right</t>
  </si>
  <si>
    <t>lost with 2 numbers right</t>
  </si>
  <si>
    <t>lost with 1 number right</t>
  </si>
  <si>
    <t>lost on pick 1</t>
  </si>
  <si>
    <t>lost on pick 2</t>
  </si>
  <si>
    <t>lost on pick 3</t>
  </si>
  <si>
    <t>had 2 numbers wrong</t>
  </si>
  <si>
    <t>had 1 numbers wrong</t>
  </si>
  <si>
    <t>had 3 numbers wrong</t>
  </si>
  <si>
    <t>has 1 prizes right</t>
  </si>
  <si>
    <t>had 0 prizes right</t>
  </si>
  <si>
    <t>won 3 windows</t>
  </si>
  <si>
    <t>won 4 windows</t>
  </si>
  <si>
    <t>won 2 windows</t>
  </si>
  <si>
    <t>won 1 window</t>
  </si>
  <si>
    <t>won 4 selections</t>
  </si>
  <si>
    <t>won 3 selections</t>
  </si>
  <si>
    <t>won 2 selections</t>
  </si>
  <si>
    <t>won 1 selections</t>
  </si>
  <si>
    <t>lost on pick 4</t>
  </si>
  <si>
    <t>bailouts</t>
  </si>
  <si>
    <t>lost at prize 3</t>
  </si>
  <si>
    <t>lost at prize 2</t>
  </si>
  <si>
    <t>lost at prize 1</t>
  </si>
  <si>
    <t>won $10000</t>
  </si>
  <si>
    <t>won $1000</t>
  </si>
  <si>
    <t>won $100</t>
  </si>
  <si>
    <t>won $10</t>
  </si>
  <si>
    <t>won $1</t>
  </si>
  <si>
    <t>won $0</t>
  </si>
  <si>
    <t>had 1 products wrong</t>
  </si>
  <si>
    <t>had 2 products wrong</t>
  </si>
  <si>
    <t>had 3 products wrong</t>
  </si>
  <si>
    <t>won with 1 putts</t>
  </si>
  <si>
    <t>won with 2 putts</t>
  </si>
  <si>
    <t>won $16000</t>
  </si>
  <si>
    <t>won $8000</t>
  </si>
  <si>
    <t>won $4000</t>
  </si>
  <si>
    <t>won $2000</t>
  </si>
  <si>
    <t>lost on digit 5</t>
  </si>
  <si>
    <t>lost on digit 4</t>
  </si>
  <si>
    <t>lost on digit 3</t>
  </si>
  <si>
    <t>had 1 prizes right</t>
  </si>
  <si>
    <t>won 3 prizes</t>
  </si>
  <si>
    <t>won 2 prizes</t>
  </si>
  <si>
    <t>won 1 prizes</t>
  </si>
  <si>
    <t>won 0 prizes</t>
  </si>
  <si>
    <t>won car</t>
  </si>
  <si>
    <t>Bailouts</t>
  </si>
  <si>
    <t>Bailouts (cash only)</t>
  </si>
  <si>
    <t>won nothing</t>
  </si>
  <si>
    <t>won $100000</t>
  </si>
  <si>
    <t>won $5000</t>
  </si>
  <si>
    <t>chips in $10000</t>
  </si>
  <si>
    <t>chips in $1000</t>
  </si>
  <si>
    <t>chips in $500</t>
  </si>
  <si>
    <t>chips in $100</t>
  </si>
  <si>
    <t>chips in $0</t>
  </si>
  <si>
    <t>1 chips</t>
  </si>
  <si>
    <t>5 chips</t>
  </si>
  <si>
    <t>4 chips</t>
  </si>
  <si>
    <t>3 chips</t>
  </si>
  <si>
    <t>2 chips</t>
  </si>
  <si>
    <t>4 punches</t>
  </si>
  <si>
    <t>3 punches</t>
  </si>
  <si>
    <t>2 punches</t>
  </si>
  <si>
    <t>1 punches</t>
  </si>
  <si>
    <t>punched $25000</t>
  </si>
  <si>
    <t>punched $5000</t>
  </si>
  <si>
    <t>punched $2500</t>
  </si>
  <si>
    <t>punched $1000</t>
  </si>
  <si>
    <t>punched $500</t>
  </si>
  <si>
    <t>punched $100</t>
  </si>
  <si>
    <t>punched $50</t>
  </si>
  <si>
    <t>punched $10000</t>
  </si>
  <si>
    <t>punched $250</t>
  </si>
  <si>
    <t>won 4 prizes</t>
  </si>
  <si>
    <t>won 3 rats</t>
  </si>
  <si>
    <t>won 2 rats</t>
  </si>
  <si>
    <t>won 1 rats</t>
  </si>
  <si>
    <t>won 0 rats</t>
  </si>
  <si>
    <t xml:space="preserve">won </t>
  </si>
  <si>
    <t>won 5 prizes</t>
  </si>
  <si>
    <t>won game</t>
  </si>
  <si>
    <t>had 4 numbers wrong</t>
  </si>
  <si>
    <t>took prizes and quit</t>
  </si>
  <si>
    <t>lost game</t>
  </si>
  <si>
    <t>did not win car</t>
  </si>
  <si>
    <t>Most Expensive Car</t>
  </si>
  <si>
    <t>Least Expensive Car</t>
  </si>
  <si>
    <t>Average Price</t>
  </si>
  <si>
    <t>Most Expensive Prize</t>
  </si>
  <si>
    <t>Least Expensive Prize</t>
  </si>
  <si>
    <t>Average</t>
  </si>
  <si>
    <t>Most Expensive Prize Package</t>
  </si>
  <si>
    <t>Least Expensive Prize Package</t>
  </si>
  <si>
    <t>Most Expensive Trip</t>
  </si>
  <si>
    <t>Least Expensive Trip</t>
  </si>
  <si>
    <t>Most Expensive Final Prize</t>
  </si>
  <si>
    <t>Least Expensive Final Prize</t>
  </si>
  <si>
    <t>Average Winnings</t>
  </si>
  <si>
    <t>Most Expensive Trip Package</t>
  </si>
  <si>
    <t>Least Expensive Trip Package</t>
  </si>
  <si>
    <t>found car</t>
  </si>
  <si>
    <t>found $5000</t>
  </si>
  <si>
    <t>found $3000</t>
  </si>
  <si>
    <t>found $2000</t>
  </si>
  <si>
    <t>Average Winnings Per Chip</t>
  </si>
  <si>
    <t>Average Number Chips</t>
  </si>
  <si>
    <t>Average Number Punches</t>
  </si>
  <si>
    <t>Average Winnings Per Punch</t>
  </si>
  <si>
    <t>Average Number of Prizes</t>
  </si>
  <si>
    <t>Middle Prize</t>
  </si>
  <si>
    <t>Average Number Prizes</t>
  </si>
  <si>
    <t>Average number of prizes</t>
  </si>
  <si>
    <t>Most Expensive Sum of Gifts</t>
  </si>
  <si>
    <t>Least Expensive Sum of Gifts</t>
  </si>
  <si>
    <t>Middle Car</t>
  </si>
  <si>
    <t>Most Expensive Cars</t>
  </si>
  <si>
    <t>Least Expensive Cars</t>
  </si>
  <si>
    <t>Most Expensive Prizes</t>
  </si>
  <si>
    <t>Least Expensive Prizes</t>
  </si>
  <si>
    <t>Most Expensive Prize Packages</t>
  </si>
  <si>
    <t>Least Expensive Prize Packages</t>
  </si>
  <si>
    <t>Most Expensive Trips</t>
  </si>
  <si>
    <t>Least Expensive Trips</t>
  </si>
  <si>
    <t>Most Expensive Trip Packages</t>
  </si>
  <si>
    <t>Least Expensive Trip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</si>
</sst>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#\ ???/???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6" fontId="0" fillId="0" borderId="0" xfId="0" applyNumberFormat="1"/>
    <xf numFmtId="8" fontId="0" fillId="0" borderId="0" xfId="0" applyNumberFormat="1"/>
    <xf numFmtId="168" fontId="0" fillId="0" borderId="0" xfId="0" applyNumberFormat="1"/>
    <xf numFmtId="0" fontId="0" fillId="0" borderId="1" xfId="0" applyBorder="1"/>
    <xf numFmtId="6" fontId="0" fillId="0" borderId="2" xfId="0" applyNumberFormat="1" applyBorder="1"/>
    <xf numFmtId="0" fontId="0" fillId="0" borderId="2" xfId="0" applyBorder="1"/>
    <xf numFmtId="168" fontId="0" fillId="0" borderId="3" xfId="0" applyNumberFormat="1" applyBorder="1"/>
    <xf numFmtId="0" fontId="0" fillId="0" borderId="4" xfId="0" applyBorder="1"/>
    <xf numFmtId="6" fontId="0" fillId="0" borderId="0" xfId="0" applyNumberFormat="1" applyBorder="1"/>
    <xf numFmtId="0" fontId="0" fillId="0" borderId="0" xfId="0" applyBorder="1"/>
    <xf numFmtId="168" fontId="0" fillId="0" borderId="5" xfId="0" applyNumberFormat="1" applyBorder="1"/>
    <xf numFmtId="0" fontId="0" fillId="0" borderId="6" xfId="0" applyBorder="1"/>
    <xf numFmtId="0" fontId="0" fillId="0" borderId="7" xfId="0" applyBorder="1"/>
    <xf numFmtId="168" fontId="0" fillId="0" borderId="8" xfId="0" applyNumberFormat="1" applyBorder="1"/>
    <xf numFmtId="8" fontId="0" fillId="0" borderId="2" xfId="0" applyNumberFormat="1" applyBorder="1"/>
    <xf numFmtId="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1" sqref="B11"/>
    </sheetView>
  </sheetViews>
  <sheetFormatPr defaultRowHeight="15" x14ac:dyDescent="0.25"/>
  <cols>
    <col min="1" max="1" width="18.5703125" style="2" bestFit="1" customWidth="1"/>
    <col min="2" max="2" width="9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1</v>
      </c>
      <c r="B2">
        <v>12</v>
      </c>
      <c r="C2">
        <v>11</v>
      </c>
      <c r="D2">
        <v>8</v>
      </c>
      <c r="E2">
        <v>5</v>
      </c>
      <c r="F2">
        <v>9</v>
      </c>
      <c r="G2">
        <v>9</v>
      </c>
      <c r="H2">
        <v>9</v>
      </c>
      <c r="I2">
        <v>7</v>
      </c>
      <c r="J2">
        <v>11</v>
      </c>
      <c r="K2">
        <v>11</v>
      </c>
      <c r="L2">
        <v>15</v>
      </c>
      <c r="M2">
        <v>6</v>
      </c>
      <c r="N2">
        <f>SUM(B2:M2)</f>
        <v>113</v>
      </c>
      <c r="O2" s="4">
        <f>(N2/N5)</f>
        <v>0.36102236421725242</v>
      </c>
      <c r="P2" s="6">
        <f>O2</f>
        <v>0.36102236421725242</v>
      </c>
    </row>
    <row r="3" spans="1:16" x14ac:dyDescent="0.25">
      <c r="A3" s="2" t="s">
        <v>2</v>
      </c>
      <c r="B3">
        <v>8</v>
      </c>
      <c r="C3">
        <v>4</v>
      </c>
      <c r="D3">
        <v>6</v>
      </c>
      <c r="E3">
        <v>13</v>
      </c>
      <c r="F3">
        <v>10</v>
      </c>
      <c r="G3">
        <v>10</v>
      </c>
      <c r="H3">
        <v>4</v>
      </c>
      <c r="I3">
        <v>10</v>
      </c>
      <c r="J3">
        <v>12</v>
      </c>
      <c r="K3">
        <v>14</v>
      </c>
      <c r="L3">
        <v>5</v>
      </c>
      <c r="M3">
        <v>14</v>
      </c>
      <c r="N3">
        <f>SUM(B3:M3)</f>
        <v>110</v>
      </c>
      <c r="O3" s="4">
        <f>(N3/N5)</f>
        <v>0.3514376996805112</v>
      </c>
      <c r="P3" s="6">
        <f>O3</f>
        <v>0.3514376996805112</v>
      </c>
    </row>
    <row r="4" spans="1:16" x14ac:dyDescent="0.25">
      <c r="A4" s="2" t="s">
        <v>3</v>
      </c>
      <c r="B4">
        <v>7</v>
      </c>
      <c r="C4">
        <v>8</v>
      </c>
      <c r="D4">
        <v>8</v>
      </c>
      <c r="E4">
        <v>7</v>
      </c>
      <c r="F4">
        <v>6</v>
      </c>
      <c r="G4">
        <v>3</v>
      </c>
      <c r="H4">
        <v>9</v>
      </c>
      <c r="I4">
        <v>11</v>
      </c>
      <c r="J4">
        <v>6</v>
      </c>
      <c r="K4">
        <v>9</v>
      </c>
      <c r="L4">
        <v>9</v>
      </c>
      <c r="M4">
        <v>7</v>
      </c>
      <c r="N4">
        <f>SUM(B4:M4)</f>
        <v>90</v>
      </c>
      <c r="O4" s="4">
        <f>(N4/N5)</f>
        <v>0.28753993610223644</v>
      </c>
      <c r="P4" s="6">
        <f>O4</f>
        <v>0.28753993610223644</v>
      </c>
    </row>
    <row r="5" spans="1:16" x14ac:dyDescent="0.25">
      <c r="N5">
        <f>SUM(N2:N4)</f>
        <v>313</v>
      </c>
      <c r="O5" s="4">
        <f>SUM(O2:O4)</f>
        <v>1</v>
      </c>
      <c r="P5" s="6">
        <f>SUM(P2:P4)</f>
        <v>1</v>
      </c>
    </row>
    <row r="6" spans="1:16" x14ac:dyDescent="0.25">
      <c r="A6" s="2" t="s">
        <v>107</v>
      </c>
      <c r="B6" s="18">
        <v>27891</v>
      </c>
    </row>
    <row r="7" spans="1:16" x14ac:dyDescent="0.25">
      <c r="A7" s="2" t="s">
        <v>108</v>
      </c>
      <c r="B7" s="18">
        <v>13920</v>
      </c>
    </row>
    <row r="8" spans="1:16" x14ac:dyDescent="0.25">
      <c r="A8" s="2" t="s">
        <v>109</v>
      </c>
      <c r="B8" s="18">
        <f>AVERAGE(B6:B7)</f>
        <v>20905.5</v>
      </c>
    </row>
    <row r="10" spans="1:16" x14ac:dyDescent="0.25">
      <c r="A10" s="2" t="s">
        <v>119</v>
      </c>
      <c r="B10" s="19">
        <f>P2*B8 + P3*500 + P4*5</f>
        <v>7724.5095846645372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C9" sqref="C9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16</v>
      </c>
      <c r="B2">
        <v>11</v>
      </c>
      <c r="C2">
        <v>11</v>
      </c>
      <c r="D2">
        <v>12</v>
      </c>
      <c r="E2">
        <v>12</v>
      </c>
      <c r="F2">
        <v>13</v>
      </c>
      <c r="G2">
        <v>13</v>
      </c>
      <c r="H2">
        <v>15</v>
      </c>
      <c r="I2">
        <v>15</v>
      </c>
      <c r="J2">
        <v>7</v>
      </c>
      <c r="K2">
        <v>5</v>
      </c>
      <c r="L2">
        <v>5</v>
      </c>
      <c r="M2">
        <v>5</v>
      </c>
      <c r="N2">
        <f>SUM(B2:M2)</f>
        <v>124</v>
      </c>
      <c r="O2" s="4">
        <f>N2/N4*O5</f>
        <v>0.42688524590163934</v>
      </c>
      <c r="P2" s="6">
        <f>O2</f>
        <v>0.42688524590163934</v>
      </c>
    </row>
    <row r="3" spans="1:16" x14ac:dyDescent="0.25">
      <c r="A3" s="2" t="s">
        <v>17</v>
      </c>
      <c r="B3">
        <v>7</v>
      </c>
      <c r="C3">
        <v>3</v>
      </c>
      <c r="D3">
        <v>3</v>
      </c>
      <c r="E3">
        <v>4</v>
      </c>
      <c r="F3">
        <v>3</v>
      </c>
      <c r="G3">
        <v>6</v>
      </c>
      <c r="H3">
        <v>4</v>
      </c>
      <c r="I3">
        <v>5</v>
      </c>
      <c r="J3">
        <v>7</v>
      </c>
      <c r="K3">
        <v>7</v>
      </c>
      <c r="L3">
        <v>6</v>
      </c>
      <c r="M3">
        <v>4</v>
      </c>
      <c r="N3">
        <f>SUM(B3:M3)</f>
        <v>59</v>
      </c>
      <c r="O3" s="4">
        <f>N3/N4*O5</f>
        <v>0.20311475409836066</v>
      </c>
      <c r="P3" s="6">
        <f>O3</f>
        <v>0.20311475409836066</v>
      </c>
    </row>
    <row r="4" spans="1:16" x14ac:dyDescent="0.25">
      <c r="N4">
        <f>SUM(N2:N3)</f>
        <v>183</v>
      </c>
      <c r="O4" s="4">
        <f>SUM(O2:O3)</f>
        <v>0.63</v>
      </c>
      <c r="P4" s="6">
        <f>SUM(P2:P3)</f>
        <v>0.63</v>
      </c>
    </row>
    <row r="5" spans="1:16" x14ac:dyDescent="0.25">
      <c r="A5" s="2" t="s">
        <v>5</v>
      </c>
      <c r="O5" s="4">
        <v>0.63</v>
      </c>
      <c r="P5" s="6">
        <f>O5</f>
        <v>0.63</v>
      </c>
    </row>
    <row r="6" spans="1:16" x14ac:dyDescent="0.25">
      <c r="A6" s="2" t="s">
        <v>8</v>
      </c>
      <c r="O6" s="4">
        <f>100/100-O5</f>
        <v>0.37</v>
      </c>
      <c r="P6" s="6">
        <f>O6</f>
        <v>0.37</v>
      </c>
    </row>
    <row r="8" spans="1:16" x14ac:dyDescent="0.25">
      <c r="A8" s="2" t="s">
        <v>110</v>
      </c>
      <c r="B8" s="18">
        <v>3995</v>
      </c>
    </row>
    <row r="9" spans="1:16" x14ac:dyDescent="0.25">
      <c r="A9" s="2" t="s">
        <v>111</v>
      </c>
      <c r="B9" s="18">
        <v>498</v>
      </c>
    </row>
    <row r="10" spans="1:16" x14ac:dyDescent="0.25">
      <c r="B10" s="18">
        <f>AVERAGE(B8:B9)</f>
        <v>2246.5</v>
      </c>
    </row>
    <row r="11" spans="1:16" x14ac:dyDescent="0.25">
      <c r="A11" s="2" t="s">
        <v>113</v>
      </c>
      <c r="B11" s="18">
        <v>1997</v>
      </c>
    </row>
    <row r="12" spans="1:16" x14ac:dyDescent="0.25">
      <c r="A12" s="2" t="s">
        <v>114</v>
      </c>
      <c r="B12" s="18">
        <v>1198</v>
      </c>
    </row>
    <row r="13" spans="1:16" x14ac:dyDescent="0.25">
      <c r="B13" s="18">
        <f>AVERAGE(B11:B12)</f>
        <v>1597.5</v>
      </c>
    </row>
    <row r="14" spans="1:16" x14ac:dyDescent="0.25">
      <c r="A14" s="2" t="s">
        <v>112</v>
      </c>
      <c r="B14" s="18">
        <f>(2*B10 + B13) / 2</f>
        <v>3045.25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0.6</v>
      </c>
      <c r="P2" s="6">
        <f>O2</f>
        <v>0.6</v>
      </c>
    </row>
    <row r="3" spans="1:16" x14ac:dyDescent="0.25">
      <c r="A3" s="2" t="s">
        <v>8</v>
      </c>
      <c r="O3" s="4">
        <f>(100/100)-O2</f>
        <v>0.4</v>
      </c>
      <c r="P3" s="6">
        <f>O3</f>
        <v>0.4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9998</v>
      </c>
    </row>
    <row r="6" spans="1:16" x14ac:dyDescent="0.25">
      <c r="A6" s="2" t="s">
        <v>111</v>
      </c>
      <c r="B6" s="18">
        <v>2504</v>
      </c>
    </row>
    <row r="7" spans="1:16" x14ac:dyDescent="0.25">
      <c r="A7" s="2" t="s">
        <v>112</v>
      </c>
      <c r="B7" s="18">
        <f>AVERAGE(B5:B6)</f>
        <v>6251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24" sqref="E24"/>
    </sheetView>
  </sheetViews>
  <sheetFormatPr defaultRowHeight="15" x14ac:dyDescent="0.25"/>
  <cols>
    <col min="1" max="1" width="23.42578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D2">
        <v>11</v>
      </c>
      <c r="E2">
        <v>10</v>
      </c>
      <c r="F2">
        <v>11</v>
      </c>
      <c r="G2">
        <v>10</v>
      </c>
      <c r="H2">
        <v>6</v>
      </c>
      <c r="I2">
        <v>10</v>
      </c>
      <c r="J2">
        <v>9</v>
      </c>
      <c r="K2">
        <v>8</v>
      </c>
      <c r="L2">
        <v>8</v>
      </c>
      <c r="M2">
        <v>3</v>
      </c>
      <c r="N2">
        <f>SUM(D2:M2)</f>
        <v>86</v>
      </c>
      <c r="O2" s="4">
        <f>N2/N7</f>
        <v>0.32452830188679244</v>
      </c>
      <c r="P2" s="6">
        <f>O2</f>
        <v>0.32452830188679244</v>
      </c>
    </row>
    <row r="3" spans="1:16" x14ac:dyDescent="0.25">
      <c r="A3" s="2" t="s">
        <v>18</v>
      </c>
      <c r="D3">
        <v>11</v>
      </c>
      <c r="E3">
        <v>10</v>
      </c>
      <c r="F3">
        <v>10</v>
      </c>
      <c r="G3">
        <v>9</v>
      </c>
      <c r="H3">
        <v>9</v>
      </c>
      <c r="I3">
        <v>10</v>
      </c>
      <c r="J3">
        <v>11</v>
      </c>
      <c r="K3">
        <v>11</v>
      </c>
      <c r="L3">
        <v>11</v>
      </c>
      <c r="M3">
        <v>14</v>
      </c>
      <c r="N3">
        <f>SUM(D3:M3)</f>
        <v>106</v>
      </c>
      <c r="O3" s="4">
        <f>N3/N7</f>
        <v>0.4</v>
      </c>
      <c r="P3" s="6">
        <f>O3</f>
        <v>0.4</v>
      </c>
    </row>
    <row r="4" spans="1:16" x14ac:dyDescent="0.25">
      <c r="A4" s="2" t="s">
        <v>19</v>
      </c>
      <c r="D4">
        <v>4</v>
      </c>
      <c r="E4">
        <v>4</v>
      </c>
      <c r="F4">
        <v>5</v>
      </c>
      <c r="G4">
        <v>3</v>
      </c>
      <c r="H4">
        <v>4</v>
      </c>
      <c r="I4">
        <v>9</v>
      </c>
      <c r="J4">
        <v>6</v>
      </c>
      <c r="K4">
        <v>9</v>
      </c>
      <c r="L4">
        <v>9</v>
      </c>
      <c r="M4">
        <v>9</v>
      </c>
      <c r="N4">
        <f>SUM(D4:M4)</f>
        <v>62</v>
      </c>
      <c r="O4" s="4">
        <f>N4/N7</f>
        <v>0.2339622641509434</v>
      </c>
      <c r="P4" s="6">
        <f>O4</f>
        <v>0.2339622641509434</v>
      </c>
    </row>
    <row r="5" spans="1:16" x14ac:dyDescent="0.25">
      <c r="A5" s="2" t="s">
        <v>20</v>
      </c>
      <c r="D5">
        <v>1</v>
      </c>
      <c r="E5">
        <v>1</v>
      </c>
      <c r="F5">
        <v>0</v>
      </c>
      <c r="G5">
        <v>0</v>
      </c>
      <c r="H5">
        <v>2</v>
      </c>
      <c r="I5">
        <v>0</v>
      </c>
      <c r="J5">
        <v>1</v>
      </c>
      <c r="K5">
        <v>1</v>
      </c>
      <c r="L5">
        <v>1</v>
      </c>
      <c r="M5">
        <v>2</v>
      </c>
      <c r="N5">
        <f>SUM(D5:M5)</f>
        <v>9</v>
      </c>
      <c r="O5" s="4">
        <f>N5/N7</f>
        <v>3.3962264150943396E-2</v>
      </c>
      <c r="P5" s="6">
        <f>O5</f>
        <v>3.3962264150943396E-2</v>
      </c>
    </row>
    <row r="6" spans="1:16" x14ac:dyDescent="0.25">
      <c r="A6" s="2" t="s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f>SUM(D6:M6)</f>
        <v>2</v>
      </c>
      <c r="O6" s="4">
        <f>N6/N7</f>
        <v>7.5471698113207548E-3</v>
      </c>
      <c r="P6" s="6">
        <f>O6</f>
        <v>7.5471698113207548E-3</v>
      </c>
    </row>
    <row r="7" spans="1:16" x14ac:dyDescent="0.25">
      <c r="N7">
        <f>SUM(N2:N6)</f>
        <v>265</v>
      </c>
      <c r="O7" s="4">
        <f>SUM(O2:O6)</f>
        <v>1</v>
      </c>
      <c r="P7" s="6">
        <f>SUM(P2:P6)</f>
        <v>1</v>
      </c>
    </row>
    <row r="8" spans="1:16" x14ac:dyDescent="0.25">
      <c r="A8" s="2" t="s">
        <v>107</v>
      </c>
      <c r="B8" s="18">
        <v>27824</v>
      </c>
    </row>
    <row r="9" spans="1:16" x14ac:dyDescent="0.25">
      <c r="A9" s="2" t="s">
        <v>108</v>
      </c>
      <c r="B9" s="18">
        <v>13920</v>
      </c>
    </row>
    <row r="10" spans="1:16" x14ac:dyDescent="0.25">
      <c r="A10" s="2" t="s">
        <v>112</v>
      </c>
      <c r="B10" s="18">
        <f>AVERAGE(B8:B9)</f>
        <v>20872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B13" sqref="B13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2</v>
      </c>
      <c r="C2">
        <v>4</v>
      </c>
      <c r="D2">
        <v>4</v>
      </c>
      <c r="E2">
        <v>4</v>
      </c>
      <c r="F2">
        <v>2</v>
      </c>
      <c r="G2">
        <v>3</v>
      </c>
      <c r="H2">
        <v>4</v>
      </c>
      <c r="I2">
        <v>5</v>
      </c>
      <c r="J2">
        <v>0</v>
      </c>
      <c r="K2">
        <v>5</v>
      </c>
      <c r="L2">
        <v>2</v>
      </c>
      <c r="M2">
        <v>4</v>
      </c>
      <c r="N2">
        <f>SUM(B2:M2)</f>
        <v>39</v>
      </c>
      <c r="O2" s="4">
        <f>N2/N6</f>
        <v>0.3611111111111111</v>
      </c>
      <c r="P2" s="6">
        <f>O2</f>
        <v>0.3611111111111111</v>
      </c>
    </row>
    <row r="3" spans="1:16" x14ac:dyDescent="0.25">
      <c r="A3" s="2" t="s">
        <v>24</v>
      </c>
      <c r="B3">
        <v>4</v>
      </c>
      <c r="C3">
        <v>0</v>
      </c>
      <c r="D3">
        <v>2</v>
      </c>
      <c r="E3">
        <v>0</v>
      </c>
      <c r="F3">
        <v>2</v>
      </c>
      <c r="G3">
        <v>3</v>
      </c>
      <c r="H3">
        <v>3</v>
      </c>
      <c r="I3">
        <v>4</v>
      </c>
      <c r="J3">
        <v>2</v>
      </c>
      <c r="K3">
        <v>3</v>
      </c>
      <c r="L3">
        <v>4</v>
      </c>
      <c r="M3">
        <v>6</v>
      </c>
      <c r="N3">
        <f>SUM(B3:M3)</f>
        <v>33</v>
      </c>
      <c r="O3" s="4">
        <f>N3/N6</f>
        <v>0.30555555555555558</v>
      </c>
      <c r="P3" s="6">
        <f>O3</f>
        <v>0.30555555555555558</v>
      </c>
    </row>
    <row r="4" spans="1:16" x14ac:dyDescent="0.25">
      <c r="A4" s="2" t="s">
        <v>23</v>
      </c>
      <c r="B4">
        <v>0</v>
      </c>
      <c r="C4">
        <v>1</v>
      </c>
      <c r="D4">
        <v>0</v>
      </c>
      <c r="E4">
        <v>2</v>
      </c>
      <c r="F4">
        <v>2</v>
      </c>
      <c r="G4">
        <v>3</v>
      </c>
      <c r="H4">
        <v>0</v>
      </c>
      <c r="I4">
        <v>3</v>
      </c>
      <c r="J4">
        <v>3</v>
      </c>
      <c r="K4">
        <v>2</v>
      </c>
      <c r="L4">
        <v>6</v>
      </c>
      <c r="M4">
        <v>2</v>
      </c>
      <c r="N4">
        <f>SUM(B4:M4)</f>
        <v>24</v>
      </c>
      <c r="O4" s="4">
        <f>N4/N6</f>
        <v>0.22222222222222221</v>
      </c>
      <c r="P4" s="6">
        <f>O4</f>
        <v>0.22222222222222221</v>
      </c>
    </row>
    <row r="5" spans="1:16" x14ac:dyDescent="0.25">
      <c r="A5" s="2" t="s">
        <v>22</v>
      </c>
      <c r="B5">
        <v>1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1</v>
      </c>
      <c r="J5">
        <v>2</v>
      </c>
      <c r="K5">
        <v>1</v>
      </c>
      <c r="L5">
        <v>1</v>
      </c>
      <c r="M5">
        <v>3</v>
      </c>
      <c r="N5">
        <f>SUM(B5:M5)</f>
        <v>12</v>
      </c>
      <c r="O5" s="4">
        <f>N5/N6</f>
        <v>0.1111111111111111</v>
      </c>
      <c r="P5" s="6">
        <f>O5</f>
        <v>0.1111111111111111</v>
      </c>
    </row>
    <row r="6" spans="1:16" x14ac:dyDescent="0.25">
      <c r="N6">
        <f>SUM(N2:N5)</f>
        <v>108</v>
      </c>
      <c r="O6" s="4">
        <f>SUM(O2:O5)</f>
        <v>1</v>
      </c>
      <c r="P6" s="6">
        <f>SUM(P2:P5)</f>
        <v>1</v>
      </c>
    </row>
    <row r="7" spans="1:16" x14ac:dyDescent="0.25">
      <c r="A7" s="2" t="s">
        <v>110</v>
      </c>
      <c r="B7" s="18">
        <v>5595</v>
      </c>
    </row>
    <row r="8" spans="1:16" x14ac:dyDescent="0.25">
      <c r="A8" s="2" t="s">
        <v>111</v>
      </c>
      <c r="B8" s="18">
        <v>200</v>
      </c>
    </row>
    <row r="9" spans="1:16" x14ac:dyDescent="0.25">
      <c r="B9" s="18">
        <f>AVERAGE(B7:B8)</f>
        <v>2897.5</v>
      </c>
    </row>
    <row r="10" spans="1:16" x14ac:dyDescent="0.25">
      <c r="A10" s="2" t="s">
        <v>113</v>
      </c>
      <c r="B10" s="18">
        <v>14525</v>
      </c>
    </row>
    <row r="11" spans="1:16" x14ac:dyDescent="0.25">
      <c r="A11" s="2" t="s">
        <v>114</v>
      </c>
      <c r="B11" s="18">
        <v>2866</v>
      </c>
    </row>
    <row r="12" spans="1:16" x14ac:dyDescent="0.25">
      <c r="B12" s="18">
        <f>AVERAGE(B10:B11)</f>
        <v>8695.5</v>
      </c>
    </row>
    <row r="13" spans="1:16" x14ac:dyDescent="0.25">
      <c r="A13" s="2" t="s">
        <v>112</v>
      </c>
      <c r="B13" s="18">
        <f>(B9*4 + B12) / 2</f>
        <v>10142.75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28515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17</v>
      </c>
      <c r="C2">
        <v>12</v>
      </c>
      <c r="D2">
        <v>11</v>
      </c>
      <c r="E2">
        <v>14</v>
      </c>
      <c r="F2">
        <v>15</v>
      </c>
      <c r="G2">
        <v>16</v>
      </c>
      <c r="H2">
        <v>9</v>
      </c>
      <c r="I2">
        <v>11</v>
      </c>
      <c r="J2">
        <v>9</v>
      </c>
      <c r="K2">
        <v>5</v>
      </c>
      <c r="L2">
        <v>5</v>
      </c>
      <c r="M2">
        <v>2</v>
      </c>
      <c r="N2">
        <f>SUM(B2:M2)</f>
        <v>126</v>
      </c>
      <c r="O2" s="4">
        <f>N2/N6</f>
        <v>0.47547169811320755</v>
      </c>
      <c r="P2" s="6">
        <f>O2</f>
        <v>0.47547169811320755</v>
      </c>
    </row>
    <row r="3" spans="1:16" x14ac:dyDescent="0.25">
      <c r="A3" s="2" t="s">
        <v>26</v>
      </c>
      <c r="B3">
        <v>6</v>
      </c>
      <c r="C3">
        <v>8</v>
      </c>
      <c r="D3">
        <v>10</v>
      </c>
      <c r="E3">
        <v>10</v>
      </c>
      <c r="F3">
        <v>9</v>
      </c>
      <c r="G3">
        <v>8</v>
      </c>
      <c r="H3">
        <v>12</v>
      </c>
      <c r="I3">
        <v>10</v>
      </c>
      <c r="J3">
        <v>5</v>
      </c>
      <c r="K3">
        <v>5</v>
      </c>
      <c r="L3">
        <v>8</v>
      </c>
      <c r="M3">
        <v>10</v>
      </c>
      <c r="N3">
        <f>SUM(B3:M3)</f>
        <v>101</v>
      </c>
      <c r="O3" s="4">
        <f>N3/N6</f>
        <v>0.38113207547169814</v>
      </c>
      <c r="P3" s="6">
        <f>O3</f>
        <v>0.38113207547169814</v>
      </c>
    </row>
    <row r="4" spans="1:16" x14ac:dyDescent="0.25">
      <c r="A4" s="2" t="s">
        <v>25</v>
      </c>
      <c r="B4">
        <v>6</v>
      </c>
      <c r="C4">
        <v>2</v>
      </c>
      <c r="D4">
        <v>2</v>
      </c>
      <c r="E4">
        <v>2</v>
      </c>
      <c r="F4">
        <v>2</v>
      </c>
      <c r="G4">
        <v>4</v>
      </c>
      <c r="H4">
        <v>5</v>
      </c>
      <c r="I4">
        <v>2</v>
      </c>
      <c r="J4">
        <v>0</v>
      </c>
      <c r="K4">
        <v>3</v>
      </c>
      <c r="L4">
        <v>1</v>
      </c>
      <c r="M4">
        <v>2</v>
      </c>
      <c r="N4">
        <f>SUM(B4:M4)</f>
        <v>31</v>
      </c>
      <c r="O4" s="4">
        <f>N4/N6</f>
        <v>0.1169811320754717</v>
      </c>
      <c r="P4" s="6">
        <f>O4</f>
        <v>0.1169811320754717</v>
      </c>
    </row>
    <row r="5" spans="1:16" x14ac:dyDescent="0.25">
      <c r="A5" s="2" t="s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f>SUM(B5:M5)</f>
        <v>7</v>
      </c>
      <c r="O5" s="4">
        <f>N5/N6</f>
        <v>2.6415094339622643E-2</v>
      </c>
      <c r="P5" s="6">
        <f>O5</f>
        <v>2.6415094339622643E-2</v>
      </c>
    </row>
    <row r="6" spans="1:16" x14ac:dyDescent="0.25">
      <c r="N6">
        <f>SUM(N2:N5)</f>
        <v>265</v>
      </c>
      <c r="O6" s="4">
        <f>SUM(O2:O5)</f>
        <v>1</v>
      </c>
      <c r="P6" s="6">
        <f>SUM(P2:P5)</f>
        <v>1</v>
      </c>
    </row>
    <row r="7" spans="1:16" x14ac:dyDescent="0.25">
      <c r="A7" s="2" t="s">
        <v>107</v>
      </c>
      <c r="B7" s="18">
        <v>26165</v>
      </c>
    </row>
    <row r="8" spans="1:16" x14ac:dyDescent="0.25">
      <c r="A8" s="2" t="s">
        <v>108</v>
      </c>
      <c r="B8" s="18">
        <v>13525</v>
      </c>
    </row>
    <row r="9" spans="1:16" x14ac:dyDescent="0.25">
      <c r="A9" s="2" t="s">
        <v>112</v>
      </c>
      <c r="B9" s="18">
        <f>AVERAGE(B7:B8)</f>
        <v>19845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1" sqref="B11"/>
    </sheetView>
  </sheetViews>
  <sheetFormatPr defaultRowHeight="15" x14ac:dyDescent="0.25"/>
  <cols>
    <col min="1" max="1" width="28" style="2" bestFit="1" customWidth="1"/>
    <col min="2" max="2" width="10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0.67</v>
      </c>
      <c r="P2" s="6">
        <f>O2</f>
        <v>0.67</v>
      </c>
    </row>
    <row r="3" spans="1:16" x14ac:dyDescent="0.25">
      <c r="A3" s="2" t="s">
        <v>8</v>
      </c>
      <c r="O3" s="4">
        <f>(100/100)-O2</f>
        <v>0.32999999999999996</v>
      </c>
      <c r="P3" s="6">
        <f>O3</f>
        <v>0.32999999999999996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6895</v>
      </c>
    </row>
    <row r="6" spans="1:16" x14ac:dyDescent="0.25">
      <c r="A6" s="2" t="s">
        <v>111</v>
      </c>
      <c r="B6" s="18">
        <v>1586</v>
      </c>
    </row>
    <row r="7" spans="1:16" x14ac:dyDescent="0.25">
      <c r="B7" s="18">
        <f>AVERAGE(B5:B6)</f>
        <v>4240.5</v>
      </c>
    </row>
    <row r="8" spans="1:16" x14ac:dyDescent="0.25">
      <c r="A8" s="2" t="s">
        <v>113</v>
      </c>
      <c r="B8" s="18">
        <v>12222</v>
      </c>
    </row>
    <row r="9" spans="1:16" x14ac:dyDescent="0.25">
      <c r="A9" s="2" t="s">
        <v>114</v>
      </c>
      <c r="B9" s="18">
        <v>4483</v>
      </c>
    </row>
    <row r="10" spans="1:16" x14ac:dyDescent="0.25">
      <c r="B10" s="18">
        <f>AVERAGE(B8:B9)</f>
        <v>8352.5</v>
      </c>
    </row>
    <row r="11" spans="1:16" x14ac:dyDescent="0.25">
      <c r="A11" s="2" t="s">
        <v>112</v>
      </c>
      <c r="B11" s="19">
        <f>(B7*2 + B10) / 2</f>
        <v>8416.75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0.56999999999999995</v>
      </c>
      <c r="P2" s="6">
        <f>O2</f>
        <v>0.56999999999999995</v>
      </c>
    </row>
    <row r="3" spans="1:16" x14ac:dyDescent="0.25">
      <c r="A3" s="2" t="s">
        <v>8</v>
      </c>
      <c r="O3" s="4">
        <f>(100/100)-O2</f>
        <v>0.43000000000000005</v>
      </c>
      <c r="P3" s="6">
        <f>O3</f>
        <v>0.43000000000000005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19000</v>
      </c>
    </row>
    <row r="6" spans="1:16" x14ac:dyDescent="0.25">
      <c r="A6" s="2" t="s">
        <v>111</v>
      </c>
      <c r="B6" s="18">
        <v>2238</v>
      </c>
    </row>
    <row r="7" spans="1:16" x14ac:dyDescent="0.25">
      <c r="A7" s="2" t="s">
        <v>112</v>
      </c>
      <c r="B7" s="18">
        <f>AVERAGE(B5:B6)</f>
        <v>10619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2" sqref="B12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11</v>
      </c>
      <c r="C2">
        <v>14</v>
      </c>
      <c r="D2">
        <v>12</v>
      </c>
      <c r="E2">
        <v>9</v>
      </c>
      <c r="F2">
        <v>4</v>
      </c>
      <c r="G2">
        <v>9</v>
      </c>
      <c r="H2">
        <v>4</v>
      </c>
      <c r="I2">
        <v>9</v>
      </c>
      <c r="J2">
        <v>12</v>
      </c>
      <c r="K2">
        <v>4</v>
      </c>
      <c r="L2">
        <v>6</v>
      </c>
      <c r="M2">
        <v>6</v>
      </c>
      <c r="N2">
        <f>SUM(B2:M2)</f>
        <v>100</v>
      </c>
      <c r="O2" s="4">
        <f>N2/N5</f>
        <v>0.55865921787709494</v>
      </c>
      <c r="P2" s="6">
        <f>O2</f>
        <v>0.55865921787709494</v>
      </c>
    </row>
    <row r="3" spans="1:16" x14ac:dyDescent="0.25">
      <c r="A3" s="2" t="s">
        <v>28</v>
      </c>
      <c r="B3">
        <v>7</v>
      </c>
      <c r="C3">
        <v>4</v>
      </c>
      <c r="D3">
        <v>5</v>
      </c>
      <c r="E3">
        <v>5</v>
      </c>
      <c r="F3">
        <v>4</v>
      </c>
      <c r="G3">
        <v>3</v>
      </c>
      <c r="H3">
        <v>6</v>
      </c>
      <c r="I3">
        <v>6</v>
      </c>
      <c r="J3">
        <v>6</v>
      </c>
      <c r="K3">
        <v>8</v>
      </c>
      <c r="L3">
        <v>5</v>
      </c>
      <c r="M3">
        <v>5</v>
      </c>
      <c r="N3">
        <f>SUM(B3:M3)</f>
        <v>64</v>
      </c>
      <c r="O3" s="4">
        <f>N3/N5</f>
        <v>0.35754189944134079</v>
      </c>
      <c r="P3" s="6">
        <f>O3</f>
        <v>0.35754189944134079</v>
      </c>
    </row>
    <row r="4" spans="1:16" x14ac:dyDescent="0.25">
      <c r="A4" s="2" t="s">
        <v>29</v>
      </c>
      <c r="B4">
        <v>0</v>
      </c>
      <c r="C4">
        <v>0</v>
      </c>
      <c r="D4">
        <v>2</v>
      </c>
      <c r="E4">
        <v>1</v>
      </c>
      <c r="F4">
        <v>1</v>
      </c>
      <c r="G4">
        <v>0</v>
      </c>
      <c r="H4">
        <v>1</v>
      </c>
      <c r="I4">
        <v>0</v>
      </c>
      <c r="J4">
        <v>2</v>
      </c>
      <c r="K4">
        <v>1</v>
      </c>
      <c r="L4">
        <v>4</v>
      </c>
      <c r="M4">
        <v>3</v>
      </c>
      <c r="N4">
        <f>SUM(B4:M4)</f>
        <v>15</v>
      </c>
      <c r="O4" s="4">
        <f>N4/N5</f>
        <v>8.3798882681564241E-2</v>
      </c>
      <c r="P4" s="6">
        <f>O4</f>
        <v>8.3798882681564241E-2</v>
      </c>
    </row>
    <row r="5" spans="1:16" x14ac:dyDescent="0.25">
      <c r="N5">
        <f>SUM(N2:N4)</f>
        <v>179</v>
      </c>
      <c r="O5" s="4">
        <f>SUM(O2:O4)</f>
        <v>0.99999999999999989</v>
      </c>
      <c r="P5" s="6">
        <f>SUM(P2:P4)</f>
        <v>0.99999999999999989</v>
      </c>
    </row>
    <row r="6" spans="1:16" x14ac:dyDescent="0.25">
      <c r="A6" s="2" t="s">
        <v>110</v>
      </c>
      <c r="B6" s="18">
        <v>4494</v>
      </c>
    </row>
    <row r="7" spans="1:16" x14ac:dyDescent="0.25">
      <c r="A7" s="2" t="s">
        <v>111</v>
      </c>
      <c r="B7" s="18">
        <v>300</v>
      </c>
    </row>
    <row r="8" spans="1:16" x14ac:dyDescent="0.25">
      <c r="B8" s="18">
        <f>AVERAGE(B6:B7)</f>
        <v>2397</v>
      </c>
    </row>
    <row r="9" spans="1:16" x14ac:dyDescent="0.25">
      <c r="A9" s="2" t="s">
        <v>113</v>
      </c>
      <c r="B9" s="18">
        <v>10657</v>
      </c>
    </row>
    <row r="10" spans="1:16" x14ac:dyDescent="0.25">
      <c r="A10" s="2" t="s">
        <v>114</v>
      </c>
      <c r="B10" s="18">
        <v>2449</v>
      </c>
    </row>
    <row r="11" spans="1:16" x14ac:dyDescent="0.25">
      <c r="B11" s="18">
        <f>AVERAGE(B9:B10)</f>
        <v>6553</v>
      </c>
    </row>
    <row r="12" spans="1:16" x14ac:dyDescent="0.25">
      <c r="A12" s="2" t="s">
        <v>112</v>
      </c>
      <c r="B12" s="18">
        <f>(B8*3 + B11) / 2</f>
        <v>6872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34</v>
      </c>
      <c r="B2">
        <v>0</v>
      </c>
      <c r="C2">
        <v>0</v>
      </c>
      <c r="D2">
        <v>1</v>
      </c>
      <c r="E2">
        <v>2</v>
      </c>
      <c r="F2">
        <v>0</v>
      </c>
      <c r="G2">
        <v>1</v>
      </c>
      <c r="H2">
        <v>2</v>
      </c>
      <c r="I2">
        <v>1</v>
      </c>
      <c r="J2">
        <v>0</v>
      </c>
      <c r="K2">
        <v>2</v>
      </c>
      <c r="L2">
        <v>0</v>
      </c>
      <c r="M2">
        <v>0</v>
      </c>
      <c r="N2">
        <f>SUM(B2:M2)</f>
        <v>9</v>
      </c>
      <c r="O2" s="4">
        <f>N2/N6</f>
        <v>8.3333333333333329E-2</v>
      </c>
      <c r="P2" s="6">
        <f>O2</f>
        <v>8.3333333333333329E-2</v>
      </c>
    </row>
    <row r="3" spans="1:16" x14ac:dyDescent="0.25">
      <c r="A3" s="2" t="s">
        <v>35</v>
      </c>
      <c r="B3">
        <v>3</v>
      </c>
      <c r="C3">
        <v>2</v>
      </c>
      <c r="D3">
        <v>2</v>
      </c>
      <c r="E3">
        <v>2</v>
      </c>
      <c r="F3">
        <v>2</v>
      </c>
      <c r="G3">
        <v>1</v>
      </c>
      <c r="H3">
        <v>1</v>
      </c>
      <c r="I3">
        <v>2</v>
      </c>
      <c r="J3">
        <v>3</v>
      </c>
      <c r="K3">
        <v>3</v>
      </c>
      <c r="L3">
        <v>2</v>
      </c>
      <c r="M3">
        <v>3</v>
      </c>
      <c r="N3">
        <f>SUM(B3:M3)</f>
        <v>26</v>
      </c>
      <c r="O3" s="4">
        <f>N3/N6</f>
        <v>0.24074074074074073</v>
      </c>
      <c r="P3" s="6">
        <f>O3</f>
        <v>0.24074074074074073</v>
      </c>
    </row>
    <row r="4" spans="1:16" x14ac:dyDescent="0.25">
      <c r="A4" s="2" t="s">
        <v>36</v>
      </c>
      <c r="B4">
        <v>5</v>
      </c>
      <c r="C4">
        <v>5</v>
      </c>
      <c r="D4">
        <v>8</v>
      </c>
      <c r="E4">
        <v>3</v>
      </c>
      <c r="F4">
        <v>2</v>
      </c>
      <c r="G4">
        <v>5</v>
      </c>
      <c r="H4">
        <v>2</v>
      </c>
      <c r="I4">
        <v>4</v>
      </c>
      <c r="J4">
        <v>4</v>
      </c>
      <c r="K4">
        <v>4</v>
      </c>
      <c r="L4">
        <v>0</v>
      </c>
      <c r="M4">
        <v>2</v>
      </c>
      <c r="N4">
        <f>SUM(B4:M4)</f>
        <v>44</v>
      </c>
      <c r="O4" s="4">
        <f>N4/N6</f>
        <v>0.40740740740740738</v>
      </c>
      <c r="P4" s="6">
        <f>O4</f>
        <v>0.40740740740740738</v>
      </c>
    </row>
    <row r="5" spans="1:16" x14ac:dyDescent="0.25">
      <c r="A5" s="2" t="s">
        <v>37</v>
      </c>
      <c r="B5">
        <v>1</v>
      </c>
      <c r="C5">
        <v>1</v>
      </c>
      <c r="D5">
        <v>1</v>
      </c>
      <c r="E5">
        <v>4</v>
      </c>
      <c r="F5">
        <v>3</v>
      </c>
      <c r="G5">
        <v>2</v>
      </c>
      <c r="H5">
        <v>1</v>
      </c>
      <c r="I5">
        <v>3</v>
      </c>
      <c r="J5">
        <v>2</v>
      </c>
      <c r="K5">
        <v>0</v>
      </c>
      <c r="L5">
        <v>6</v>
      </c>
      <c r="M5">
        <v>5</v>
      </c>
      <c r="N5">
        <f>SUM(B5:M5)</f>
        <v>29</v>
      </c>
      <c r="O5" s="4">
        <f>N5/N6</f>
        <v>0.26851851851851855</v>
      </c>
      <c r="P5" s="6">
        <f>O5</f>
        <v>0.26851851851851855</v>
      </c>
    </row>
    <row r="6" spans="1:16" x14ac:dyDescent="0.25">
      <c r="N6">
        <f>SUM(N2:N5)</f>
        <v>108</v>
      </c>
    </row>
    <row r="7" spans="1:16" x14ac:dyDescent="0.25">
      <c r="A7" s="2" t="s">
        <v>5</v>
      </c>
      <c r="O7" s="4">
        <v>0.35</v>
      </c>
      <c r="P7" s="6">
        <f>O7</f>
        <v>0.35</v>
      </c>
    </row>
    <row r="8" spans="1:16" x14ac:dyDescent="0.25">
      <c r="A8" s="2" t="s">
        <v>8</v>
      </c>
      <c r="O8" s="4">
        <f>100/100-O7</f>
        <v>0.65</v>
      </c>
      <c r="P8" s="6">
        <f>O8</f>
        <v>0.65</v>
      </c>
    </row>
    <row r="10" spans="1:16" x14ac:dyDescent="0.25">
      <c r="A10" s="2" t="s">
        <v>107</v>
      </c>
      <c r="B10" s="18">
        <v>27195</v>
      </c>
    </row>
    <row r="11" spans="1:16" x14ac:dyDescent="0.25">
      <c r="A11" s="2" t="s">
        <v>108</v>
      </c>
      <c r="B11" s="18">
        <v>14655</v>
      </c>
    </row>
    <row r="12" spans="1:16" x14ac:dyDescent="0.25">
      <c r="A12" s="2" t="s">
        <v>112</v>
      </c>
      <c r="B12" s="18">
        <f>AVERAGE(B10:B11)</f>
        <v>20925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0.41</v>
      </c>
      <c r="P2" s="6">
        <f>O2</f>
        <v>0.41</v>
      </c>
    </row>
    <row r="3" spans="1:16" x14ac:dyDescent="0.25">
      <c r="A3" s="2" t="s">
        <v>8</v>
      </c>
      <c r="O3" s="4">
        <f>(100/100)-O2</f>
        <v>0.59000000000000008</v>
      </c>
      <c r="P3" s="6">
        <f>O3</f>
        <v>0.59000000000000008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9896</v>
      </c>
    </row>
    <row r="6" spans="1:16" x14ac:dyDescent="0.25">
      <c r="A6" s="2" t="s">
        <v>111</v>
      </c>
      <c r="B6" s="18">
        <v>2429</v>
      </c>
    </row>
    <row r="7" spans="1:16" x14ac:dyDescent="0.25">
      <c r="A7" s="2" t="s">
        <v>112</v>
      </c>
      <c r="B7" s="18">
        <f>AVERAGE(B5:B6)</f>
        <v>6162.5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0.41</v>
      </c>
      <c r="P2" s="6">
        <f>O2</f>
        <v>0.41</v>
      </c>
    </row>
    <row r="3" spans="1:16" x14ac:dyDescent="0.25">
      <c r="A3" s="2" t="s">
        <v>8</v>
      </c>
      <c r="O3" s="4">
        <f>(100/100)-O2</f>
        <v>0.59000000000000008</v>
      </c>
      <c r="P3" s="6">
        <f>O3</f>
        <v>0.59000000000000008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25010</v>
      </c>
    </row>
    <row r="6" spans="1:16" x14ac:dyDescent="0.25">
      <c r="A6" s="2" t="s">
        <v>108</v>
      </c>
      <c r="B6" s="18">
        <v>16427</v>
      </c>
    </row>
    <row r="7" spans="1:16" x14ac:dyDescent="0.25">
      <c r="A7" s="2" t="s">
        <v>110</v>
      </c>
      <c r="B7" s="18">
        <v>17670</v>
      </c>
    </row>
    <row r="8" spans="1:16" x14ac:dyDescent="0.25">
      <c r="A8" s="2" t="s">
        <v>111</v>
      </c>
      <c r="B8" s="18">
        <v>3046</v>
      </c>
    </row>
    <row r="9" spans="1:16" x14ac:dyDescent="0.25">
      <c r="A9" s="2" t="s">
        <v>112</v>
      </c>
      <c r="B9" s="18">
        <f>AVERAGE(B5:B8)</f>
        <v>15538.25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8" sqref="A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0.35</v>
      </c>
      <c r="P2" s="6">
        <f>O2</f>
        <v>0.35</v>
      </c>
    </row>
    <row r="3" spans="1:16" x14ac:dyDescent="0.25">
      <c r="A3" s="2" t="s">
        <v>8</v>
      </c>
      <c r="O3" s="4">
        <f>(100/100)-O2</f>
        <v>0.65</v>
      </c>
      <c r="P3" s="6">
        <f>O3</f>
        <v>0.65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9878</v>
      </c>
    </row>
    <row r="6" spans="1:16" x14ac:dyDescent="0.25">
      <c r="A6" s="2" t="s">
        <v>111</v>
      </c>
      <c r="B6" s="18">
        <v>2464</v>
      </c>
    </row>
    <row r="7" spans="1:16" x14ac:dyDescent="0.25">
      <c r="A7" s="2" t="s">
        <v>112</v>
      </c>
      <c r="B7" s="18">
        <f>AVERAGE(B5:B6)</f>
        <v>6171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17" sqref="A17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J2">
        <v>2</v>
      </c>
      <c r="K2">
        <v>0</v>
      </c>
      <c r="L2">
        <v>1</v>
      </c>
      <c r="M2">
        <v>3</v>
      </c>
      <c r="N2">
        <f>SUM(J2:M2)</f>
        <v>6</v>
      </c>
      <c r="O2" s="4">
        <f>N2/N8</f>
        <v>0.125</v>
      </c>
      <c r="P2" s="6">
        <f>O2</f>
        <v>0.125</v>
      </c>
    </row>
    <row r="3" spans="1:16" x14ac:dyDescent="0.25">
      <c r="A3" s="2" t="s">
        <v>22</v>
      </c>
      <c r="J3">
        <v>4</v>
      </c>
      <c r="K3">
        <v>1</v>
      </c>
      <c r="L3">
        <v>3</v>
      </c>
      <c r="M3">
        <v>4</v>
      </c>
      <c r="N3">
        <f>SUM(J3:M3)</f>
        <v>12</v>
      </c>
      <c r="O3" s="4">
        <f>N3/N8</f>
        <v>0.25</v>
      </c>
      <c r="P3" s="6">
        <f>O3</f>
        <v>0.25</v>
      </c>
    </row>
    <row r="4" spans="1:16" x14ac:dyDescent="0.25">
      <c r="A4" s="2" t="s">
        <v>23</v>
      </c>
      <c r="J4">
        <v>3</v>
      </c>
      <c r="K4">
        <v>2</v>
      </c>
      <c r="L4">
        <v>5</v>
      </c>
      <c r="M4">
        <v>5</v>
      </c>
      <c r="N4">
        <f>SUM(J4:M4)</f>
        <v>15</v>
      </c>
      <c r="O4" s="4">
        <f>N4/N8</f>
        <v>0.3125</v>
      </c>
      <c r="P4" s="6">
        <f>O4</f>
        <v>0.3125</v>
      </c>
    </row>
    <row r="5" spans="1:16" x14ac:dyDescent="0.25">
      <c r="A5" s="2" t="s">
        <v>24</v>
      </c>
      <c r="J5">
        <v>0</v>
      </c>
      <c r="K5">
        <v>2</v>
      </c>
      <c r="L5">
        <v>0</v>
      </c>
      <c r="M5">
        <v>3</v>
      </c>
      <c r="N5">
        <f>SUM(J5:M5)</f>
        <v>5</v>
      </c>
      <c r="O5" s="4">
        <f>N5/N8</f>
        <v>0.10416666666666667</v>
      </c>
      <c r="P5" s="6">
        <f>O5</f>
        <v>0.10416666666666667</v>
      </c>
    </row>
    <row r="6" spans="1:16" x14ac:dyDescent="0.25">
      <c r="A6" s="2" t="s">
        <v>38</v>
      </c>
      <c r="J6">
        <v>1</v>
      </c>
      <c r="K6">
        <v>1</v>
      </c>
      <c r="L6">
        <v>1</v>
      </c>
      <c r="M6">
        <v>1</v>
      </c>
      <c r="N6">
        <f>SUM(J6:M6)</f>
        <v>4</v>
      </c>
      <c r="O6" s="4">
        <f>N6/N8</f>
        <v>8.3333333333333329E-2</v>
      </c>
      <c r="P6" s="6">
        <f>O6</f>
        <v>8.3333333333333329E-2</v>
      </c>
    </row>
    <row r="7" spans="1:16" x14ac:dyDescent="0.25">
      <c r="A7" s="2" t="s">
        <v>39</v>
      </c>
      <c r="J7">
        <v>2</v>
      </c>
      <c r="K7">
        <v>0</v>
      </c>
      <c r="L7">
        <v>3</v>
      </c>
      <c r="M7">
        <v>1</v>
      </c>
      <c r="N7">
        <f>SUM(J7:M7)</f>
        <v>6</v>
      </c>
      <c r="O7" s="4">
        <f>N7/N8</f>
        <v>0.125</v>
      </c>
      <c r="P7" s="6">
        <f>O7</f>
        <v>0.125</v>
      </c>
    </row>
    <row r="8" spans="1:16" x14ac:dyDescent="0.25">
      <c r="N8">
        <f>SUM(N2:N7)</f>
        <v>48</v>
      </c>
      <c r="O8" s="4">
        <f>SUM(O2:O7)</f>
        <v>1</v>
      </c>
      <c r="P8" s="6">
        <f>SUM(P2:P7)</f>
        <v>1</v>
      </c>
    </row>
    <row r="9" spans="1:16" x14ac:dyDescent="0.25">
      <c r="A9" s="2" t="s">
        <v>5</v>
      </c>
      <c r="J9">
        <v>2</v>
      </c>
      <c r="K9">
        <v>0</v>
      </c>
      <c r="L9">
        <v>1</v>
      </c>
      <c r="M9">
        <v>3</v>
      </c>
      <c r="N9">
        <f>SUM(J9:M9)</f>
        <v>6</v>
      </c>
      <c r="O9" s="4">
        <f>N9/N12</f>
        <v>0.125</v>
      </c>
      <c r="P9" s="6">
        <f>O9</f>
        <v>0.125</v>
      </c>
    </row>
    <row r="10" spans="1:16" x14ac:dyDescent="0.25">
      <c r="A10" s="2" t="s">
        <v>8</v>
      </c>
      <c r="J10">
        <f>SUM(J3:J6)</f>
        <v>8</v>
      </c>
      <c r="K10">
        <f>SUM(K3:K6)</f>
        <v>6</v>
      </c>
      <c r="L10">
        <f>SUM(L3:L6)</f>
        <v>9</v>
      </c>
      <c r="M10">
        <f>SUM(M3:M6)</f>
        <v>13</v>
      </c>
      <c r="N10">
        <f>SUM(N3:N6)</f>
        <v>36</v>
      </c>
      <c r="O10" s="4">
        <f>N10/N12</f>
        <v>0.75</v>
      </c>
      <c r="P10" s="6">
        <f>O10</f>
        <v>0.75</v>
      </c>
    </row>
    <row r="11" spans="1:16" x14ac:dyDescent="0.25">
      <c r="A11" s="2" t="s">
        <v>39</v>
      </c>
      <c r="J11">
        <v>2</v>
      </c>
      <c r="K11">
        <v>0</v>
      </c>
      <c r="L11">
        <v>3</v>
      </c>
      <c r="M11">
        <v>1</v>
      </c>
      <c r="N11">
        <f>SUM(J11:M11)</f>
        <v>6</v>
      </c>
      <c r="O11" s="4">
        <f>N11/N12</f>
        <v>0.125</v>
      </c>
      <c r="P11" s="6">
        <f>O11</f>
        <v>0.125</v>
      </c>
    </row>
    <row r="12" spans="1:16" x14ac:dyDescent="0.25">
      <c r="N12">
        <f>SUM(N9:N11)</f>
        <v>48</v>
      </c>
      <c r="O12" s="4">
        <f>SUM(O9:O11)</f>
        <v>1</v>
      </c>
      <c r="P12" s="6">
        <f>SUM(P9:P11)</f>
        <v>1</v>
      </c>
    </row>
    <row r="13" spans="1:16" x14ac:dyDescent="0.25">
      <c r="A13" s="2" t="s">
        <v>107</v>
      </c>
      <c r="B13" s="18">
        <v>25450</v>
      </c>
    </row>
    <row r="14" spans="1:16" x14ac:dyDescent="0.25">
      <c r="A14" s="2" t="s">
        <v>108</v>
      </c>
      <c r="B14" s="18">
        <v>15991</v>
      </c>
    </row>
    <row r="15" spans="1:16" x14ac:dyDescent="0.25">
      <c r="A15" s="2" t="s">
        <v>112</v>
      </c>
      <c r="B15" s="18">
        <f>AVERAGE(B13:B14)</f>
        <v>20720.5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5" x14ac:dyDescent="0.25"/>
  <cols>
    <col min="1" max="1" width="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2</v>
      </c>
      <c r="C2">
        <v>2</v>
      </c>
      <c r="D2">
        <v>1</v>
      </c>
      <c r="E2">
        <v>2</v>
      </c>
      <c r="F2">
        <v>1</v>
      </c>
      <c r="G2">
        <v>3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13</v>
      </c>
      <c r="O2" s="4">
        <f>N2/N6</f>
        <v>0.18840579710144928</v>
      </c>
      <c r="P2" s="6">
        <f>O2</f>
        <v>0.18840579710144928</v>
      </c>
    </row>
    <row r="3" spans="1:16" x14ac:dyDescent="0.25">
      <c r="A3" s="2" t="s">
        <v>40</v>
      </c>
      <c r="B3">
        <v>3</v>
      </c>
      <c r="C3">
        <v>2</v>
      </c>
      <c r="D3">
        <v>3</v>
      </c>
      <c r="E3">
        <v>4</v>
      </c>
      <c r="F3">
        <v>1</v>
      </c>
      <c r="G3">
        <v>4</v>
      </c>
      <c r="H3">
        <v>2</v>
      </c>
      <c r="I3">
        <v>2</v>
      </c>
      <c r="J3">
        <v>0</v>
      </c>
      <c r="K3">
        <v>2</v>
      </c>
      <c r="L3">
        <v>1</v>
      </c>
      <c r="M3">
        <v>0</v>
      </c>
      <c r="N3">
        <f>SUM(B3:M3)</f>
        <v>24</v>
      </c>
      <c r="O3" s="4">
        <f>N3/N6</f>
        <v>0.34782608695652173</v>
      </c>
      <c r="P3" s="6">
        <f>O3</f>
        <v>0.34782608695652173</v>
      </c>
    </row>
    <row r="4" spans="1:16" x14ac:dyDescent="0.25">
      <c r="A4" s="2" t="s">
        <v>41</v>
      </c>
      <c r="B4">
        <v>2</v>
      </c>
      <c r="C4">
        <v>1</v>
      </c>
      <c r="D4">
        <v>3</v>
      </c>
      <c r="E4">
        <v>3</v>
      </c>
      <c r="F4">
        <v>3</v>
      </c>
      <c r="G4">
        <v>1</v>
      </c>
      <c r="H4">
        <v>3</v>
      </c>
      <c r="I4">
        <v>4</v>
      </c>
      <c r="J4">
        <v>2</v>
      </c>
      <c r="K4">
        <v>1</v>
      </c>
      <c r="L4">
        <v>3</v>
      </c>
      <c r="M4">
        <v>2</v>
      </c>
      <c r="N4">
        <f>SUM(B4:M4)</f>
        <v>28</v>
      </c>
      <c r="O4" s="4">
        <f>N4/N6</f>
        <v>0.40579710144927539</v>
      </c>
      <c r="P4" s="6">
        <f>O4</f>
        <v>0.40579710144927539</v>
      </c>
    </row>
    <row r="5" spans="1:16" x14ac:dyDescent="0.25">
      <c r="A5" s="2" t="s">
        <v>42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f>SUM(B5:M5)</f>
        <v>4</v>
      </c>
      <c r="O5" s="4">
        <f>N5/N6</f>
        <v>5.7971014492753624E-2</v>
      </c>
      <c r="P5" s="6">
        <f>O5</f>
        <v>5.7971014492753624E-2</v>
      </c>
    </row>
    <row r="6" spans="1:16" x14ac:dyDescent="0.25">
      <c r="N6">
        <f>SUM(N2:N5)</f>
        <v>69</v>
      </c>
      <c r="O6" s="4">
        <f>SUM(O2:O5)</f>
        <v>1</v>
      </c>
      <c r="P6" s="6">
        <f>SUM(P2:P5)</f>
        <v>1</v>
      </c>
    </row>
    <row r="7" spans="1:16" x14ac:dyDescent="0.25">
      <c r="A7" s="2" t="s">
        <v>5</v>
      </c>
      <c r="B7">
        <v>2</v>
      </c>
      <c r="C7">
        <v>2</v>
      </c>
      <c r="D7">
        <v>1</v>
      </c>
      <c r="E7">
        <v>2</v>
      </c>
      <c r="F7">
        <v>1</v>
      </c>
      <c r="G7">
        <v>3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f>SUM(B7:M7)</f>
        <v>13</v>
      </c>
      <c r="O7" s="4">
        <f>N7/N9</f>
        <v>0.18840579710144928</v>
      </c>
      <c r="P7" s="6">
        <f>O7</f>
        <v>0.18840579710144928</v>
      </c>
    </row>
    <row r="8" spans="1:16" x14ac:dyDescent="0.25">
      <c r="A8" s="2" t="s">
        <v>8</v>
      </c>
      <c r="B8">
        <f>SUM(B3:B5)</f>
        <v>5</v>
      </c>
      <c r="C8">
        <f>SUM(C3:C5)</f>
        <v>4</v>
      </c>
      <c r="D8">
        <f>SUM(D3:D5)</f>
        <v>7</v>
      </c>
      <c r="E8">
        <f>SUM(E3:E5)</f>
        <v>7</v>
      </c>
      <c r="F8">
        <f>SUM(F3:F5)</f>
        <v>4</v>
      </c>
      <c r="G8">
        <f>SUM(G3:G5)</f>
        <v>5</v>
      </c>
      <c r="H8">
        <f>SUM(H3:H5)</f>
        <v>5</v>
      </c>
      <c r="I8">
        <f>SUM(I3:I5)</f>
        <v>6</v>
      </c>
      <c r="J8">
        <f>SUM(J3:J5)</f>
        <v>4</v>
      </c>
      <c r="K8">
        <f>SUM(K3:K5)</f>
        <v>3</v>
      </c>
      <c r="L8">
        <f>SUM(L3:L5)</f>
        <v>4</v>
      </c>
      <c r="M8">
        <f>SUM(M3:M5)</f>
        <v>2</v>
      </c>
      <c r="N8">
        <f>SUM(B8:M8)</f>
        <v>56</v>
      </c>
      <c r="O8" s="4">
        <f>N8/N9</f>
        <v>0.81159420289855078</v>
      </c>
      <c r="P8" s="6">
        <f>O8</f>
        <v>0.81159420289855078</v>
      </c>
    </row>
    <row r="9" spans="1:16" x14ac:dyDescent="0.25">
      <c r="N9">
        <f>SUM(N7:N8)</f>
        <v>69</v>
      </c>
      <c r="O9" s="4">
        <f>SUM(O7:O8)</f>
        <v>1</v>
      </c>
      <c r="P9" s="6">
        <f>SUM(P7:P8)</f>
        <v>1</v>
      </c>
    </row>
    <row r="10" spans="1:16" x14ac:dyDescent="0.25">
      <c r="A10" s="2" t="s">
        <v>117</v>
      </c>
      <c r="B10" s="18">
        <v>112845</v>
      </c>
    </row>
    <row r="11" spans="1:16" x14ac:dyDescent="0.25">
      <c r="A11" s="2" t="s">
        <v>118</v>
      </c>
      <c r="B11" s="18">
        <v>51875</v>
      </c>
    </row>
    <row r="12" spans="1:16" x14ac:dyDescent="0.25">
      <c r="A12" s="2" t="s">
        <v>112</v>
      </c>
      <c r="B12" s="18">
        <f>AVERAGE(B10:B11)</f>
        <v>82360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10" sqref="A10"/>
    </sheetView>
  </sheetViews>
  <sheetFormatPr defaultRowHeight="15" x14ac:dyDescent="0.25"/>
  <cols>
    <col min="1" max="1" width="1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43</v>
      </c>
      <c r="B2">
        <v>10</v>
      </c>
      <c r="C2">
        <v>7</v>
      </c>
      <c r="D2">
        <v>6</v>
      </c>
      <c r="E2">
        <v>10</v>
      </c>
      <c r="F2">
        <v>11</v>
      </c>
      <c r="G2">
        <v>6</v>
      </c>
      <c r="H2">
        <v>15</v>
      </c>
      <c r="I2">
        <v>12</v>
      </c>
      <c r="J2">
        <v>5</v>
      </c>
      <c r="K2">
        <v>4</v>
      </c>
      <c r="L2">
        <v>2</v>
      </c>
      <c r="M2">
        <v>7</v>
      </c>
      <c r="N2">
        <f>SUM(B2:M2)</f>
        <v>95</v>
      </c>
      <c r="O2" s="4">
        <f>N2/N8</f>
        <v>0.34926470588235292</v>
      </c>
      <c r="P2" s="6">
        <f>O2</f>
        <v>0.34926470588235292</v>
      </c>
    </row>
    <row r="3" spans="1:16" x14ac:dyDescent="0.25">
      <c r="A3" s="2" t="s">
        <v>44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f>SUM(B3:M3)</f>
        <v>6</v>
      </c>
      <c r="O3" s="4">
        <f>N3/N8</f>
        <v>2.2058823529411766E-2</v>
      </c>
      <c r="P3" s="6">
        <f>O3</f>
        <v>2.2058823529411766E-2</v>
      </c>
    </row>
    <row r="4" spans="1:16" x14ac:dyDescent="0.25">
      <c r="A4" s="2" t="s">
        <v>45</v>
      </c>
      <c r="B4">
        <v>2</v>
      </c>
      <c r="C4">
        <v>6</v>
      </c>
      <c r="D4">
        <v>3</v>
      </c>
      <c r="E4">
        <v>3</v>
      </c>
      <c r="F4">
        <v>5</v>
      </c>
      <c r="G4">
        <v>4</v>
      </c>
      <c r="H4">
        <v>5</v>
      </c>
      <c r="I4">
        <v>6</v>
      </c>
      <c r="J4">
        <v>5</v>
      </c>
      <c r="K4">
        <v>6</v>
      </c>
      <c r="L4">
        <v>5</v>
      </c>
      <c r="M4">
        <v>3</v>
      </c>
      <c r="N4">
        <f>SUM(B4:M4)</f>
        <v>53</v>
      </c>
      <c r="O4" s="4">
        <f>N4/N8</f>
        <v>0.19485294117647059</v>
      </c>
      <c r="P4" s="6">
        <f>O4</f>
        <v>0.19485294117647059</v>
      </c>
    </row>
    <row r="5" spans="1:16" x14ac:dyDescent="0.25">
      <c r="A5" s="2" t="s">
        <v>46</v>
      </c>
      <c r="B5">
        <v>2</v>
      </c>
      <c r="C5">
        <v>0</v>
      </c>
      <c r="D5">
        <v>6</v>
      </c>
      <c r="E5">
        <v>1</v>
      </c>
      <c r="F5">
        <v>1</v>
      </c>
      <c r="G5">
        <v>0</v>
      </c>
      <c r="H5">
        <v>2</v>
      </c>
      <c r="I5">
        <v>0</v>
      </c>
      <c r="J5">
        <v>2</v>
      </c>
      <c r="K5">
        <v>3</v>
      </c>
      <c r="L5">
        <v>3</v>
      </c>
      <c r="M5">
        <v>4</v>
      </c>
      <c r="N5">
        <f>SUM(B5:M5)</f>
        <v>24</v>
      </c>
      <c r="O5" s="4">
        <f>N5/N8</f>
        <v>8.8235294117647065E-2</v>
      </c>
      <c r="P5" s="6">
        <f>O5</f>
        <v>8.8235294117647065E-2</v>
      </c>
    </row>
    <row r="6" spans="1:16" x14ac:dyDescent="0.25">
      <c r="A6" s="2" t="s">
        <v>47</v>
      </c>
      <c r="B6">
        <v>3</v>
      </c>
      <c r="C6">
        <v>1</v>
      </c>
      <c r="D6">
        <v>4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f>SUM(B6:M6)</f>
        <v>13</v>
      </c>
      <c r="O6" s="4">
        <f>N6/N8</f>
        <v>4.779411764705882E-2</v>
      </c>
      <c r="P6" s="6">
        <f>O6</f>
        <v>4.779411764705882E-2</v>
      </c>
    </row>
    <row r="7" spans="1:16" x14ac:dyDescent="0.25">
      <c r="A7" s="2" t="s">
        <v>48</v>
      </c>
      <c r="B7">
        <v>5</v>
      </c>
      <c r="C7">
        <v>6</v>
      </c>
      <c r="D7">
        <v>3</v>
      </c>
      <c r="E7">
        <v>7</v>
      </c>
      <c r="F7">
        <v>6</v>
      </c>
      <c r="G7">
        <v>12</v>
      </c>
      <c r="H7">
        <v>4</v>
      </c>
      <c r="I7">
        <v>9</v>
      </c>
      <c r="J7">
        <v>10</v>
      </c>
      <c r="K7">
        <v>7</v>
      </c>
      <c r="L7">
        <v>7</v>
      </c>
      <c r="M7">
        <v>5</v>
      </c>
      <c r="N7">
        <f>SUM(B7:M7)</f>
        <v>81</v>
      </c>
      <c r="O7" s="4">
        <f>N7/N8</f>
        <v>0.29779411764705882</v>
      </c>
      <c r="P7" s="6">
        <f>O7</f>
        <v>0.29779411764705882</v>
      </c>
    </row>
    <row r="8" spans="1:16" x14ac:dyDescent="0.25">
      <c r="N8">
        <f>SUM(N2:N7)</f>
        <v>272</v>
      </c>
      <c r="O8" s="4">
        <f>SUM(O2:O7)</f>
        <v>1</v>
      </c>
      <c r="P8" s="6">
        <f>SUM(P2:P7)</f>
        <v>1</v>
      </c>
    </row>
    <row r="9" spans="1:16" x14ac:dyDescent="0.25">
      <c r="A9" s="2" t="s">
        <v>119</v>
      </c>
      <c r="B9">
        <f>(P2*10000) + (P3*1000) + (P4*100) + (P5*10) + (P6*1)</f>
        <v>3535.1213235294113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0.36</v>
      </c>
      <c r="P2" s="6">
        <f>O2</f>
        <v>0.36</v>
      </c>
    </row>
    <row r="3" spans="1:16" x14ac:dyDescent="0.25">
      <c r="A3" s="2" t="s">
        <v>8</v>
      </c>
      <c r="O3" s="4">
        <f>(100/100)-O2</f>
        <v>0.64</v>
      </c>
      <c r="P3" s="6">
        <f>O3</f>
        <v>0.64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14929</v>
      </c>
    </row>
    <row r="6" spans="1:16" x14ac:dyDescent="0.25">
      <c r="A6" s="2" t="s">
        <v>111</v>
      </c>
      <c r="B6" s="18">
        <v>2699</v>
      </c>
    </row>
    <row r="7" spans="1:16" x14ac:dyDescent="0.25">
      <c r="A7" s="2" t="s">
        <v>107</v>
      </c>
      <c r="B7" s="18">
        <v>23235</v>
      </c>
    </row>
    <row r="8" spans="1:16" x14ac:dyDescent="0.25">
      <c r="A8" s="2" t="s">
        <v>108</v>
      </c>
      <c r="B8" s="18">
        <v>13590</v>
      </c>
    </row>
    <row r="9" spans="1:16" x14ac:dyDescent="0.25">
      <c r="A9" s="2" t="s">
        <v>112</v>
      </c>
      <c r="B9" s="18">
        <f>AVERAGE(B5:B8)</f>
        <v>13613.25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B6" sqref="B6"/>
    </sheetView>
  </sheetViews>
  <sheetFormatPr defaultRowHeight="15" x14ac:dyDescent="0.25"/>
  <cols>
    <col min="1" max="1" width="17.42578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0.31</v>
      </c>
      <c r="P2" s="6">
        <f>O2</f>
        <v>0.31</v>
      </c>
    </row>
    <row r="3" spans="1:16" x14ac:dyDescent="0.25">
      <c r="A3" s="2" t="s">
        <v>8</v>
      </c>
      <c r="O3" s="4">
        <f>(100/100)-O2</f>
        <v>0.69</v>
      </c>
      <c r="P3" s="6">
        <f>O3</f>
        <v>0.69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119</v>
      </c>
      <c r="B5">
        <f>P2*10000</f>
        <v>3100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2" sqref="B12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3</v>
      </c>
      <c r="C2">
        <v>3</v>
      </c>
      <c r="D2">
        <v>2</v>
      </c>
      <c r="E2">
        <v>5</v>
      </c>
      <c r="F2">
        <v>4</v>
      </c>
      <c r="G2">
        <v>8</v>
      </c>
      <c r="H2">
        <v>7</v>
      </c>
      <c r="I2">
        <v>11</v>
      </c>
      <c r="J2">
        <v>8</v>
      </c>
      <c r="K2">
        <v>1</v>
      </c>
      <c r="L2">
        <v>5</v>
      </c>
      <c r="M2">
        <v>5</v>
      </c>
      <c r="N2">
        <f>SUM(B2:M2)</f>
        <v>62</v>
      </c>
      <c r="O2" s="4">
        <f>N2/N6</f>
        <v>0.43055555555555558</v>
      </c>
      <c r="P2" s="6">
        <f>O2</f>
        <v>0.43055555555555558</v>
      </c>
    </row>
    <row r="3" spans="1:16" x14ac:dyDescent="0.25">
      <c r="A3" s="2" t="s">
        <v>49</v>
      </c>
      <c r="B3">
        <v>7</v>
      </c>
      <c r="C3">
        <v>4</v>
      </c>
      <c r="D3">
        <v>6</v>
      </c>
      <c r="E3">
        <v>4</v>
      </c>
      <c r="F3">
        <v>6</v>
      </c>
      <c r="G3">
        <v>4</v>
      </c>
      <c r="H3">
        <v>3</v>
      </c>
      <c r="I3">
        <v>7</v>
      </c>
      <c r="J3">
        <v>7</v>
      </c>
      <c r="K3">
        <v>13</v>
      </c>
      <c r="L3">
        <v>8</v>
      </c>
      <c r="M3">
        <v>8</v>
      </c>
      <c r="N3">
        <f>SUM(B3:M3)</f>
        <v>77</v>
      </c>
      <c r="O3" s="4">
        <f>N3/N6</f>
        <v>0.53472222222222221</v>
      </c>
      <c r="P3" s="6">
        <f>O3</f>
        <v>0.53472222222222221</v>
      </c>
    </row>
    <row r="4" spans="1:16" x14ac:dyDescent="0.25">
      <c r="A4" s="2" t="s">
        <v>50</v>
      </c>
      <c r="B4">
        <v>1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f>SUM(B4:M4)</f>
        <v>5</v>
      </c>
      <c r="O4" s="4">
        <f>N4/N6</f>
        <v>3.4722222222222224E-2</v>
      </c>
      <c r="P4" s="6">
        <f>O4</f>
        <v>3.4722222222222224E-2</v>
      </c>
    </row>
    <row r="5" spans="1:16" x14ac:dyDescent="0.25">
      <c r="A5" s="2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0</v>
      </c>
      <c r="O5" s="4">
        <f>N5/N6</f>
        <v>0</v>
      </c>
      <c r="P5" s="6">
        <f>O5</f>
        <v>0</v>
      </c>
    </row>
    <row r="6" spans="1:16" x14ac:dyDescent="0.25">
      <c r="N6">
        <f>SUM(N2:N5)</f>
        <v>144</v>
      </c>
      <c r="O6" s="4">
        <f>SUM(O2:O5)</f>
        <v>1</v>
      </c>
      <c r="P6" s="6">
        <f>SUM(P2:P5)</f>
        <v>1</v>
      </c>
    </row>
    <row r="7" spans="1:16" x14ac:dyDescent="0.25">
      <c r="A7" s="2" t="s">
        <v>110</v>
      </c>
      <c r="B7" s="18">
        <v>12324</v>
      </c>
    </row>
    <row r="8" spans="1:16" x14ac:dyDescent="0.25">
      <c r="A8" s="2" t="s">
        <v>111</v>
      </c>
      <c r="B8" s="18">
        <v>2542</v>
      </c>
    </row>
    <row r="9" spans="1:16" x14ac:dyDescent="0.25">
      <c r="A9" s="2" t="s">
        <v>107</v>
      </c>
      <c r="B9" s="18">
        <v>23530</v>
      </c>
    </row>
    <row r="10" spans="1:16" x14ac:dyDescent="0.25">
      <c r="A10" s="2" t="s">
        <v>108</v>
      </c>
      <c r="B10" s="18">
        <v>16110</v>
      </c>
    </row>
    <row r="11" spans="1:16" x14ac:dyDescent="0.25">
      <c r="A11" s="2" t="s">
        <v>112</v>
      </c>
      <c r="B11" s="18">
        <f>AVERAGE(B7:B10)</f>
        <v>13626.5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1" sqref="B11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52</v>
      </c>
      <c r="B2">
        <v>6</v>
      </c>
      <c r="C2">
        <v>2</v>
      </c>
      <c r="D2">
        <v>6</v>
      </c>
      <c r="E2">
        <v>7</v>
      </c>
      <c r="F2">
        <v>2</v>
      </c>
      <c r="G2">
        <v>3</v>
      </c>
      <c r="H2">
        <v>3</v>
      </c>
      <c r="I2">
        <v>5</v>
      </c>
      <c r="J2">
        <v>5</v>
      </c>
      <c r="K2">
        <v>3</v>
      </c>
      <c r="L2">
        <v>3</v>
      </c>
      <c r="M2">
        <v>5</v>
      </c>
      <c r="N2">
        <f>SUM(B2:M2)</f>
        <v>50</v>
      </c>
      <c r="O2" s="4">
        <f>N2/N4</f>
        <v>0.69444444444444442</v>
      </c>
      <c r="P2" s="6">
        <f>O2</f>
        <v>0.69444444444444442</v>
      </c>
    </row>
    <row r="3" spans="1:16" x14ac:dyDescent="0.25">
      <c r="A3" s="2" t="s">
        <v>53</v>
      </c>
      <c r="B3">
        <v>5</v>
      </c>
      <c r="C3">
        <v>3</v>
      </c>
      <c r="D3">
        <v>1</v>
      </c>
      <c r="E3">
        <v>0</v>
      </c>
      <c r="F3">
        <v>3</v>
      </c>
      <c r="G3">
        <v>1</v>
      </c>
      <c r="H3">
        <v>3</v>
      </c>
      <c r="I3">
        <v>4</v>
      </c>
      <c r="J3">
        <v>0</v>
      </c>
      <c r="K3">
        <v>1</v>
      </c>
      <c r="L3">
        <v>1</v>
      </c>
      <c r="M3">
        <v>0</v>
      </c>
      <c r="N3">
        <f>SUM(B3:M3)</f>
        <v>22</v>
      </c>
      <c r="O3" s="4">
        <f>N3/N4</f>
        <v>0.30555555555555558</v>
      </c>
      <c r="P3" s="6">
        <f>O3</f>
        <v>0.30555555555555558</v>
      </c>
    </row>
    <row r="4" spans="1:16" x14ac:dyDescent="0.25">
      <c r="N4">
        <f>SUM(N2:N3)</f>
        <v>72</v>
      </c>
      <c r="O4" s="4">
        <f>SUM(O2:O3)</f>
        <v>1</v>
      </c>
      <c r="P4" s="6">
        <f>SUM(P2:P3)</f>
        <v>1</v>
      </c>
    </row>
    <row r="5" spans="1:16" x14ac:dyDescent="0.25">
      <c r="A5" s="2" t="s">
        <v>5</v>
      </c>
      <c r="O5" s="4">
        <v>0.67</v>
      </c>
      <c r="P5" s="6">
        <f>O5</f>
        <v>0.67</v>
      </c>
    </row>
    <row r="6" spans="1:16" x14ac:dyDescent="0.25">
      <c r="A6" s="2" t="s">
        <v>8</v>
      </c>
      <c r="O6" s="4">
        <f>100/100-O5</f>
        <v>0.32999999999999996</v>
      </c>
      <c r="P6" s="6">
        <f>O6</f>
        <v>0.32999999999999996</v>
      </c>
    </row>
    <row r="7" spans="1:16" x14ac:dyDescent="0.25">
      <c r="O7" s="4">
        <f>SUM(O5:O6)</f>
        <v>1</v>
      </c>
      <c r="P7" s="6">
        <f>SUM(P5:P6)</f>
        <v>1</v>
      </c>
    </row>
    <row r="8" spans="1:16" x14ac:dyDescent="0.25">
      <c r="A8" s="2" t="s">
        <v>107</v>
      </c>
      <c r="B8" s="18">
        <v>26930</v>
      </c>
    </row>
    <row r="9" spans="1:16" x14ac:dyDescent="0.25">
      <c r="A9" s="2" t="s">
        <v>108</v>
      </c>
      <c r="B9" s="18">
        <v>12980</v>
      </c>
    </row>
    <row r="10" spans="1:16" x14ac:dyDescent="0.25">
      <c r="A10" s="2" t="s">
        <v>112</v>
      </c>
      <c r="B10" s="18">
        <f>AVERAGE(B8:B9)</f>
        <v>19955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17.42578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54</v>
      </c>
      <c r="B2">
        <v>1</v>
      </c>
      <c r="C2">
        <v>3</v>
      </c>
      <c r="D2">
        <v>4</v>
      </c>
      <c r="E2">
        <v>1</v>
      </c>
      <c r="F2">
        <v>3</v>
      </c>
      <c r="G2">
        <v>2</v>
      </c>
      <c r="H2">
        <v>0</v>
      </c>
      <c r="I2">
        <v>2</v>
      </c>
      <c r="J2">
        <v>1</v>
      </c>
      <c r="K2">
        <v>1</v>
      </c>
      <c r="L2">
        <v>0</v>
      </c>
      <c r="M2">
        <v>1</v>
      </c>
      <c r="N2">
        <f>SUM(B2:M2)</f>
        <v>19</v>
      </c>
      <c r="O2" s="4">
        <f>N2/N8</f>
        <v>8.1896551724137928E-2</v>
      </c>
      <c r="P2" s="6">
        <f>O2</f>
        <v>8.1896551724137928E-2</v>
      </c>
    </row>
    <row r="3" spans="1:16" x14ac:dyDescent="0.25">
      <c r="A3" s="2" t="s">
        <v>55</v>
      </c>
      <c r="B3">
        <v>2</v>
      </c>
      <c r="C3">
        <v>2</v>
      </c>
      <c r="D3">
        <v>2</v>
      </c>
      <c r="E3">
        <v>0</v>
      </c>
      <c r="F3">
        <v>1</v>
      </c>
      <c r="G3">
        <v>1</v>
      </c>
      <c r="H3">
        <v>2</v>
      </c>
      <c r="I3">
        <v>4</v>
      </c>
      <c r="J3">
        <v>1</v>
      </c>
      <c r="K3">
        <v>0</v>
      </c>
      <c r="L3">
        <v>1</v>
      </c>
      <c r="M3">
        <v>0</v>
      </c>
      <c r="N3">
        <f>SUM(B3:M3)</f>
        <v>16</v>
      </c>
      <c r="O3" s="4">
        <f>N3/N8</f>
        <v>6.8965517241379309E-2</v>
      </c>
      <c r="P3" s="6">
        <f>O3</f>
        <v>6.8965517241379309E-2</v>
      </c>
    </row>
    <row r="4" spans="1:16" x14ac:dyDescent="0.25">
      <c r="A4" s="2" t="s">
        <v>56</v>
      </c>
      <c r="B4">
        <v>5</v>
      </c>
      <c r="C4">
        <v>1</v>
      </c>
      <c r="D4">
        <v>6</v>
      </c>
      <c r="E4">
        <v>5</v>
      </c>
      <c r="F4">
        <v>4</v>
      </c>
      <c r="G4">
        <v>3</v>
      </c>
      <c r="H4">
        <v>6</v>
      </c>
      <c r="I4">
        <v>6</v>
      </c>
      <c r="J4">
        <v>2</v>
      </c>
      <c r="K4">
        <v>4</v>
      </c>
      <c r="L4">
        <v>5</v>
      </c>
      <c r="M4">
        <v>8</v>
      </c>
      <c r="N4">
        <f>SUM(B4:M4)</f>
        <v>55</v>
      </c>
      <c r="O4" s="4">
        <f>N4/N8</f>
        <v>0.23706896551724138</v>
      </c>
      <c r="P4" s="6">
        <f>O4</f>
        <v>0.23706896551724138</v>
      </c>
    </row>
    <row r="5" spans="1:16" x14ac:dyDescent="0.25">
      <c r="A5" s="2" t="s">
        <v>57</v>
      </c>
      <c r="B5">
        <v>3</v>
      </c>
      <c r="C5">
        <v>4</v>
      </c>
      <c r="D5">
        <v>0</v>
      </c>
      <c r="E5">
        <v>2</v>
      </c>
      <c r="F5">
        <v>1</v>
      </c>
      <c r="G5">
        <v>3</v>
      </c>
      <c r="H5">
        <v>0</v>
      </c>
      <c r="I5">
        <v>0</v>
      </c>
      <c r="J5">
        <v>5</v>
      </c>
      <c r="K5">
        <v>2</v>
      </c>
      <c r="L5">
        <v>2</v>
      </c>
      <c r="M5">
        <v>2</v>
      </c>
      <c r="N5">
        <f>SUM(B5:M5)</f>
        <v>24</v>
      </c>
      <c r="O5" s="4">
        <f>N5/N8</f>
        <v>0.10344827586206896</v>
      </c>
      <c r="P5" s="6">
        <f>O5</f>
        <v>0.10344827586206896</v>
      </c>
    </row>
    <row r="6" spans="1:16" x14ac:dyDescent="0.25">
      <c r="A6" s="2" t="s">
        <v>44</v>
      </c>
      <c r="B6">
        <v>0</v>
      </c>
      <c r="C6">
        <v>1</v>
      </c>
      <c r="D6">
        <v>4</v>
      </c>
      <c r="E6">
        <v>1</v>
      </c>
      <c r="F6">
        <v>0</v>
      </c>
      <c r="G6">
        <v>2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f>SUM(B6:M6)</f>
        <v>10</v>
      </c>
      <c r="O6" s="4">
        <f>N6/N8</f>
        <v>4.3103448275862072E-2</v>
      </c>
      <c r="P6" s="6">
        <f>O6</f>
        <v>4.3103448275862072E-2</v>
      </c>
    </row>
    <row r="7" spans="1:16" x14ac:dyDescent="0.25">
      <c r="A7" s="2" t="s">
        <v>48</v>
      </c>
      <c r="B7">
        <v>8</v>
      </c>
      <c r="C7">
        <v>9</v>
      </c>
      <c r="D7">
        <v>5</v>
      </c>
      <c r="E7">
        <v>10</v>
      </c>
      <c r="F7">
        <v>10</v>
      </c>
      <c r="G7">
        <v>9</v>
      </c>
      <c r="H7">
        <v>11</v>
      </c>
      <c r="I7">
        <v>6</v>
      </c>
      <c r="J7">
        <v>9</v>
      </c>
      <c r="K7">
        <v>14</v>
      </c>
      <c r="L7">
        <v>12</v>
      </c>
      <c r="M7">
        <v>5</v>
      </c>
      <c r="N7">
        <f>SUM(B7:M7)</f>
        <v>108</v>
      </c>
      <c r="O7" s="4">
        <f>N7/N8</f>
        <v>0.46551724137931033</v>
      </c>
      <c r="P7" s="6">
        <f>O7</f>
        <v>0.46551724137931033</v>
      </c>
    </row>
    <row r="8" spans="1:16" x14ac:dyDescent="0.25">
      <c r="N8">
        <f>SUM(N2:N7)</f>
        <v>232</v>
      </c>
      <c r="O8" s="4">
        <f>SUM(O2:O7)</f>
        <v>1</v>
      </c>
      <c r="P8" s="6">
        <f>SUM(P2:P7)</f>
        <v>1</v>
      </c>
    </row>
    <row r="9" spans="1:16" x14ac:dyDescent="0.25">
      <c r="A9" s="2" t="s">
        <v>119</v>
      </c>
      <c r="B9">
        <f>P2*16000 + P3*8000 + P4*4000 + P5*2000 + P6*1000</f>
        <v>3060.3448275862065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0.45</v>
      </c>
      <c r="P2" s="6">
        <f>O2</f>
        <v>0.45</v>
      </c>
    </row>
    <row r="3" spans="1:16" x14ac:dyDescent="0.25">
      <c r="A3" s="2" t="s">
        <v>8</v>
      </c>
      <c r="O3" s="4">
        <f>(100/100)-O2</f>
        <v>0.55000000000000004</v>
      </c>
      <c r="P3" s="6">
        <f>O3</f>
        <v>0.55000000000000004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26165</v>
      </c>
    </row>
    <row r="6" spans="1:16" x14ac:dyDescent="0.25">
      <c r="A6" s="2" t="s">
        <v>108</v>
      </c>
      <c r="B6" s="18">
        <v>12980</v>
      </c>
    </row>
    <row r="7" spans="1:16" x14ac:dyDescent="0.25">
      <c r="A7" s="2" t="s">
        <v>112</v>
      </c>
      <c r="B7" s="18">
        <f>AVERAGE(B5:B6)</f>
        <v>19572.5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8" sqref="B18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0.64</v>
      </c>
      <c r="P2" s="6">
        <f>O2</f>
        <v>0.64</v>
      </c>
    </row>
    <row r="3" spans="1:16" x14ac:dyDescent="0.25">
      <c r="A3" s="2" t="s">
        <v>8</v>
      </c>
      <c r="O3" s="4">
        <f>(100/100)-O2</f>
        <v>0.36</v>
      </c>
      <c r="P3" s="6">
        <f>O3</f>
        <v>0.36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5120</v>
      </c>
    </row>
    <row r="6" spans="1:16" x14ac:dyDescent="0.25">
      <c r="A6" s="2" t="s">
        <v>111</v>
      </c>
      <c r="B6" s="18">
        <v>1000</v>
      </c>
    </row>
    <row r="7" spans="1:16" x14ac:dyDescent="0.25">
      <c r="B7" s="18">
        <f>AVERAGE(B5:B6)</f>
        <v>3060</v>
      </c>
    </row>
    <row r="8" spans="1:16" x14ac:dyDescent="0.25">
      <c r="A8" s="2" t="s">
        <v>113</v>
      </c>
      <c r="B8" s="18">
        <v>9191</v>
      </c>
    </row>
    <row r="9" spans="1:16" x14ac:dyDescent="0.25">
      <c r="A9" s="2" t="s">
        <v>114</v>
      </c>
      <c r="B9" s="18">
        <v>2320</v>
      </c>
    </row>
    <row r="10" spans="1:16" x14ac:dyDescent="0.25">
      <c r="B10" s="18">
        <f>AVERAGE(B8:B9)</f>
        <v>5755.5</v>
      </c>
    </row>
    <row r="11" spans="1:16" x14ac:dyDescent="0.25">
      <c r="A11" s="2" t="s">
        <v>115</v>
      </c>
      <c r="B11" s="18">
        <v>8217</v>
      </c>
    </row>
    <row r="12" spans="1:16" x14ac:dyDescent="0.25">
      <c r="A12" s="2" t="s">
        <v>116</v>
      </c>
      <c r="B12" s="18">
        <v>1478</v>
      </c>
    </row>
    <row r="13" spans="1:16" x14ac:dyDescent="0.25">
      <c r="B13" s="18">
        <f>AVERAGE(B11:B12)</f>
        <v>4847.5</v>
      </c>
    </row>
    <row r="14" spans="1:16" x14ac:dyDescent="0.25">
      <c r="A14" s="2" t="s">
        <v>113</v>
      </c>
      <c r="B14" s="18">
        <v>15863</v>
      </c>
    </row>
    <row r="15" spans="1:16" x14ac:dyDescent="0.25">
      <c r="A15" s="2" t="s">
        <v>114</v>
      </c>
      <c r="B15" s="18">
        <v>3639</v>
      </c>
    </row>
    <row r="16" spans="1:16" x14ac:dyDescent="0.25">
      <c r="B16" s="18">
        <f>AVERAGE(B14:B15)</f>
        <v>9751</v>
      </c>
    </row>
    <row r="17" spans="1:2" customFormat="1" x14ac:dyDescent="0.25">
      <c r="A17" s="2" t="s">
        <v>112</v>
      </c>
      <c r="B17" s="18">
        <f>(B7*2 +B10 + B13*2 + B16) / 4</f>
        <v>7830.375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0.48</v>
      </c>
      <c r="P2" s="6">
        <f>O2</f>
        <v>0.48</v>
      </c>
    </row>
    <row r="3" spans="1:16" x14ac:dyDescent="0.25">
      <c r="A3" s="2" t="s">
        <v>8</v>
      </c>
      <c r="O3" s="4">
        <f>(100/100)-O2</f>
        <v>0.52</v>
      </c>
      <c r="P3" s="6">
        <f>O3</f>
        <v>0.52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26530</v>
      </c>
    </row>
    <row r="6" spans="1:16" x14ac:dyDescent="0.25">
      <c r="A6" s="2" t="s">
        <v>108</v>
      </c>
      <c r="B6" s="18">
        <v>13525</v>
      </c>
    </row>
    <row r="7" spans="1:16" x14ac:dyDescent="0.25">
      <c r="A7" s="2" t="s">
        <v>112</v>
      </c>
      <c r="B7" s="18">
        <f>AVERAGE(B5:B6)</f>
        <v>20027.5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11</v>
      </c>
      <c r="C2">
        <v>8</v>
      </c>
      <c r="D2">
        <v>5</v>
      </c>
      <c r="E2">
        <v>8</v>
      </c>
      <c r="F2">
        <v>9</v>
      </c>
      <c r="G2">
        <v>8</v>
      </c>
      <c r="H2">
        <v>11</v>
      </c>
      <c r="I2">
        <v>8</v>
      </c>
      <c r="J2">
        <v>8</v>
      </c>
      <c r="K2">
        <v>12</v>
      </c>
      <c r="L2">
        <v>7</v>
      </c>
      <c r="M2">
        <v>8</v>
      </c>
      <c r="N2">
        <f>SUM(B2:M2)</f>
        <v>103</v>
      </c>
      <c r="O2" s="4">
        <f>N2/N6</f>
        <v>0.30654761904761907</v>
      </c>
      <c r="P2" s="6">
        <f>O2</f>
        <v>0.30654761904761907</v>
      </c>
    </row>
    <row r="3" spans="1:16" x14ac:dyDescent="0.25">
      <c r="A3" s="2" t="s">
        <v>58</v>
      </c>
      <c r="B3">
        <v>11</v>
      </c>
      <c r="C3">
        <v>9</v>
      </c>
      <c r="D3">
        <v>6</v>
      </c>
      <c r="E3">
        <v>4</v>
      </c>
      <c r="F3">
        <v>5</v>
      </c>
      <c r="G3">
        <v>6</v>
      </c>
      <c r="H3">
        <v>4</v>
      </c>
      <c r="I3">
        <v>10</v>
      </c>
      <c r="J3">
        <v>6</v>
      </c>
      <c r="K3">
        <v>9</v>
      </c>
      <c r="L3">
        <v>14</v>
      </c>
      <c r="M3">
        <v>10</v>
      </c>
      <c r="N3">
        <f>SUM(B3:M3)</f>
        <v>94</v>
      </c>
      <c r="O3" s="4">
        <f>N3/N6</f>
        <v>0.27976190476190477</v>
      </c>
      <c r="P3" s="6">
        <f>O3</f>
        <v>0.27976190476190477</v>
      </c>
    </row>
    <row r="4" spans="1:16" x14ac:dyDescent="0.25">
      <c r="A4" s="2" t="s">
        <v>59</v>
      </c>
      <c r="B4">
        <v>5</v>
      </c>
      <c r="C4">
        <v>7</v>
      </c>
      <c r="D4">
        <v>8</v>
      </c>
      <c r="E4">
        <v>6</v>
      </c>
      <c r="F4">
        <v>9</v>
      </c>
      <c r="G4">
        <v>9</v>
      </c>
      <c r="H4">
        <v>6</v>
      </c>
      <c r="I4">
        <v>12</v>
      </c>
      <c r="J4">
        <v>12</v>
      </c>
      <c r="K4">
        <v>11</v>
      </c>
      <c r="L4">
        <v>12</v>
      </c>
      <c r="M4">
        <v>8</v>
      </c>
      <c r="N4">
        <f>SUM(B4:M4)</f>
        <v>105</v>
      </c>
      <c r="O4" s="4">
        <f>N4/N6</f>
        <v>0.3125</v>
      </c>
      <c r="P4" s="6">
        <f>O4</f>
        <v>0.3125</v>
      </c>
    </row>
    <row r="5" spans="1:16" x14ac:dyDescent="0.25">
      <c r="A5" s="2" t="s">
        <v>60</v>
      </c>
      <c r="B5">
        <v>2</v>
      </c>
      <c r="C5">
        <v>3</v>
      </c>
      <c r="D5">
        <v>1</v>
      </c>
      <c r="E5">
        <v>3</v>
      </c>
      <c r="F5">
        <v>0</v>
      </c>
      <c r="G5">
        <v>1</v>
      </c>
      <c r="H5">
        <v>2</v>
      </c>
      <c r="I5">
        <v>2</v>
      </c>
      <c r="J5">
        <v>9</v>
      </c>
      <c r="K5">
        <v>4</v>
      </c>
      <c r="L5">
        <v>2</v>
      </c>
      <c r="M5">
        <v>5</v>
      </c>
      <c r="N5">
        <f>SUM(B5:M5)</f>
        <v>34</v>
      </c>
      <c r="O5" s="4">
        <f>N5/N6</f>
        <v>0.10119047619047619</v>
      </c>
      <c r="P5" s="6">
        <f>O5</f>
        <v>0.10119047619047619</v>
      </c>
    </row>
    <row r="6" spans="1:16" x14ac:dyDescent="0.25">
      <c r="N6">
        <f>SUM(N2:N5)</f>
        <v>336</v>
      </c>
      <c r="O6" s="4">
        <f>SUM(O2:O5)</f>
        <v>1</v>
      </c>
      <c r="P6" s="6">
        <f>SUM(P2:P5)</f>
        <v>1</v>
      </c>
    </row>
    <row r="7" spans="1:16" x14ac:dyDescent="0.25">
      <c r="A7" s="2" t="s">
        <v>107</v>
      </c>
      <c r="B7" s="18">
        <v>46573</v>
      </c>
    </row>
    <row r="8" spans="1:16" x14ac:dyDescent="0.25">
      <c r="A8" s="2" t="s">
        <v>108</v>
      </c>
      <c r="B8" s="18">
        <v>15268</v>
      </c>
    </row>
    <row r="9" spans="1:16" x14ac:dyDescent="0.25">
      <c r="A9" s="2" t="s">
        <v>112</v>
      </c>
      <c r="B9" s="18">
        <f>AVERAGE(B7:B8)</f>
        <v>30920.5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2" sqref="B12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0.44</v>
      </c>
      <c r="P2" s="6">
        <f>O2</f>
        <v>0.44</v>
      </c>
    </row>
    <row r="3" spans="1:16" x14ac:dyDescent="0.25">
      <c r="A3" s="2" t="s">
        <v>8</v>
      </c>
      <c r="O3" s="4">
        <f>(100/100)-O2</f>
        <v>0.56000000000000005</v>
      </c>
      <c r="P3" s="6">
        <f>O3</f>
        <v>0.56000000000000005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6099</v>
      </c>
    </row>
    <row r="6" spans="1:16" x14ac:dyDescent="0.25">
      <c r="A6" s="2" t="s">
        <v>111</v>
      </c>
      <c r="B6" s="18">
        <v>830</v>
      </c>
    </row>
    <row r="7" spans="1:16" x14ac:dyDescent="0.25">
      <c r="B7" s="18">
        <f>AVERAGE(B5:B6)</f>
        <v>3464.5</v>
      </c>
    </row>
    <row r="8" spans="1:16" x14ac:dyDescent="0.25">
      <c r="A8" s="2" t="s">
        <v>113</v>
      </c>
      <c r="B8" s="18">
        <v>10094</v>
      </c>
    </row>
    <row r="9" spans="1:16" x14ac:dyDescent="0.25">
      <c r="A9" s="2" t="s">
        <v>114</v>
      </c>
      <c r="B9" s="18">
        <v>2927</v>
      </c>
    </row>
    <row r="10" spans="1:16" x14ac:dyDescent="0.25">
      <c r="B10" s="18">
        <f>AVERAGE(B8:B9)</f>
        <v>6510.5</v>
      </c>
    </row>
    <row r="11" spans="1:16" x14ac:dyDescent="0.25">
      <c r="A11" s="2" t="s">
        <v>112</v>
      </c>
      <c r="B11" s="18">
        <f>(2*B7 +B10) /2</f>
        <v>6719.75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B9" sqref="B9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5</v>
      </c>
      <c r="C2">
        <v>4</v>
      </c>
      <c r="D2">
        <v>5</v>
      </c>
      <c r="E2">
        <v>5</v>
      </c>
      <c r="F2">
        <v>4</v>
      </c>
      <c r="G2">
        <v>6</v>
      </c>
      <c r="H2">
        <v>7</v>
      </c>
      <c r="I2">
        <v>3</v>
      </c>
      <c r="J2">
        <v>5</v>
      </c>
      <c r="K2">
        <v>4</v>
      </c>
      <c r="L2">
        <v>3</v>
      </c>
      <c r="M2">
        <v>6</v>
      </c>
      <c r="N2">
        <f>SUM(B2:M2)</f>
        <v>57</v>
      </c>
      <c r="O2" s="4">
        <f>N2/N5</f>
        <v>0.41605839416058393</v>
      </c>
      <c r="P2" s="6">
        <f>O2</f>
        <v>0.41605839416058393</v>
      </c>
    </row>
    <row r="3" spans="1:16" x14ac:dyDescent="0.25">
      <c r="A3" s="2" t="s">
        <v>61</v>
      </c>
      <c r="B3">
        <v>3</v>
      </c>
      <c r="C3">
        <v>7</v>
      </c>
      <c r="D3">
        <v>7</v>
      </c>
      <c r="E3">
        <v>2</v>
      </c>
      <c r="F3">
        <v>2</v>
      </c>
      <c r="G3">
        <v>3</v>
      </c>
      <c r="H3">
        <v>3</v>
      </c>
      <c r="I3">
        <v>4</v>
      </c>
      <c r="J3">
        <v>2</v>
      </c>
      <c r="K3">
        <v>5</v>
      </c>
      <c r="L3">
        <v>4</v>
      </c>
      <c r="M3">
        <v>6</v>
      </c>
      <c r="N3">
        <f>SUM(B3:M3)</f>
        <v>48</v>
      </c>
      <c r="O3" s="4">
        <f>N3/N5</f>
        <v>0.35036496350364965</v>
      </c>
      <c r="P3" s="6">
        <f>O3</f>
        <v>0.35036496350364965</v>
      </c>
    </row>
    <row r="4" spans="1:16" x14ac:dyDescent="0.25">
      <c r="A4" s="2" t="s">
        <v>29</v>
      </c>
      <c r="B4">
        <v>3</v>
      </c>
      <c r="C4">
        <v>1</v>
      </c>
      <c r="D4">
        <v>0</v>
      </c>
      <c r="E4">
        <v>3</v>
      </c>
      <c r="F4">
        <v>5</v>
      </c>
      <c r="G4">
        <v>1</v>
      </c>
      <c r="H4">
        <v>2</v>
      </c>
      <c r="I4">
        <v>7</v>
      </c>
      <c r="J4">
        <v>4</v>
      </c>
      <c r="K4">
        <v>2</v>
      </c>
      <c r="L4">
        <v>3</v>
      </c>
      <c r="M4">
        <v>1</v>
      </c>
      <c r="N4">
        <f>SUM(B4:M4)</f>
        <v>32</v>
      </c>
      <c r="O4" s="4">
        <f>N4/N5</f>
        <v>0.23357664233576642</v>
      </c>
      <c r="P4" s="6">
        <f>O4</f>
        <v>0.23357664233576642</v>
      </c>
    </row>
    <row r="5" spans="1:16" x14ac:dyDescent="0.25">
      <c r="N5">
        <f>SUM(N2:N4)</f>
        <v>137</v>
      </c>
      <c r="O5" s="4">
        <f>SUM(O2:O4)</f>
        <v>1</v>
      </c>
      <c r="P5" s="6">
        <f>SUM(P2:P4)</f>
        <v>1</v>
      </c>
    </row>
    <row r="6" spans="1:16" x14ac:dyDescent="0.25">
      <c r="A6" s="2" t="s">
        <v>110</v>
      </c>
      <c r="B6" s="18">
        <v>9980</v>
      </c>
    </row>
    <row r="7" spans="1:16" x14ac:dyDescent="0.25">
      <c r="A7" s="2" t="s">
        <v>111</v>
      </c>
      <c r="B7" s="18">
        <v>2034</v>
      </c>
    </row>
    <row r="8" spans="1:16" x14ac:dyDescent="0.25">
      <c r="A8" s="2" t="s">
        <v>112</v>
      </c>
      <c r="B8" s="18">
        <f>AVERAGE(B6:B7)</f>
        <v>6007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7" sqref="P7"/>
    </sheetView>
  </sheetViews>
  <sheetFormatPr defaultRowHeight="15" x14ac:dyDescent="0.25"/>
  <cols>
    <col min="1" max="1" width="12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62</v>
      </c>
      <c r="F2">
        <v>2</v>
      </c>
      <c r="G2">
        <v>2</v>
      </c>
      <c r="H2">
        <v>2</v>
      </c>
      <c r="I2">
        <v>3</v>
      </c>
      <c r="J2">
        <v>2</v>
      </c>
      <c r="K2">
        <v>5</v>
      </c>
      <c r="L2">
        <v>2</v>
      </c>
      <c r="M2">
        <v>1</v>
      </c>
      <c r="N2">
        <f>SUM(F2:M2)</f>
        <v>19</v>
      </c>
      <c r="O2" s="4">
        <f>N2/N6</f>
        <v>0.3392857142857143</v>
      </c>
      <c r="P2" s="6">
        <f>O2</f>
        <v>0.3392857142857143</v>
      </c>
    </row>
    <row r="3" spans="1:16" x14ac:dyDescent="0.25">
      <c r="A3" s="2" t="s">
        <v>63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f>SUM(F3:M3)</f>
        <v>3</v>
      </c>
      <c r="O3" s="4">
        <f>N3/N6</f>
        <v>5.3571428571428568E-2</v>
      </c>
      <c r="P3" s="6">
        <f>O3</f>
        <v>5.3571428571428568E-2</v>
      </c>
    </row>
    <row r="4" spans="1:16" x14ac:dyDescent="0.25">
      <c r="A4" s="2" t="s">
        <v>64</v>
      </c>
      <c r="F4">
        <v>2</v>
      </c>
      <c r="G4">
        <v>4</v>
      </c>
      <c r="H4">
        <v>4</v>
      </c>
      <c r="I4">
        <v>1</v>
      </c>
      <c r="J4">
        <v>3</v>
      </c>
      <c r="K4">
        <v>2</v>
      </c>
      <c r="L4">
        <v>3</v>
      </c>
      <c r="M4">
        <v>0</v>
      </c>
      <c r="N4">
        <f>SUM(F4:M4)</f>
        <v>19</v>
      </c>
      <c r="O4" s="4">
        <f>N4/N6</f>
        <v>0.3392857142857143</v>
      </c>
      <c r="P4" s="6">
        <f>O4</f>
        <v>0.3392857142857143</v>
      </c>
    </row>
    <row r="5" spans="1:16" x14ac:dyDescent="0.25">
      <c r="A5" s="2" t="s">
        <v>65</v>
      </c>
      <c r="F5">
        <v>2</v>
      </c>
      <c r="G5">
        <v>3</v>
      </c>
      <c r="H5">
        <v>3</v>
      </c>
      <c r="I5">
        <v>0</v>
      </c>
      <c r="J5">
        <v>0</v>
      </c>
      <c r="K5">
        <v>1</v>
      </c>
      <c r="L5">
        <v>2</v>
      </c>
      <c r="M5">
        <v>4</v>
      </c>
      <c r="N5">
        <f>SUM(F5:M5)</f>
        <v>15</v>
      </c>
      <c r="O5" s="4">
        <f>N5/N6</f>
        <v>0.26785714285714285</v>
      </c>
      <c r="P5" s="6">
        <f>O5</f>
        <v>0.26785714285714285</v>
      </c>
    </row>
    <row r="6" spans="1:16" x14ac:dyDescent="0.25">
      <c r="N6">
        <f>SUM(N2:N5)</f>
        <v>56</v>
      </c>
      <c r="O6" s="4">
        <f>SUM(O2:O5)</f>
        <v>1</v>
      </c>
      <c r="P6" s="6">
        <f>SUM(P2:P5)</f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0.47</v>
      </c>
      <c r="P2" s="6">
        <f>O2</f>
        <v>0.47</v>
      </c>
    </row>
    <row r="3" spans="1:16" x14ac:dyDescent="0.25">
      <c r="A3" s="2" t="s">
        <v>8</v>
      </c>
      <c r="O3" s="4">
        <f>(100/100)-O2</f>
        <v>0.53</v>
      </c>
      <c r="P3" s="6">
        <f>O3</f>
        <v>0.53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29237</v>
      </c>
    </row>
    <row r="6" spans="1:16" x14ac:dyDescent="0.25">
      <c r="A6" s="2" t="s">
        <v>108</v>
      </c>
      <c r="B6" s="18">
        <v>13525</v>
      </c>
    </row>
    <row r="7" spans="1:16" x14ac:dyDescent="0.25">
      <c r="A7" s="2" t="s">
        <v>112</v>
      </c>
      <c r="B7" s="18">
        <f>AVERAGE(B5:B6)</f>
        <v>21381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A8" sqref="A8"/>
    </sheetView>
  </sheetViews>
  <sheetFormatPr defaultRowHeight="15" x14ac:dyDescent="0.25"/>
  <cols>
    <col min="1" max="1" width="12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66</v>
      </c>
      <c r="H2">
        <v>1</v>
      </c>
      <c r="I2">
        <v>3</v>
      </c>
      <c r="J2">
        <v>0</v>
      </c>
      <c r="K2">
        <v>1</v>
      </c>
      <c r="L2">
        <v>1</v>
      </c>
      <c r="M2">
        <v>1</v>
      </c>
      <c r="N2">
        <f>SUM(H2:M2)</f>
        <v>7</v>
      </c>
      <c r="O2" s="4">
        <f>N2/N7</f>
        <v>0.11290322580645161</v>
      </c>
      <c r="P2" s="6">
        <f>O2</f>
        <v>0.11290322580645161</v>
      </c>
    </row>
    <row r="3" spans="1:16" x14ac:dyDescent="0.25">
      <c r="A3" s="2" t="s">
        <v>62</v>
      </c>
      <c r="H3">
        <v>1</v>
      </c>
      <c r="I3">
        <v>0</v>
      </c>
      <c r="J3">
        <v>2</v>
      </c>
      <c r="K3">
        <v>2</v>
      </c>
      <c r="L3">
        <v>4</v>
      </c>
      <c r="M3">
        <v>6</v>
      </c>
      <c r="N3">
        <f>SUM(H3:M3)</f>
        <v>15</v>
      </c>
      <c r="O3" s="4">
        <f>N3/N7</f>
        <v>0.24193548387096775</v>
      </c>
      <c r="P3" s="6">
        <f>O3</f>
        <v>0.24193548387096775</v>
      </c>
    </row>
    <row r="4" spans="1:16" x14ac:dyDescent="0.25">
      <c r="A4" s="2" t="s">
        <v>63</v>
      </c>
      <c r="H4">
        <v>3</v>
      </c>
      <c r="I4">
        <v>2</v>
      </c>
      <c r="J4">
        <v>4</v>
      </c>
      <c r="K4">
        <v>4</v>
      </c>
      <c r="L4">
        <v>2</v>
      </c>
      <c r="M4">
        <v>0</v>
      </c>
      <c r="N4">
        <f>SUM(H4:M4)</f>
        <v>15</v>
      </c>
      <c r="O4" s="4">
        <f>N4/N7</f>
        <v>0.24193548387096775</v>
      </c>
      <c r="P4" s="6">
        <f>O4</f>
        <v>0.24193548387096775</v>
      </c>
    </row>
    <row r="5" spans="1:16" x14ac:dyDescent="0.25">
      <c r="A5" s="2" t="s">
        <v>64</v>
      </c>
      <c r="H5">
        <v>2</v>
      </c>
      <c r="I5">
        <v>1</v>
      </c>
      <c r="J5">
        <v>3</v>
      </c>
      <c r="K5">
        <v>3</v>
      </c>
      <c r="L5">
        <v>1</v>
      </c>
      <c r="M5">
        <v>4</v>
      </c>
      <c r="N5">
        <f>SUM(H5:M5)</f>
        <v>14</v>
      </c>
      <c r="O5" s="4">
        <f>N5/N7</f>
        <v>0.22580645161290322</v>
      </c>
      <c r="P5" s="6">
        <f>O5</f>
        <v>0.22580645161290322</v>
      </c>
    </row>
    <row r="6" spans="1:16" x14ac:dyDescent="0.25">
      <c r="A6" s="2" t="s">
        <v>65</v>
      </c>
      <c r="H6">
        <v>1</v>
      </c>
      <c r="I6">
        <v>1</v>
      </c>
      <c r="J6">
        <v>3</v>
      </c>
      <c r="K6">
        <v>3</v>
      </c>
      <c r="L6">
        <v>3</v>
      </c>
      <c r="M6">
        <v>0</v>
      </c>
      <c r="N6">
        <f>SUM(H6:M6)</f>
        <v>11</v>
      </c>
      <c r="O6" s="4">
        <f>N6/N7</f>
        <v>0.17741935483870969</v>
      </c>
      <c r="P6" s="6">
        <f>O6</f>
        <v>0.17741935483870969</v>
      </c>
    </row>
    <row r="7" spans="1:16" x14ac:dyDescent="0.25">
      <c r="N7">
        <f>SUM(N2:N6)</f>
        <v>62</v>
      </c>
      <c r="O7" s="4">
        <f>SUM(O2:O6)</f>
        <v>1</v>
      </c>
      <c r="P7" s="6">
        <f>SUM(P2:P6)</f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8" sqref="B18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</v>
      </c>
      <c r="P2" s="6">
        <f>O2</f>
        <v>0.5</v>
      </c>
    </row>
    <row r="3" spans="1:16" x14ac:dyDescent="0.25">
      <c r="A3" s="2" t="s">
        <v>8</v>
      </c>
      <c r="O3" s="4">
        <f>(100/100)-O2</f>
        <v>0.5</v>
      </c>
      <c r="P3" s="6">
        <f>O3</f>
        <v>0.5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8425</v>
      </c>
    </row>
    <row r="6" spans="1:16" x14ac:dyDescent="0.25">
      <c r="A6" s="2" t="s">
        <v>111</v>
      </c>
      <c r="B6" s="18">
        <v>650</v>
      </c>
    </row>
    <row r="7" spans="1:16" x14ac:dyDescent="0.25">
      <c r="B7" s="18">
        <f>AVERAGE(B5:B6)</f>
        <v>4537.5</v>
      </c>
    </row>
    <row r="8" spans="1:16" x14ac:dyDescent="0.25">
      <c r="A8" s="2" t="s">
        <v>113</v>
      </c>
      <c r="B8" s="18">
        <v>15435</v>
      </c>
    </row>
    <row r="9" spans="1:16" x14ac:dyDescent="0.25">
      <c r="A9" s="2" t="s">
        <v>114</v>
      </c>
      <c r="B9" s="18">
        <v>3568</v>
      </c>
    </row>
    <row r="10" spans="1:16" x14ac:dyDescent="0.25">
      <c r="B10" s="18">
        <f>AVERAGE(B8:B9)</f>
        <v>9501.5</v>
      </c>
    </row>
    <row r="11" spans="1:16" x14ac:dyDescent="0.25">
      <c r="A11" s="2" t="s">
        <v>115</v>
      </c>
      <c r="B11" s="18">
        <v>18184</v>
      </c>
    </row>
    <row r="12" spans="1:16" x14ac:dyDescent="0.25">
      <c r="A12" s="2" t="s">
        <v>116</v>
      </c>
      <c r="B12" s="18">
        <v>1461</v>
      </c>
    </row>
    <row r="13" spans="1:16" x14ac:dyDescent="0.25">
      <c r="B13" s="18">
        <f>AVERAGE(B11:B12)</f>
        <v>9822.5</v>
      </c>
    </row>
    <row r="14" spans="1:16" x14ac:dyDescent="0.25">
      <c r="A14" s="2" t="s">
        <v>120</v>
      </c>
      <c r="B14" s="18">
        <v>39131</v>
      </c>
    </row>
    <row r="15" spans="1:16" x14ac:dyDescent="0.25">
      <c r="A15" s="2" t="s">
        <v>121</v>
      </c>
      <c r="B15" s="18">
        <v>7471</v>
      </c>
    </row>
    <row r="16" spans="1:16" x14ac:dyDescent="0.25">
      <c r="B16" s="18">
        <f>AVERAGE(B14:B15)</f>
        <v>23301</v>
      </c>
    </row>
    <row r="17" spans="1:2" x14ac:dyDescent="0.25">
      <c r="A17" s="2" t="s">
        <v>112</v>
      </c>
      <c r="B17" s="18">
        <f>(3*B7 + B10 + 3*B13 + B16) / 4</f>
        <v>18970.625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0.68</v>
      </c>
      <c r="P2" s="6">
        <f>O2</f>
        <v>0.68</v>
      </c>
    </row>
    <row r="3" spans="1:16" x14ac:dyDescent="0.25">
      <c r="A3" s="2" t="s">
        <v>8</v>
      </c>
      <c r="O3" s="4">
        <f>(100/100)-O2</f>
        <v>0.31999999999999995</v>
      </c>
      <c r="P3" s="6">
        <f>O3</f>
        <v>0.31999999999999995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18368</v>
      </c>
    </row>
    <row r="6" spans="1:16" x14ac:dyDescent="0.25">
      <c r="A6" s="2" t="s">
        <v>111</v>
      </c>
      <c r="B6" s="18">
        <v>2363</v>
      </c>
    </row>
    <row r="7" spans="1:16" x14ac:dyDescent="0.25">
      <c r="A7" s="2" t="s">
        <v>107</v>
      </c>
      <c r="B7" s="18">
        <v>21795</v>
      </c>
    </row>
    <row r="8" spans="1:16" x14ac:dyDescent="0.25">
      <c r="A8" s="2" t="s">
        <v>108</v>
      </c>
      <c r="B8" s="18">
        <v>14900</v>
      </c>
    </row>
    <row r="9" spans="1:16" x14ac:dyDescent="0.25">
      <c r="A9" s="2" t="s">
        <v>112</v>
      </c>
      <c r="B9" s="18">
        <f>AVERAGE(B5:B8)</f>
        <v>14356.5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0.41</v>
      </c>
      <c r="P2" s="6">
        <f>O2</f>
        <v>0.41</v>
      </c>
    </row>
    <row r="3" spans="1:16" x14ac:dyDescent="0.25">
      <c r="A3" s="2" t="s">
        <v>8</v>
      </c>
      <c r="O3" s="4">
        <f>(100/100)-O2</f>
        <v>0.59000000000000008</v>
      </c>
      <c r="P3" s="6">
        <f>O3</f>
        <v>0.59000000000000008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36950</v>
      </c>
    </row>
    <row r="6" spans="1:16" x14ac:dyDescent="0.25">
      <c r="A6" s="2" t="s">
        <v>108</v>
      </c>
      <c r="B6" s="18">
        <v>15185</v>
      </c>
    </row>
    <row r="7" spans="1:16" x14ac:dyDescent="0.25">
      <c r="A7" s="2" t="s">
        <v>112</v>
      </c>
      <c r="B7" s="18">
        <f>AVERAGE(B5:B6)</f>
        <v>26067.5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0.44</v>
      </c>
      <c r="P2" s="6">
        <f>O2</f>
        <v>0.44</v>
      </c>
    </row>
    <row r="3" spans="1:16" x14ac:dyDescent="0.25">
      <c r="A3" s="2" t="s">
        <v>8</v>
      </c>
      <c r="O3" s="4">
        <f>(100/100)-O2</f>
        <v>0.56000000000000005</v>
      </c>
      <c r="P3" s="6">
        <f>O3</f>
        <v>0.56000000000000005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9980</v>
      </c>
    </row>
    <row r="6" spans="1:16" x14ac:dyDescent="0.25">
      <c r="A6" s="2" t="s">
        <v>111</v>
      </c>
      <c r="B6" s="18">
        <v>2376</v>
      </c>
    </row>
    <row r="7" spans="1:16" x14ac:dyDescent="0.25">
      <c r="A7" s="2" t="s">
        <v>112</v>
      </c>
      <c r="B7" s="18">
        <f>AVERAGE(B5:B6)</f>
        <v>6178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8" sqref="B18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0.53</v>
      </c>
      <c r="P2" s="6">
        <f>O2</f>
        <v>0.53</v>
      </c>
    </row>
    <row r="3" spans="1:16" x14ac:dyDescent="0.25">
      <c r="A3" s="2" t="s">
        <v>8</v>
      </c>
      <c r="O3" s="4">
        <f>(100/100)-O2</f>
        <v>0.47</v>
      </c>
      <c r="P3" s="6">
        <f>O3</f>
        <v>0.47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8470</v>
      </c>
    </row>
    <row r="6" spans="1:16" x14ac:dyDescent="0.25">
      <c r="A6" s="2" t="s">
        <v>111</v>
      </c>
      <c r="B6" s="18">
        <v>986</v>
      </c>
    </row>
    <row r="7" spans="1:16" x14ac:dyDescent="0.25">
      <c r="B7" s="18">
        <f>AVERAGE(B5:B6)</f>
        <v>4728</v>
      </c>
    </row>
    <row r="8" spans="1:16" x14ac:dyDescent="0.25">
      <c r="A8" s="2" t="s">
        <v>113</v>
      </c>
      <c r="B8" s="18">
        <v>14545</v>
      </c>
    </row>
    <row r="9" spans="1:16" x14ac:dyDescent="0.25">
      <c r="A9" s="2" t="s">
        <v>114</v>
      </c>
      <c r="B9" s="18">
        <v>2787</v>
      </c>
    </row>
    <row r="10" spans="1:16" x14ac:dyDescent="0.25">
      <c r="B10" s="18">
        <f>AVERAGE(B8:B9)</f>
        <v>8666</v>
      </c>
    </row>
    <row r="11" spans="1:16" x14ac:dyDescent="0.25">
      <c r="A11" s="2" t="s">
        <v>115</v>
      </c>
      <c r="B11" s="18">
        <v>9356</v>
      </c>
    </row>
    <row r="12" spans="1:16" x14ac:dyDescent="0.25">
      <c r="A12" s="2" t="s">
        <v>116</v>
      </c>
      <c r="B12" s="18">
        <v>2033</v>
      </c>
    </row>
    <row r="13" spans="1:16" x14ac:dyDescent="0.25">
      <c r="B13" s="18">
        <f>AVERAGE(B11:B12)</f>
        <v>5694.5</v>
      </c>
    </row>
    <row r="14" spans="1:16" x14ac:dyDescent="0.25">
      <c r="A14" s="2" t="s">
        <v>120</v>
      </c>
      <c r="B14" s="18">
        <v>17057</v>
      </c>
    </row>
    <row r="15" spans="1:16" x14ac:dyDescent="0.25">
      <c r="A15" s="2" t="s">
        <v>121</v>
      </c>
      <c r="B15" s="18">
        <v>5306</v>
      </c>
    </row>
    <row r="16" spans="1:16" x14ac:dyDescent="0.25">
      <c r="B16" s="18">
        <f>AVERAGE(B14:B15)</f>
        <v>11181.5</v>
      </c>
    </row>
    <row r="17" spans="1:2" x14ac:dyDescent="0.25">
      <c r="A17" s="2" t="s">
        <v>112</v>
      </c>
      <c r="B17" s="18">
        <f>(2*B7 + B10 + 2*B13 + B16) / 4</f>
        <v>10173.125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8" sqref="B18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0.49</v>
      </c>
      <c r="P2" s="6">
        <f>O2</f>
        <v>0.49</v>
      </c>
    </row>
    <row r="3" spans="1:16" x14ac:dyDescent="0.25">
      <c r="A3" s="2" t="s">
        <v>8</v>
      </c>
      <c r="O3" s="4">
        <f>(100/100)-O2</f>
        <v>0.51</v>
      </c>
      <c r="P3" s="6">
        <f>O3</f>
        <v>0.51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8470</v>
      </c>
    </row>
    <row r="6" spans="1:16" x14ac:dyDescent="0.25">
      <c r="A6" s="2" t="s">
        <v>111</v>
      </c>
      <c r="B6" s="18">
        <v>565</v>
      </c>
    </row>
    <row r="7" spans="1:16" x14ac:dyDescent="0.25">
      <c r="B7" s="18">
        <f>AVERAGE(B5:B6)</f>
        <v>4517.5</v>
      </c>
    </row>
    <row r="8" spans="1:16" x14ac:dyDescent="0.25">
      <c r="A8" s="2" t="s">
        <v>113</v>
      </c>
      <c r="B8" s="18">
        <v>15194</v>
      </c>
    </row>
    <row r="9" spans="1:16" x14ac:dyDescent="0.25">
      <c r="A9" s="2" t="s">
        <v>114</v>
      </c>
      <c r="B9" s="18">
        <v>3324</v>
      </c>
    </row>
    <row r="10" spans="1:16" x14ac:dyDescent="0.25">
      <c r="B10" s="18">
        <f>AVERAGE(B8:B9)</f>
        <v>9259</v>
      </c>
    </row>
    <row r="11" spans="1:16" x14ac:dyDescent="0.25">
      <c r="A11" s="2" t="s">
        <v>115</v>
      </c>
      <c r="B11" s="18">
        <v>5931</v>
      </c>
    </row>
    <row r="12" spans="1:16" x14ac:dyDescent="0.25">
      <c r="A12" s="2" t="s">
        <v>116</v>
      </c>
      <c r="B12" s="18">
        <v>2796</v>
      </c>
    </row>
    <row r="13" spans="1:16" x14ac:dyDescent="0.25">
      <c r="B13" s="18">
        <f>AVERAGE(B11:B12)</f>
        <v>4363.5</v>
      </c>
    </row>
    <row r="14" spans="1:16" x14ac:dyDescent="0.25">
      <c r="A14" s="2" t="s">
        <v>120</v>
      </c>
      <c r="B14" s="18">
        <v>14349</v>
      </c>
    </row>
    <row r="15" spans="1:16" x14ac:dyDescent="0.25">
      <c r="A15" s="2" t="s">
        <v>121</v>
      </c>
      <c r="B15" s="18">
        <v>10073</v>
      </c>
    </row>
    <row r="16" spans="1:16" x14ac:dyDescent="0.25">
      <c r="B16" s="18">
        <f>AVERAGE(B14:B15)</f>
        <v>12211</v>
      </c>
    </row>
    <row r="17" spans="1:2" x14ac:dyDescent="0.25">
      <c r="A17" s="2" t="s">
        <v>112</v>
      </c>
      <c r="B17" s="18">
        <f>(3*B7 + B10 + 3*B13 + B16) / 4</f>
        <v>12028.25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18" sqref="B18"/>
    </sheetView>
  </sheetViews>
  <sheetFormatPr defaultRowHeight="15" x14ac:dyDescent="0.25"/>
  <cols>
    <col min="1" max="1" width="18.42578125" style="2" bestFit="1" customWidth="1"/>
    <col min="2" max="2" width="9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67</v>
      </c>
      <c r="I2">
        <v>5</v>
      </c>
      <c r="J2">
        <v>0</v>
      </c>
      <c r="K2">
        <v>2</v>
      </c>
      <c r="L2">
        <v>0</v>
      </c>
      <c r="M2">
        <v>3</v>
      </c>
      <c r="N2">
        <f>SUM(I2:M2)</f>
        <v>10</v>
      </c>
      <c r="O2" s="4">
        <f>N2/N5</f>
        <v>0.35714285714285715</v>
      </c>
      <c r="P2" s="6">
        <f>O2</f>
        <v>0.35714285714285715</v>
      </c>
    </row>
    <row r="3" spans="1:16" x14ac:dyDescent="0.25">
      <c r="A3" s="2" t="s">
        <v>68</v>
      </c>
      <c r="I3">
        <v>3</v>
      </c>
      <c r="J3">
        <v>0</v>
      </c>
      <c r="K3">
        <v>1</v>
      </c>
      <c r="L3">
        <v>0</v>
      </c>
      <c r="M3">
        <v>0</v>
      </c>
      <c r="N3">
        <f>SUM(I3:M3)</f>
        <v>4</v>
      </c>
      <c r="O3" s="4">
        <f>N3/N5</f>
        <v>0.14285714285714285</v>
      </c>
      <c r="P3" s="6">
        <f>O3</f>
        <v>0.14285714285714285</v>
      </c>
    </row>
    <row r="4" spans="1:16" x14ac:dyDescent="0.25">
      <c r="A4" s="2" t="s">
        <v>69</v>
      </c>
      <c r="I4">
        <v>1</v>
      </c>
      <c r="J4">
        <v>8</v>
      </c>
      <c r="K4">
        <v>4</v>
      </c>
      <c r="L4">
        <v>2</v>
      </c>
      <c r="M4">
        <v>2</v>
      </c>
      <c r="N4">
        <f>SUM(N2:N3)</f>
        <v>14</v>
      </c>
      <c r="O4" s="4">
        <f>N4/N5</f>
        <v>0.5</v>
      </c>
      <c r="P4" s="6">
        <f>O4</f>
        <v>0.5</v>
      </c>
    </row>
    <row r="5" spans="1:16" x14ac:dyDescent="0.25">
      <c r="N5">
        <f>SUM(N2:N4)</f>
        <v>28</v>
      </c>
    </row>
    <row r="6" spans="1:16" x14ac:dyDescent="0.25">
      <c r="A6" s="2" t="s">
        <v>122</v>
      </c>
      <c r="C6">
        <v>6</v>
      </c>
      <c r="D6">
        <v>4</v>
      </c>
      <c r="E6">
        <v>5</v>
      </c>
      <c r="F6">
        <v>5</v>
      </c>
      <c r="G6">
        <v>5</v>
      </c>
      <c r="H6">
        <v>5</v>
      </c>
      <c r="I6">
        <v>4</v>
      </c>
      <c r="J6">
        <v>3</v>
      </c>
      <c r="K6">
        <v>2</v>
      </c>
      <c r="L6">
        <v>1</v>
      </c>
      <c r="M6">
        <v>4</v>
      </c>
      <c r="N6">
        <f>SUM(C6:M6)</f>
        <v>44</v>
      </c>
      <c r="O6" s="4">
        <f>N6/N10</f>
        <v>0.19909502262443438</v>
      </c>
      <c r="P6" s="6">
        <f>O6</f>
        <v>0.19909502262443438</v>
      </c>
    </row>
    <row r="7" spans="1:16" x14ac:dyDescent="0.25">
      <c r="A7" s="2" t="s">
        <v>123</v>
      </c>
      <c r="C7">
        <v>4</v>
      </c>
      <c r="D7">
        <v>6</v>
      </c>
      <c r="E7">
        <v>7</v>
      </c>
      <c r="F7">
        <v>6</v>
      </c>
      <c r="G7">
        <v>7</v>
      </c>
      <c r="H7">
        <v>3</v>
      </c>
      <c r="I7">
        <v>9</v>
      </c>
      <c r="J7">
        <v>4</v>
      </c>
      <c r="K7">
        <v>7</v>
      </c>
      <c r="L7">
        <v>4</v>
      </c>
      <c r="M7">
        <v>0</v>
      </c>
      <c r="N7">
        <f>SUM(C7:M7)</f>
        <v>57</v>
      </c>
      <c r="O7" s="4">
        <f>N7/N10</f>
        <v>0.25791855203619912</v>
      </c>
      <c r="P7" s="6">
        <f>O7</f>
        <v>0.25791855203619912</v>
      </c>
    </row>
    <row r="8" spans="1:16" x14ac:dyDescent="0.25">
      <c r="A8" s="2" t="s">
        <v>124</v>
      </c>
      <c r="C8">
        <v>6</v>
      </c>
      <c r="D8">
        <v>9</v>
      </c>
      <c r="E8">
        <v>8</v>
      </c>
      <c r="F8">
        <v>7</v>
      </c>
      <c r="G8">
        <v>7</v>
      </c>
      <c r="H8">
        <v>5</v>
      </c>
      <c r="I8">
        <v>4</v>
      </c>
      <c r="J8">
        <v>8</v>
      </c>
      <c r="K8">
        <v>2</v>
      </c>
      <c r="L8">
        <v>4</v>
      </c>
      <c r="M8">
        <v>4</v>
      </c>
      <c r="N8">
        <f>SUM(C8:M8)</f>
        <v>64</v>
      </c>
      <c r="O8" s="4">
        <f>N8/N10</f>
        <v>0.2895927601809955</v>
      </c>
      <c r="P8" s="6">
        <f>O8</f>
        <v>0.2895927601809955</v>
      </c>
    </row>
    <row r="9" spans="1:16" x14ac:dyDescent="0.25">
      <c r="A9" s="2" t="s">
        <v>125</v>
      </c>
      <c r="C9">
        <v>4</v>
      </c>
      <c r="D9">
        <v>6</v>
      </c>
      <c r="E9">
        <v>6</v>
      </c>
      <c r="F9">
        <v>8</v>
      </c>
      <c r="G9">
        <v>3</v>
      </c>
      <c r="H9">
        <v>6</v>
      </c>
      <c r="I9">
        <v>5</v>
      </c>
      <c r="J9">
        <v>6</v>
      </c>
      <c r="K9">
        <v>3</v>
      </c>
      <c r="L9">
        <v>6</v>
      </c>
      <c r="M9">
        <v>3</v>
      </c>
      <c r="N9">
        <f>SUM(C9:M9)</f>
        <v>56</v>
      </c>
      <c r="O9" s="4">
        <f>N9/N10</f>
        <v>0.25339366515837103</v>
      </c>
      <c r="P9" s="6">
        <f>O9</f>
        <v>0.25339366515837103</v>
      </c>
    </row>
    <row r="10" spans="1:16" x14ac:dyDescent="0.25">
      <c r="N10">
        <f>SUM(N6:N9)</f>
        <v>221</v>
      </c>
      <c r="O10" s="4">
        <f>SUM(O6:O9)</f>
        <v>1</v>
      </c>
      <c r="P10" s="6">
        <f>SUM(P6:P9)</f>
        <v>1</v>
      </c>
    </row>
    <row r="11" spans="1:16" x14ac:dyDescent="0.25">
      <c r="A11" s="2" t="s">
        <v>5</v>
      </c>
      <c r="O11" s="4">
        <v>0.26</v>
      </c>
      <c r="P11" s="6">
        <f>O11</f>
        <v>0.26</v>
      </c>
    </row>
    <row r="12" spans="1:16" x14ac:dyDescent="0.25">
      <c r="A12" s="2" t="s">
        <v>8</v>
      </c>
      <c r="O12" s="4">
        <f>100/100-O11</f>
        <v>0.74</v>
      </c>
      <c r="P12" s="6">
        <f>O12</f>
        <v>0.74</v>
      </c>
    </row>
    <row r="14" spans="1:16" x14ac:dyDescent="0.25">
      <c r="A14" s="2" t="s">
        <v>107</v>
      </c>
      <c r="B14" s="18">
        <v>25115</v>
      </c>
    </row>
    <row r="15" spans="1:16" x14ac:dyDescent="0.25">
      <c r="A15" s="2" t="s">
        <v>108</v>
      </c>
      <c r="B15" s="18">
        <v>13245</v>
      </c>
    </row>
    <row r="16" spans="1:16" x14ac:dyDescent="0.25">
      <c r="A16" s="2" t="s">
        <v>112</v>
      </c>
      <c r="B16" s="18">
        <f>AVERAGE(B14:B15)</f>
        <v>19180</v>
      </c>
    </row>
    <row r="18" spans="1:2" x14ac:dyDescent="0.25">
      <c r="A18" s="2" t="s">
        <v>119</v>
      </c>
      <c r="B18" s="19">
        <f>O6*B16 + O7*5000 + O8*3000 + O9*2000</f>
        <v>6483.8009049773755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0.28000000000000003</v>
      </c>
      <c r="P2" s="6">
        <f>O2</f>
        <v>0.28000000000000003</v>
      </c>
    </row>
    <row r="3" spans="1:16" x14ac:dyDescent="0.25">
      <c r="A3" s="2" t="s">
        <v>8</v>
      </c>
      <c r="O3" s="4">
        <f>(100/100)-O2</f>
        <v>0.72</v>
      </c>
      <c r="P3" s="6">
        <f>O3</f>
        <v>0.72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30590</v>
      </c>
    </row>
    <row r="6" spans="1:16" x14ac:dyDescent="0.25">
      <c r="A6" s="2" t="s">
        <v>108</v>
      </c>
      <c r="B6" s="18">
        <v>15379</v>
      </c>
    </row>
    <row r="7" spans="1:16" x14ac:dyDescent="0.25">
      <c r="A7" s="2" t="s">
        <v>112</v>
      </c>
      <c r="B7" s="18">
        <f>AVERAGE(B5:B6)</f>
        <v>22984.5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B9" sqref="B9"/>
    </sheetView>
  </sheetViews>
  <sheetFormatPr defaultRowHeight="15" x14ac:dyDescent="0.25"/>
  <cols>
    <col min="1" max="1" width="17.42578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70</v>
      </c>
      <c r="L2">
        <v>0</v>
      </c>
      <c r="M2">
        <v>0</v>
      </c>
      <c r="N2">
        <f>SUM(L2:M2)</f>
        <v>0</v>
      </c>
      <c r="O2" s="4">
        <f>N2/N7</f>
        <v>0</v>
      </c>
      <c r="P2" s="6">
        <f>O2</f>
        <v>0</v>
      </c>
    </row>
    <row r="3" spans="1:16" x14ac:dyDescent="0.25">
      <c r="A3" s="2" t="s">
        <v>43</v>
      </c>
      <c r="L3">
        <v>3</v>
      </c>
      <c r="M3">
        <v>4</v>
      </c>
      <c r="N3">
        <f>SUM(L3:M3)</f>
        <v>7</v>
      </c>
      <c r="O3" s="4">
        <f>N3/N7</f>
        <v>0.30434782608695654</v>
      </c>
      <c r="P3" s="6">
        <f>O3</f>
        <v>0.30434782608695654</v>
      </c>
    </row>
    <row r="4" spans="1:16" x14ac:dyDescent="0.25">
      <c r="A4" s="2" t="s">
        <v>71</v>
      </c>
      <c r="L4">
        <v>2</v>
      </c>
      <c r="M4">
        <v>2</v>
      </c>
      <c r="N4">
        <f>SUM(L4:M4)</f>
        <v>4</v>
      </c>
      <c r="O4" s="4">
        <f>N4/N7</f>
        <v>0.17391304347826086</v>
      </c>
      <c r="P4" s="6">
        <f>O4</f>
        <v>0.17391304347826086</v>
      </c>
    </row>
    <row r="5" spans="1:16" x14ac:dyDescent="0.25">
      <c r="A5" s="2" t="s">
        <v>44</v>
      </c>
      <c r="L5">
        <v>0</v>
      </c>
      <c r="M5">
        <v>0</v>
      </c>
      <c r="N5">
        <f>SUM(L5:M5)</f>
        <v>0</v>
      </c>
      <c r="O5" s="4">
        <f>N5/N7</f>
        <v>0</v>
      </c>
      <c r="P5" s="6">
        <f>O5</f>
        <v>0</v>
      </c>
    </row>
    <row r="6" spans="1:16" x14ac:dyDescent="0.25">
      <c r="A6" s="2" t="s">
        <v>48</v>
      </c>
      <c r="L6">
        <v>7</v>
      </c>
      <c r="M6">
        <v>5</v>
      </c>
      <c r="N6">
        <f>SUM(L6:M6)</f>
        <v>12</v>
      </c>
      <c r="O6" s="4">
        <f>N6/N7</f>
        <v>0.52173913043478259</v>
      </c>
      <c r="P6" s="6">
        <f>O6</f>
        <v>0.52173913043478259</v>
      </c>
    </row>
    <row r="7" spans="1:16" x14ac:dyDescent="0.25">
      <c r="N7">
        <f>SUM(N2:N6)</f>
        <v>23</v>
      </c>
      <c r="O7" s="4">
        <f>SUM(O2:O6)</f>
        <v>1</v>
      </c>
      <c r="P7" s="6">
        <f>SUM(P2:P6)</f>
        <v>1</v>
      </c>
    </row>
    <row r="8" spans="1:16" x14ac:dyDescent="0.25">
      <c r="A8" s="2" t="s">
        <v>119</v>
      </c>
      <c r="B8">
        <f>P2*100000 + P3*10000 + P4*5000 + P5*10000</f>
        <v>3913.04347826087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F17" sqref="F17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0.34</v>
      </c>
      <c r="P2" s="6">
        <f>O2</f>
        <v>0.34</v>
      </c>
    </row>
    <row r="3" spans="1:16" x14ac:dyDescent="0.25">
      <c r="A3" s="2" t="s">
        <v>8</v>
      </c>
      <c r="O3" s="4">
        <f>(100/100)-O2</f>
        <v>0.65999999999999992</v>
      </c>
      <c r="P3" s="6">
        <f>O3</f>
        <v>0.65999999999999992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16800</v>
      </c>
    </row>
    <row r="6" spans="1:16" x14ac:dyDescent="0.25">
      <c r="A6" s="2" t="s">
        <v>111</v>
      </c>
      <c r="B6" s="18">
        <v>2640</v>
      </c>
    </row>
    <row r="7" spans="1:16" x14ac:dyDescent="0.25">
      <c r="A7" s="2" t="s">
        <v>107</v>
      </c>
      <c r="B7" s="18">
        <v>20974</v>
      </c>
    </row>
    <row r="8" spans="1:16" x14ac:dyDescent="0.25">
      <c r="A8" s="2" t="s">
        <v>108</v>
      </c>
      <c r="B8" s="18">
        <v>15795</v>
      </c>
    </row>
    <row r="9" spans="1:16" x14ac:dyDescent="0.25">
      <c r="A9" s="2" t="s">
        <v>112</v>
      </c>
      <c r="B9" s="18">
        <f>AVERAGE(B5:B8)</f>
        <v>14052.25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0.83</v>
      </c>
      <c r="P2" s="6">
        <f>O2</f>
        <v>0.83</v>
      </c>
    </row>
    <row r="3" spans="1:16" x14ac:dyDescent="0.25">
      <c r="A3" s="2" t="s">
        <v>8</v>
      </c>
      <c r="O3" s="4">
        <f>(100/100)-O2</f>
        <v>0.17000000000000004</v>
      </c>
      <c r="P3" s="6">
        <f>O3</f>
        <v>0.17000000000000004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18918</v>
      </c>
    </row>
    <row r="6" spans="1:16" x14ac:dyDescent="0.25">
      <c r="A6" s="2" t="s">
        <v>111</v>
      </c>
      <c r="B6" s="18">
        <v>2587</v>
      </c>
    </row>
    <row r="7" spans="1:16" x14ac:dyDescent="0.25">
      <c r="A7" s="2" t="s">
        <v>112</v>
      </c>
      <c r="B7" s="18">
        <f>AVERAGE(B5:B6)</f>
        <v>10752.5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20" sqref="B20"/>
    </sheetView>
  </sheetViews>
  <sheetFormatPr defaultRowHeight="15" x14ac:dyDescent="0.25"/>
  <cols>
    <col min="1" max="1" width="25.5703125" style="2" bestFit="1" customWidth="1"/>
    <col min="14" max="14" width="9.140625" style="17"/>
    <col min="15" max="15" width="13.85546875" style="13" bestFit="1" customWidth="1"/>
    <col min="16" max="16" width="14.28515625" style="15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6" t="s">
        <v>4</v>
      </c>
      <c r="O1" s="12" t="s">
        <v>6</v>
      </c>
      <c r="P1" s="14" t="s">
        <v>7</v>
      </c>
    </row>
    <row r="2" spans="1:16" s="8" customFormat="1" x14ac:dyDescent="0.25">
      <c r="A2" s="7" t="s">
        <v>78</v>
      </c>
      <c r="B2" s="8">
        <v>7</v>
      </c>
      <c r="C2" s="8">
        <v>10</v>
      </c>
      <c r="D2" s="8">
        <v>17</v>
      </c>
      <c r="E2" s="8">
        <v>9</v>
      </c>
      <c r="F2" s="8">
        <v>17</v>
      </c>
      <c r="G2" s="8">
        <v>8</v>
      </c>
      <c r="H2" s="8">
        <v>14</v>
      </c>
      <c r="I2" s="8">
        <v>12</v>
      </c>
      <c r="J2" s="8">
        <v>3</v>
      </c>
      <c r="K2" s="8">
        <v>3</v>
      </c>
      <c r="L2" s="8">
        <v>1</v>
      </c>
      <c r="M2" s="8">
        <v>4</v>
      </c>
      <c r="N2" s="9">
        <f>SUM(B2:M2)</f>
        <v>105</v>
      </c>
      <c r="O2" s="10">
        <f>N2/N7</f>
        <v>0.28767123287671231</v>
      </c>
      <c r="P2" s="11">
        <f>O2</f>
        <v>0.28767123287671231</v>
      </c>
    </row>
    <row r="3" spans="1:16" s="8" customFormat="1" x14ac:dyDescent="0.25">
      <c r="A3" s="7" t="s">
        <v>79</v>
      </c>
      <c r="B3" s="8">
        <v>19</v>
      </c>
      <c r="C3" s="8">
        <v>18</v>
      </c>
      <c r="D3" s="8">
        <v>13</v>
      </c>
      <c r="E3" s="8">
        <v>14</v>
      </c>
      <c r="F3" s="8">
        <v>9</v>
      </c>
      <c r="G3" s="8">
        <v>11</v>
      </c>
      <c r="H3" s="8">
        <v>12</v>
      </c>
      <c r="I3" s="8">
        <v>11</v>
      </c>
      <c r="J3" s="8">
        <v>14</v>
      </c>
      <c r="K3" s="8">
        <v>5</v>
      </c>
      <c r="L3" s="8">
        <v>11</v>
      </c>
      <c r="M3" s="8">
        <v>8</v>
      </c>
      <c r="N3" s="9">
        <f>SUM(B3:M3)</f>
        <v>145</v>
      </c>
      <c r="O3" s="10">
        <f>N3/N7</f>
        <v>0.39726027397260272</v>
      </c>
      <c r="P3" s="11">
        <f>O3</f>
        <v>0.39726027397260272</v>
      </c>
    </row>
    <row r="4" spans="1:16" s="8" customFormat="1" x14ac:dyDescent="0.25">
      <c r="A4" s="7" t="s">
        <v>80</v>
      </c>
      <c r="B4" s="8">
        <v>6</v>
      </c>
      <c r="C4" s="8">
        <v>4</v>
      </c>
      <c r="D4" s="8">
        <v>5</v>
      </c>
      <c r="E4" s="8">
        <v>12</v>
      </c>
      <c r="F4" s="8">
        <v>5</v>
      </c>
      <c r="G4" s="8">
        <v>8</v>
      </c>
      <c r="H4" s="8">
        <v>3</v>
      </c>
      <c r="I4" s="8">
        <v>7</v>
      </c>
      <c r="J4" s="8">
        <v>3</v>
      </c>
      <c r="K4" s="8">
        <v>13</v>
      </c>
      <c r="L4" s="8">
        <v>11</v>
      </c>
      <c r="M4" s="8">
        <v>10</v>
      </c>
      <c r="N4" s="9">
        <f>SUM(B4:M4)</f>
        <v>87</v>
      </c>
      <c r="O4" s="10">
        <f>N4/N7</f>
        <v>0.23835616438356164</v>
      </c>
      <c r="P4" s="11">
        <f>O4</f>
        <v>0.23835616438356164</v>
      </c>
    </row>
    <row r="5" spans="1:16" s="8" customFormat="1" x14ac:dyDescent="0.25">
      <c r="A5" s="7" t="s">
        <v>81</v>
      </c>
      <c r="B5" s="8">
        <v>0</v>
      </c>
      <c r="C5" s="8">
        <v>1</v>
      </c>
      <c r="D5" s="8">
        <v>0</v>
      </c>
      <c r="E5" s="8">
        <v>1</v>
      </c>
      <c r="F5" s="8">
        <v>1</v>
      </c>
      <c r="G5" s="8">
        <v>0</v>
      </c>
      <c r="H5" s="8">
        <v>0</v>
      </c>
      <c r="I5" s="8">
        <v>3</v>
      </c>
      <c r="J5" s="8">
        <v>4</v>
      </c>
      <c r="K5" s="8">
        <v>4</v>
      </c>
      <c r="L5" s="8">
        <v>2</v>
      </c>
      <c r="M5" s="8">
        <v>9</v>
      </c>
      <c r="N5" s="9">
        <f>SUM(B5:M5)</f>
        <v>25</v>
      </c>
      <c r="O5" s="10">
        <f>N5/N7</f>
        <v>6.8493150684931503E-2</v>
      </c>
      <c r="P5" s="11">
        <f>O5</f>
        <v>6.8493150684931503E-2</v>
      </c>
    </row>
    <row r="6" spans="1:16" s="8" customFormat="1" x14ac:dyDescent="0.25">
      <c r="A6" s="7" t="s">
        <v>77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1</v>
      </c>
      <c r="M6" s="8">
        <v>0</v>
      </c>
      <c r="N6" s="9">
        <f>SUM(B6:M6)</f>
        <v>3</v>
      </c>
      <c r="O6" s="10">
        <f>N6/N7</f>
        <v>8.21917808219178E-3</v>
      </c>
      <c r="P6" s="11">
        <f>O6</f>
        <v>8.21917808219178E-3</v>
      </c>
    </row>
    <row r="7" spans="1:16" s="8" customFormat="1" x14ac:dyDescent="0.25">
      <c r="A7" s="7"/>
      <c r="N7" s="9">
        <f>SUM(N2:N6)</f>
        <v>365</v>
      </c>
      <c r="O7" s="10">
        <f>SUM(O2:O6)</f>
        <v>0.99999999999999989</v>
      </c>
      <c r="P7" s="11">
        <f>SUM(P2:P6)</f>
        <v>0.99999999999999989</v>
      </c>
    </row>
    <row r="8" spans="1:16" x14ac:dyDescent="0.25">
      <c r="A8" s="2" t="s">
        <v>72</v>
      </c>
      <c r="B8">
        <v>12</v>
      </c>
      <c r="C8">
        <v>24</v>
      </c>
      <c r="D8">
        <v>21</v>
      </c>
      <c r="E8">
        <v>19</v>
      </c>
      <c r="F8">
        <v>18</v>
      </c>
      <c r="G8">
        <v>16</v>
      </c>
      <c r="H8">
        <v>16</v>
      </c>
      <c r="I8">
        <v>26</v>
      </c>
      <c r="J8">
        <v>10</v>
      </c>
      <c r="K8">
        <v>14</v>
      </c>
      <c r="L8">
        <v>11</v>
      </c>
      <c r="M8">
        <v>20</v>
      </c>
      <c r="N8" s="17">
        <f>SUM(B8:M8)</f>
        <v>207</v>
      </c>
      <c r="O8" s="13">
        <f>N8/N13</f>
        <v>0.14587737843551796</v>
      </c>
      <c r="P8" s="15">
        <f>O8</f>
        <v>0.14587737843551796</v>
      </c>
    </row>
    <row r="9" spans="1:16" x14ac:dyDescent="0.25">
      <c r="A9" s="2" t="s">
        <v>73</v>
      </c>
      <c r="B9">
        <v>36</v>
      </c>
      <c r="C9">
        <v>38</v>
      </c>
      <c r="D9">
        <v>44</v>
      </c>
      <c r="E9">
        <v>36</v>
      </c>
      <c r="F9">
        <v>29</v>
      </c>
      <c r="G9">
        <v>18</v>
      </c>
      <c r="H9">
        <v>27</v>
      </c>
      <c r="I9">
        <v>33</v>
      </c>
      <c r="J9">
        <v>22</v>
      </c>
      <c r="K9">
        <v>23</v>
      </c>
      <c r="L9">
        <v>16</v>
      </c>
      <c r="M9">
        <v>25</v>
      </c>
      <c r="N9" s="17">
        <f>SUM(B9:M9)</f>
        <v>347</v>
      </c>
      <c r="O9" s="13">
        <f>N9/N13</f>
        <v>0.24453840732910501</v>
      </c>
      <c r="P9" s="15">
        <f>O9</f>
        <v>0.24453840732910501</v>
      </c>
    </row>
    <row r="10" spans="1:16" x14ac:dyDescent="0.25">
      <c r="A10" s="2" t="s">
        <v>74</v>
      </c>
      <c r="B10">
        <v>30</v>
      </c>
      <c r="C10">
        <v>27</v>
      </c>
      <c r="D10">
        <v>31</v>
      </c>
      <c r="E10">
        <v>25</v>
      </c>
      <c r="F10">
        <v>34</v>
      </c>
      <c r="G10">
        <v>30</v>
      </c>
      <c r="H10">
        <v>32</v>
      </c>
      <c r="I10">
        <v>24</v>
      </c>
      <c r="J10">
        <v>27</v>
      </c>
      <c r="K10">
        <v>10</v>
      </c>
      <c r="L10">
        <v>19</v>
      </c>
      <c r="M10">
        <v>25</v>
      </c>
      <c r="N10" s="17">
        <f>SUM(B10:M10)</f>
        <v>314</v>
      </c>
      <c r="O10" s="13">
        <f>N10/N13</f>
        <v>0.22128259337561662</v>
      </c>
      <c r="P10" s="15">
        <f>O10</f>
        <v>0.22128259337561662</v>
      </c>
    </row>
    <row r="11" spans="1:16" x14ac:dyDescent="0.25">
      <c r="A11" s="2" t="s">
        <v>75</v>
      </c>
      <c r="B11">
        <v>14</v>
      </c>
      <c r="C11">
        <v>16</v>
      </c>
      <c r="D11">
        <v>14</v>
      </c>
      <c r="E11">
        <v>15</v>
      </c>
      <c r="F11">
        <v>18</v>
      </c>
      <c r="G11">
        <v>9</v>
      </c>
      <c r="H11">
        <v>10</v>
      </c>
      <c r="I11">
        <v>15</v>
      </c>
      <c r="J11">
        <v>11</v>
      </c>
      <c r="K11">
        <v>14</v>
      </c>
      <c r="L11">
        <v>16</v>
      </c>
      <c r="M11">
        <v>5</v>
      </c>
      <c r="N11" s="17">
        <f>SUM(B11:M11)</f>
        <v>157</v>
      </c>
      <c r="O11" s="13">
        <f>N11/N13</f>
        <v>0.11064129668780831</v>
      </c>
      <c r="P11" s="15">
        <f>O11</f>
        <v>0.11064129668780831</v>
      </c>
    </row>
    <row r="12" spans="1:16" x14ac:dyDescent="0.25">
      <c r="A12" s="2" t="s">
        <v>76</v>
      </c>
      <c r="B12">
        <v>37</v>
      </c>
      <c r="C12">
        <v>32</v>
      </c>
      <c r="D12">
        <v>42</v>
      </c>
      <c r="E12">
        <v>44</v>
      </c>
      <c r="F12">
        <v>39</v>
      </c>
      <c r="G12">
        <v>35</v>
      </c>
      <c r="H12">
        <v>42</v>
      </c>
      <c r="I12">
        <v>33</v>
      </c>
      <c r="J12">
        <v>18</v>
      </c>
      <c r="K12">
        <v>22</v>
      </c>
      <c r="L12">
        <v>25</v>
      </c>
      <c r="M12">
        <v>25</v>
      </c>
      <c r="N12" s="17">
        <f>SUM(B12:M12)</f>
        <v>394</v>
      </c>
      <c r="O12" s="13">
        <f>N12/N13</f>
        <v>0.27766032417195208</v>
      </c>
      <c r="P12" s="15">
        <f>O12</f>
        <v>0.27766032417195208</v>
      </c>
    </row>
    <row r="13" spans="1:16" x14ac:dyDescent="0.25">
      <c r="N13" s="17">
        <f>SUM(N8:N12)</f>
        <v>1419</v>
      </c>
      <c r="O13" s="13">
        <f>SUM(O8:O12)</f>
        <v>1</v>
      </c>
      <c r="P13" s="15">
        <f>SUM(P8:P12)</f>
        <v>1</v>
      </c>
    </row>
    <row r="14" spans="1:16" x14ac:dyDescent="0.25">
      <c r="A14" s="2" t="s">
        <v>5</v>
      </c>
      <c r="O14" s="13">
        <v>0.46</v>
      </c>
      <c r="P14" s="15">
        <f>O14</f>
        <v>0.46</v>
      </c>
    </row>
    <row r="15" spans="1:16" x14ac:dyDescent="0.25">
      <c r="A15" s="2" t="s">
        <v>8</v>
      </c>
      <c r="O15" s="13">
        <f>100/100-O14</f>
        <v>0.54</v>
      </c>
      <c r="P15" s="15">
        <f>O15</f>
        <v>0.54</v>
      </c>
    </row>
    <row r="16" spans="1:16" x14ac:dyDescent="0.25">
      <c r="P16" s="15">
        <f>SUM(P14:P15)</f>
        <v>1</v>
      </c>
    </row>
    <row r="17" spans="1:2" x14ac:dyDescent="0.25">
      <c r="A17" s="2" t="s">
        <v>127</v>
      </c>
      <c r="B17">
        <f>P2*5 + P3*4 + P4*3 + P5*2 + P6*1</f>
        <v>3.8876712328767122</v>
      </c>
    </row>
    <row r="18" spans="1:2" x14ac:dyDescent="0.25">
      <c r="A18" s="2" t="s">
        <v>126</v>
      </c>
      <c r="B18">
        <f>P8*10000 + P9*1000 + P10*500 + P11*100</f>
        <v>1825.0176180408737</v>
      </c>
    </row>
    <row r="19" spans="1:2" x14ac:dyDescent="0.25">
      <c r="A19" s="2" t="s">
        <v>119</v>
      </c>
      <c r="B19">
        <f>B17*B18</f>
        <v>7095.0684931506839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0.51</v>
      </c>
      <c r="P2" s="6">
        <f>O2</f>
        <v>0.51</v>
      </c>
    </row>
    <row r="3" spans="1:16" x14ac:dyDescent="0.25">
      <c r="A3" s="2" t="s">
        <v>8</v>
      </c>
      <c r="O3" s="4">
        <f>(100/100)-O2</f>
        <v>0.49</v>
      </c>
      <c r="P3" s="6">
        <f>O3</f>
        <v>0.49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28537</v>
      </c>
    </row>
    <row r="6" spans="1:16" x14ac:dyDescent="0.25">
      <c r="A6" s="2" t="s">
        <v>108</v>
      </c>
      <c r="B6" s="18">
        <v>14895</v>
      </c>
    </row>
    <row r="7" spans="1:16" x14ac:dyDescent="0.25">
      <c r="A7" s="2" t="s">
        <v>112</v>
      </c>
      <c r="B7" s="18">
        <f>AVERAGE(B5:B6)</f>
        <v>21716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23" sqref="B23"/>
    </sheetView>
  </sheetViews>
  <sheetFormatPr defaultRowHeight="15" x14ac:dyDescent="0.25"/>
  <cols>
    <col min="1" max="1" width="27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82</v>
      </c>
      <c r="B2">
        <v>9</v>
      </c>
      <c r="C2">
        <v>12</v>
      </c>
      <c r="D2">
        <v>14</v>
      </c>
      <c r="E2">
        <v>10</v>
      </c>
      <c r="F2">
        <v>11</v>
      </c>
      <c r="G2">
        <v>4</v>
      </c>
      <c r="H2">
        <v>7</v>
      </c>
      <c r="I2">
        <v>8</v>
      </c>
      <c r="J2">
        <v>12</v>
      </c>
      <c r="K2">
        <v>6</v>
      </c>
      <c r="L2">
        <v>7</v>
      </c>
      <c r="M2">
        <v>13</v>
      </c>
      <c r="N2">
        <f>SUM(B2:M2)</f>
        <v>113</v>
      </c>
      <c r="O2" s="4">
        <f>N2/N6</f>
        <v>0.47083333333333333</v>
      </c>
      <c r="P2" s="6">
        <f>O2</f>
        <v>0.47083333333333333</v>
      </c>
    </row>
    <row r="3" spans="1:16" x14ac:dyDescent="0.25">
      <c r="A3" s="2" t="s">
        <v>83</v>
      </c>
      <c r="B3">
        <v>7</v>
      </c>
      <c r="C3">
        <v>6</v>
      </c>
      <c r="D3">
        <v>3</v>
      </c>
      <c r="E3">
        <v>10</v>
      </c>
      <c r="F3">
        <v>6</v>
      </c>
      <c r="G3">
        <v>16</v>
      </c>
      <c r="H3">
        <v>11</v>
      </c>
      <c r="I3">
        <v>3</v>
      </c>
      <c r="J3">
        <v>4</v>
      </c>
      <c r="K3">
        <v>7</v>
      </c>
      <c r="L3">
        <v>8</v>
      </c>
      <c r="M3">
        <v>6</v>
      </c>
      <c r="N3">
        <f>SUM(B3:M3)</f>
        <v>87</v>
      </c>
      <c r="O3" s="4">
        <f>N3/N6</f>
        <v>0.36249999999999999</v>
      </c>
      <c r="P3" s="6">
        <f>O3</f>
        <v>0.36249999999999999</v>
      </c>
    </row>
    <row r="4" spans="1:16" x14ac:dyDescent="0.25">
      <c r="A4" s="2" t="s">
        <v>84</v>
      </c>
      <c r="B4">
        <v>4</v>
      </c>
      <c r="C4">
        <v>2</v>
      </c>
      <c r="D4">
        <v>3</v>
      </c>
      <c r="E4">
        <v>0</v>
      </c>
      <c r="F4">
        <v>1</v>
      </c>
      <c r="G4">
        <v>1</v>
      </c>
      <c r="H4">
        <v>3</v>
      </c>
      <c r="I4">
        <v>1</v>
      </c>
      <c r="J4">
        <v>3</v>
      </c>
      <c r="K4">
        <v>6</v>
      </c>
      <c r="L4">
        <v>5</v>
      </c>
      <c r="M4">
        <v>0</v>
      </c>
      <c r="N4">
        <f>SUM(B4:M4)</f>
        <v>29</v>
      </c>
      <c r="O4" s="4">
        <f>N4/N6</f>
        <v>0.12083333333333333</v>
      </c>
      <c r="P4" s="6">
        <f>O4</f>
        <v>0.12083333333333333</v>
      </c>
    </row>
    <row r="5" spans="1:16" x14ac:dyDescent="0.25">
      <c r="A5" s="2" t="s">
        <v>85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3</v>
      </c>
      <c r="K5">
        <v>5</v>
      </c>
      <c r="L5">
        <v>0</v>
      </c>
      <c r="M5">
        <v>0</v>
      </c>
      <c r="N5">
        <f>SUM(B5:M5)</f>
        <v>11</v>
      </c>
      <c r="O5" s="4">
        <f>N5/N6</f>
        <v>4.583333333333333E-2</v>
      </c>
      <c r="P5" s="6">
        <f>O5</f>
        <v>4.583333333333333E-2</v>
      </c>
    </row>
    <row r="6" spans="1:16" x14ac:dyDescent="0.25">
      <c r="N6">
        <f>SUM(N2:N5)</f>
        <v>240</v>
      </c>
      <c r="O6" s="4">
        <f>SUM(O2:O5)</f>
        <v>0.99999999999999989</v>
      </c>
      <c r="P6" s="6">
        <f>SUM(P2:P5)</f>
        <v>0.99999999999999989</v>
      </c>
    </row>
    <row r="7" spans="1:16" x14ac:dyDescent="0.25">
      <c r="A7" s="2" t="s">
        <v>86</v>
      </c>
      <c r="J7">
        <v>0</v>
      </c>
      <c r="K7">
        <v>0</v>
      </c>
      <c r="L7">
        <v>0</v>
      </c>
      <c r="M7">
        <v>0</v>
      </c>
      <c r="N7">
        <f>SUM(J7:M7)</f>
        <v>0</v>
      </c>
      <c r="O7" s="4">
        <f>N7/N16</f>
        <v>0</v>
      </c>
      <c r="P7" s="6">
        <f>O7</f>
        <v>0</v>
      </c>
    </row>
    <row r="8" spans="1:16" x14ac:dyDescent="0.25">
      <c r="A8" s="2" t="s">
        <v>93</v>
      </c>
      <c r="B8">
        <v>2</v>
      </c>
      <c r="C8">
        <v>2</v>
      </c>
      <c r="D8">
        <v>5</v>
      </c>
      <c r="E8">
        <v>6</v>
      </c>
      <c r="F8">
        <v>3</v>
      </c>
      <c r="G8">
        <v>1</v>
      </c>
      <c r="H8">
        <v>2</v>
      </c>
      <c r="I8">
        <v>2</v>
      </c>
      <c r="J8">
        <v>1</v>
      </c>
      <c r="K8">
        <v>1</v>
      </c>
      <c r="L8">
        <v>1</v>
      </c>
      <c r="M8">
        <v>0</v>
      </c>
      <c r="N8">
        <f>SUM(B8:M8)</f>
        <v>26</v>
      </c>
      <c r="O8" s="4">
        <f>N8/N16</f>
        <v>3.182374541003672E-2</v>
      </c>
      <c r="P8" s="6">
        <f>O8</f>
        <v>3.182374541003672E-2</v>
      </c>
    </row>
    <row r="9" spans="1:16" x14ac:dyDescent="0.25">
      <c r="A9" s="2" t="s">
        <v>87</v>
      </c>
      <c r="B9">
        <v>5</v>
      </c>
      <c r="C9">
        <v>4</v>
      </c>
      <c r="D9">
        <v>4</v>
      </c>
      <c r="E9">
        <v>7</v>
      </c>
      <c r="F9">
        <v>3</v>
      </c>
      <c r="G9">
        <v>2</v>
      </c>
      <c r="H9">
        <v>1</v>
      </c>
      <c r="I9">
        <v>5</v>
      </c>
      <c r="J9">
        <v>4</v>
      </c>
      <c r="K9">
        <v>3</v>
      </c>
      <c r="L9">
        <v>2</v>
      </c>
      <c r="M9">
        <v>3</v>
      </c>
      <c r="N9">
        <f>SUM(B9:M9)</f>
        <v>43</v>
      </c>
      <c r="O9" s="4">
        <f>N9/N16</f>
        <v>5.2631578947368418E-2</v>
      </c>
      <c r="P9" s="6">
        <f>O9</f>
        <v>5.2631578947368418E-2</v>
      </c>
    </row>
    <row r="10" spans="1:16" x14ac:dyDescent="0.25">
      <c r="A10" s="2" t="s">
        <v>88</v>
      </c>
      <c r="M10">
        <v>11</v>
      </c>
      <c r="N10">
        <f>SUM(M10)</f>
        <v>11</v>
      </c>
      <c r="O10" s="4">
        <f>N10/N16</f>
        <v>1.346389228886169E-2</v>
      </c>
      <c r="P10" s="6">
        <f>O10</f>
        <v>1.346389228886169E-2</v>
      </c>
    </row>
    <row r="11" spans="1:16" x14ac:dyDescent="0.25">
      <c r="A11" s="2" t="s">
        <v>89</v>
      </c>
      <c r="B11">
        <v>7</v>
      </c>
      <c r="C11">
        <v>11</v>
      </c>
      <c r="D11">
        <v>10</v>
      </c>
      <c r="E11">
        <v>5</v>
      </c>
      <c r="F11">
        <v>7</v>
      </c>
      <c r="G11">
        <v>7</v>
      </c>
      <c r="H11">
        <v>7</v>
      </c>
      <c r="I11">
        <v>5</v>
      </c>
      <c r="J11">
        <v>13</v>
      </c>
      <c r="K11">
        <v>9</v>
      </c>
      <c r="L11">
        <v>11</v>
      </c>
      <c r="M11">
        <v>12</v>
      </c>
      <c r="N11">
        <f>SUM(B11:M11)</f>
        <v>104</v>
      </c>
      <c r="O11" s="4">
        <f>N11/N16</f>
        <v>0.12729498164014688</v>
      </c>
      <c r="P11" s="6">
        <f>O11</f>
        <v>0.12729498164014688</v>
      </c>
    </row>
    <row r="12" spans="1:16" x14ac:dyDescent="0.25">
      <c r="A12" s="2" t="s">
        <v>90</v>
      </c>
      <c r="B12">
        <v>14</v>
      </c>
      <c r="C12">
        <v>15</v>
      </c>
      <c r="D12">
        <v>12</v>
      </c>
      <c r="E12">
        <v>15</v>
      </c>
      <c r="F12">
        <v>8</v>
      </c>
      <c r="G12">
        <v>18</v>
      </c>
      <c r="H12">
        <v>9</v>
      </c>
      <c r="I12">
        <v>11</v>
      </c>
      <c r="J12">
        <v>12</v>
      </c>
      <c r="K12">
        <v>10</v>
      </c>
      <c r="L12">
        <v>8</v>
      </c>
      <c r="M12">
        <v>19</v>
      </c>
      <c r="N12">
        <f>SUM(B12:M12)</f>
        <v>151</v>
      </c>
      <c r="O12" s="4">
        <f>N12/N16</f>
        <v>0.18482252141982863</v>
      </c>
      <c r="P12" s="6">
        <f>O12</f>
        <v>0.18482252141982863</v>
      </c>
    </row>
    <row r="13" spans="1:16" x14ac:dyDescent="0.25">
      <c r="A13" s="2" t="s">
        <v>94</v>
      </c>
      <c r="B13">
        <v>13</v>
      </c>
      <c r="C13">
        <v>18</v>
      </c>
      <c r="D13">
        <v>15</v>
      </c>
      <c r="E13">
        <v>15</v>
      </c>
      <c r="F13">
        <v>17</v>
      </c>
      <c r="G13">
        <v>7</v>
      </c>
      <c r="H13">
        <v>7</v>
      </c>
      <c r="I13">
        <v>5</v>
      </c>
      <c r="J13">
        <v>11</v>
      </c>
      <c r="K13">
        <v>8</v>
      </c>
      <c r="L13">
        <v>12</v>
      </c>
      <c r="M13">
        <v>15</v>
      </c>
      <c r="N13">
        <f>SUM(B13:M13)</f>
        <v>143</v>
      </c>
      <c r="O13" s="4">
        <f>N13/N16</f>
        <v>0.17503059975520197</v>
      </c>
      <c r="P13" s="6">
        <f>O13</f>
        <v>0.17503059975520197</v>
      </c>
    </row>
    <row r="14" spans="1:16" x14ac:dyDescent="0.25">
      <c r="A14" s="2" t="s">
        <v>91</v>
      </c>
      <c r="B14">
        <v>13</v>
      </c>
      <c r="C14">
        <v>18</v>
      </c>
      <c r="D14">
        <v>18</v>
      </c>
      <c r="E14">
        <v>15</v>
      </c>
      <c r="F14">
        <v>16</v>
      </c>
      <c r="G14">
        <v>16</v>
      </c>
      <c r="H14">
        <v>18</v>
      </c>
      <c r="I14">
        <v>8</v>
      </c>
      <c r="J14">
        <v>11</v>
      </c>
      <c r="K14">
        <v>16</v>
      </c>
      <c r="L14">
        <v>18</v>
      </c>
      <c r="M14">
        <v>10</v>
      </c>
      <c r="N14">
        <f>SUM(B14:M14)</f>
        <v>177</v>
      </c>
      <c r="O14" s="4">
        <f>N14/N16</f>
        <v>0.21664626682986537</v>
      </c>
      <c r="P14" s="6">
        <f>O14</f>
        <v>0.21664626682986537</v>
      </c>
    </row>
    <row r="15" spans="1:16" x14ac:dyDescent="0.25">
      <c r="A15" s="2" t="s">
        <v>92</v>
      </c>
      <c r="B15">
        <v>14</v>
      </c>
      <c r="C15">
        <v>12</v>
      </c>
      <c r="D15">
        <v>9</v>
      </c>
      <c r="E15">
        <v>11</v>
      </c>
      <c r="F15">
        <v>11</v>
      </c>
      <c r="G15">
        <v>18</v>
      </c>
      <c r="H15">
        <v>24</v>
      </c>
      <c r="I15">
        <v>9</v>
      </c>
      <c r="J15">
        <v>21</v>
      </c>
      <c r="K15">
        <v>16</v>
      </c>
      <c r="L15">
        <v>17</v>
      </c>
      <c r="N15">
        <f>SUM(B15:L15)</f>
        <v>162</v>
      </c>
      <c r="O15" s="4">
        <f>N15/N16</f>
        <v>0.19828641370869032</v>
      </c>
      <c r="P15" s="6">
        <f>O15</f>
        <v>0.19828641370869032</v>
      </c>
    </row>
    <row r="16" spans="1:16" x14ac:dyDescent="0.25">
      <c r="N16">
        <f>SUM(N7:N15)</f>
        <v>817</v>
      </c>
      <c r="O16" s="4">
        <f>SUM(O7:O15)</f>
        <v>1</v>
      </c>
      <c r="P16" s="6">
        <f>SUM(P7:P15)</f>
        <v>1</v>
      </c>
    </row>
    <row r="17" spans="1:16" x14ac:dyDescent="0.25">
      <c r="A17" s="2" t="s">
        <v>5</v>
      </c>
      <c r="O17" s="4">
        <v>0.08</v>
      </c>
      <c r="P17" s="6">
        <f>O17</f>
        <v>0.08</v>
      </c>
    </row>
    <row r="18" spans="1:16" x14ac:dyDescent="0.25">
      <c r="A18" s="2" t="s">
        <v>8</v>
      </c>
      <c r="O18" s="4">
        <f>100/100-O17</f>
        <v>0.92</v>
      </c>
      <c r="P18" s="6">
        <f>O18</f>
        <v>0.92</v>
      </c>
    </row>
    <row r="19" spans="1:16" x14ac:dyDescent="0.25">
      <c r="O19" s="4">
        <f>SUM(O17:O18)</f>
        <v>1</v>
      </c>
      <c r="P19" s="6">
        <f>SUM(P17:P18)</f>
        <v>1</v>
      </c>
    </row>
    <row r="20" spans="1:16" x14ac:dyDescent="0.25">
      <c r="A20" s="2" t="s">
        <v>128</v>
      </c>
      <c r="B20">
        <f>P2*4+P3*3+P4*2+P5*1</f>
        <v>3.2583333333333333</v>
      </c>
    </row>
    <row r="21" spans="1:16" x14ac:dyDescent="0.25">
      <c r="A21" s="2" t="s">
        <v>129</v>
      </c>
      <c r="B21">
        <f>P7*25000 + P8*10000 + P9*5000 + P10*2500 + P11*1000 + P12*500 + P13*250 + P14*100 + P15*50</f>
        <v>910.09791921664612</v>
      </c>
    </row>
    <row r="22" spans="1:16" x14ac:dyDescent="0.25">
      <c r="A22" s="2" t="s">
        <v>119</v>
      </c>
      <c r="B22">
        <f>B20*B21</f>
        <v>2965.4023867809051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2" sqref="A12:XFD12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31</v>
      </c>
      <c r="B2">
        <v>0</v>
      </c>
      <c r="C2">
        <v>4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2</v>
      </c>
      <c r="K2">
        <v>3</v>
      </c>
      <c r="L2">
        <v>1</v>
      </c>
      <c r="M2">
        <v>5</v>
      </c>
      <c r="N2">
        <f>SUM(B2:M2)</f>
        <v>20</v>
      </c>
      <c r="O2" s="4">
        <f>N2/N6</f>
        <v>0.21276595744680851</v>
      </c>
      <c r="P2" s="6">
        <f>O2</f>
        <v>0.21276595744680851</v>
      </c>
    </row>
    <row r="3" spans="1:16" x14ac:dyDescent="0.25">
      <c r="A3" s="2" t="s">
        <v>30</v>
      </c>
      <c r="B3">
        <v>4</v>
      </c>
      <c r="C3">
        <v>0</v>
      </c>
      <c r="D3">
        <v>1</v>
      </c>
      <c r="E3">
        <v>5</v>
      </c>
      <c r="F3">
        <v>2</v>
      </c>
      <c r="G3">
        <v>4</v>
      </c>
      <c r="H3">
        <v>2</v>
      </c>
      <c r="I3">
        <v>3</v>
      </c>
      <c r="J3">
        <v>4</v>
      </c>
      <c r="K3">
        <v>4</v>
      </c>
      <c r="L3">
        <v>2</v>
      </c>
      <c r="M3">
        <v>4</v>
      </c>
      <c r="N3">
        <f>SUM(B3:M3)</f>
        <v>35</v>
      </c>
      <c r="O3" s="4">
        <f xml:space="preserve"> N3/N6</f>
        <v>0.37234042553191488</v>
      </c>
      <c r="P3" s="6">
        <f>O3</f>
        <v>0.37234042553191488</v>
      </c>
    </row>
    <row r="4" spans="1:16" x14ac:dyDescent="0.25">
      <c r="A4" s="2" t="s">
        <v>32</v>
      </c>
      <c r="B4">
        <v>2</v>
      </c>
      <c r="C4">
        <v>1</v>
      </c>
      <c r="D4">
        <v>3</v>
      </c>
      <c r="E4">
        <v>3</v>
      </c>
      <c r="F4">
        <v>5</v>
      </c>
      <c r="G4">
        <v>4</v>
      </c>
      <c r="H4">
        <v>1</v>
      </c>
      <c r="I4">
        <v>4</v>
      </c>
      <c r="J4">
        <v>0</v>
      </c>
      <c r="K4">
        <v>2</v>
      </c>
      <c r="L4">
        <v>4</v>
      </c>
      <c r="M4">
        <v>3</v>
      </c>
      <c r="N4">
        <f>SUM(B4:M4)</f>
        <v>32</v>
      </c>
      <c r="O4" s="4">
        <f>N4/N6</f>
        <v>0.34042553191489361</v>
      </c>
      <c r="P4" s="6">
        <f>O4</f>
        <v>0.34042553191489361</v>
      </c>
    </row>
    <row r="5" spans="1:16" x14ac:dyDescent="0.25">
      <c r="A5" s="2" t="s">
        <v>33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1</v>
      </c>
      <c r="N5">
        <f>SUM(B5:M5)</f>
        <v>7</v>
      </c>
      <c r="O5" s="4">
        <f>N5/N6</f>
        <v>7.4468085106382975E-2</v>
      </c>
      <c r="P5" s="6">
        <f>O5</f>
        <v>7.4468085106382975E-2</v>
      </c>
    </row>
    <row r="6" spans="1:16" x14ac:dyDescent="0.25">
      <c r="N6">
        <f>SUM(N2:N5)</f>
        <v>94</v>
      </c>
      <c r="O6" s="4">
        <f>SUM(O2:O5)</f>
        <v>1</v>
      </c>
      <c r="P6" s="6">
        <f>SUM(P2:P5)</f>
        <v>1</v>
      </c>
    </row>
    <row r="7" spans="1:16" x14ac:dyDescent="0.25">
      <c r="A7" s="2" t="s">
        <v>5</v>
      </c>
      <c r="O7" s="4">
        <v>0.69</v>
      </c>
      <c r="P7" s="6">
        <f>O7</f>
        <v>0.69</v>
      </c>
    </row>
    <row r="8" spans="1:16" x14ac:dyDescent="0.25">
      <c r="A8" s="2" t="s">
        <v>8</v>
      </c>
      <c r="O8" s="4">
        <f>100/100-O7</f>
        <v>0.31000000000000005</v>
      </c>
      <c r="P8" s="6">
        <f>O8</f>
        <v>0.31000000000000005</v>
      </c>
    </row>
    <row r="10" spans="1:16" x14ac:dyDescent="0.25">
      <c r="A10" s="2" t="s">
        <v>110</v>
      </c>
      <c r="B10" s="18">
        <v>14615</v>
      </c>
    </row>
    <row r="11" spans="1:16" x14ac:dyDescent="0.25">
      <c r="A11" s="2" t="s">
        <v>111</v>
      </c>
      <c r="B11" s="18">
        <v>2599</v>
      </c>
    </row>
    <row r="12" spans="1:16" x14ac:dyDescent="0.25">
      <c r="A12" s="2" t="s">
        <v>107</v>
      </c>
      <c r="B12" s="18">
        <v>23988</v>
      </c>
    </row>
    <row r="13" spans="1:16" x14ac:dyDescent="0.25">
      <c r="A13" s="2" t="s">
        <v>108</v>
      </c>
      <c r="B13" s="18">
        <v>12625</v>
      </c>
    </row>
    <row r="14" spans="1:16" x14ac:dyDescent="0.25">
      <c r="A14" s="2" t="s">
        <v>112</v>
      </c>
      <c r="B14" s="18">
        <f>AVERAGE(B10:B13)</f>
        <v>13456.75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0.43</v>
      </c>
      <c r="P2" s="6">
        <f>O2</f>
        <v>0.43</v>
      </c>
    </row>
    <row r="3" spans="1:16" x14ac:dyDescent="0.25">
      <c r="A3" s="2" t="s">
        <v>8</v>
      </c>
      <c r="O3" s="4">
        <f>(100/100)-O2</f>
        <v>0.57000000000000006</v>
      </c>
      <c r="P3" s="6">
        <f>O3</f>
        <v>0.57000000000000006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25235</v>
      </c>
    </row>
    <row r="6" spans="1:16" x14ac:dyDescent="0.25">
      <c r="A6" s="2" t="s">
        <v>111</v>
      </c>
      <c r="B6" s="18">
        <v>2407</v>
      </c>
    </row>
    <row r="7" spans="1:16" x14ac:dyDescent="0.25">
      <c r="A7" s="2" t="s">
        <v>107</v>
      </c>
      <c r="B7" s="18">
        <v>25345</v>
      </c>
    </row>
    <row r="8" spans="1:16" x14ac:dyDescent="0.25">
      <c r="A8" s="2" t="s">
        <v>108</v>
      </c>
      <c r="B8" s="18">
        <v>13185</v>
      </c>
    </row>
    <row r="9" spans="1:16" x14ac:dyDescent="0.25">
      <c r="A9" s="2" t="s">
        <v>112</v>
      </c>
      <c r="B9" s="18">
        <f>AVERAGE(B5:B8)</f>
        <v>16543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17" sqref="B17"/>
    </sheetView>
  </sheetViews>
  <sheetFormatPr defaultRowHeight="15" x14ac:dyDescent="0.25"/>
  <cols>
    <col min="1" max="1" width="28" style="2" bestFit="1" customWidth="1"/>
    <col min="2" max="2" width="10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95</v>
      </c>
      <c r="B2">
        <v>5</v>
      </c>
      <c r="C2">
        <v>6</v>
      </c>
      <c r="D2">
        <v>5</v>
      </c>
      <c r="E2">
        <v>5</v>
      </c>
      <c r="F2">
        <v>2</v>
      </c>
      <c r="G2">
        <v>5</v>
      </c>
      <c r="H2">
        <v>10</v>
      </c>
      <c r="I2">
        <v>10</v>
      </c>
      <c r="J2">
        <v>7</v>
      </c>
      <c r="K2">
        <v>2</v>
      </c>
      <c r="L2">
        <v>6</v>
      </c>
      <c r="M2">
        <v>7</v>
      </c>
      <c r="N2">
        <f>SUM(B2:M2)</f>
        <v>70</v>
      </c>
      <c r="O2" s="4">
        <f>N2/N6</f>
        <v>0.50359712230215825</v>
      </c>
      <c r="P2" s="6">
        <f>O2</f>
        <v>0.50359712230215825</v>
      </c>
    </row>
    <row r="3" spans="1:16" x14ac:dyDescent="0.25">
      <c r="A3" s="2" t="s">
        <v>63</v>
      </c>
      <c r="B3">
        <v>1</v>
      </c>
      <c r="C3">
        <v>1</v>
      </c>
      <c r="D3">
        <v>2</v>
      </c>
      <c r="E3">
        <v>4</v>
      </c>
      <c r="F3">
        <v>3</v>
      </c>
      <c r="G3">
        <v>0</v>
      </c>
      <c r="H3">
        <v>1</v>
      </c>
      <c r="I3">
        <v>1</v>
      </c>
      <c r="J3">
        <v>3</v>
      </c>
      <c r="K3">
        <v>2</v>
      </c>
      <c r="L3">
        <v>2</v>
      </c>
      <c r="M3">
        <v>4</v>
      </c>
      <c r="N3">
        <f>SUM(B3:M3)</f>
        <v>24</v>
      </c>
      <c r="O3" s="4">
        <f>N3/N6</f>
        <v>0.17266187050359713</v>
      </c>
      <c r="P3" s="6">
        <f>O3</f>
        <v>0.17266187050359713</v>
      </c>
    </row>
    <row r="4" spans="1:16" x14ac:dyDescent="0.25">
      <c r="A4" s="2" t="s">
        <v>64</v>
      </c>
      <c r="B4">
        <v>4</v>
      </c>
      <c r="C4">
        <v>3</v>
      </c>
      <c r="D4">
        <v>1</v>
      </c>
      <c r="E4">
        <v>1</v>
      </c>
      <c r="F4">
        <v>5</v>
      </c>
      <c r="G4">
        <v>3</v>
      </c>
      <c r="H4">
        <v>1</v>
      </c>
      <c r="I4">
        <v>0</v>
      </c>
      <c r="J4">
        <v>2</v>
      </c>
      <c r="K4">
        <v>2</v>
      </c>
      <c r="L4">
        <v>3</v>
      </c>
      <c r="M4">
        <v>2</v>
      </c>
      <c r="N4">
        <f>SUM(B4:M4)</f>
        <v>27</v>
      </c>
      <c r="O4" s="4">
        <f>N4/N6</f>
        <v>0.19424460431654678</v>
      </c>
      <c r="P4" s="6">
        <f>O4</f>
        <v>0.19424460431654678</v>
      </c>
    </row>
    <row r="5" spans="1:16" x14ac:dyDescent="0.25">
      <c r="A5" s="2" t="s">
        <v>65</v>
      </c>
      <c r="B5">
        <v>1</v>
      </c>
      <c r="C5">
        <v>2</v>
      </c>
      <c r="D5">
        <v>1</v>
      </c>
      <c r="E5">
        <v>2</v>
      </c>
      <c r="F5">
        <v>1</v>
      </c>
      <c r="G5">
        <v>1</v>
      </c>
      <c r="H5">
        <v>1</v>
      </c>
      <c r="I5">
        <v>3</v>
      </c>
      <c r="J5">
        <v>1</v>
      </c>
      <c r="K5">
        <v>2</v>
      </c>
      <c r="L5">
        <v>0</v>
      </c>
      <c r="M5">
        <v>3</v>
      </c>
      <c r="N5">
        <f>SUM(B5:M5)</f>
        <v>18</v>
      </c>
      <c r="O5" s="4">
        <f>N5/N6</f>
        <v>0.12949640287769784</v>
      </c>
      <c r="P5" s="6">
        <f>O5</f>
        <v>0.12949640287769784</v>
      </c>
    </row>
    <row r="6" spans="1:16" x14ac:dyDescent="0.25">
      <c r="N6">
        <f>SUM(N2:N5)</f>
        <v>139</v>
      </c>
      <c r="O6" s="4">
        <f>SUM(O2:O5)</f>
        <v>1</v>
      </c>
      <c r="P6" s="6">
        <f>SUM(P2:P5)</f>
        <v>1</v>
      </c>
    </row>
    <row r="7" spans="1:16" x14ac:dyDescent="0.25">
      <c r="A7" s="2" t="s">
        <v>110</v>
      </c>
      <c r="B7" s="18">
        <v>6130</v>
      </c>
    </row>
    <row r="8" spans="1:16" x14ac:dyDescent="0.25">
      <c r="A8" s="2" t="s">
        <v>111</v>
      </c>
      <c r="B8" s="18">
        <v>300</v>
      </c>
    </row>
    <row r="9" spans="1:16" x14ac:dyDescent="0.25">
      <c r="B9" s="18">
        <f>AVERAGE(B7:B8)</f>
        <v>3215</v>
      </c>
    </row>
    <row r="10" spans="1:16" x14ac:dyDescent="0.25">
      <c r="A10" s="2" t="s">
        <v>113</v>
      </c>
      <c r="B10" s="18">
        <v>16393</v>
      </c>
    </row>
    <row r="11" spans="1:16" x14ac:dyDescent="0.25">
      <c r="A11" s="2" t="s">
        <v>114</v>
      </c>
      <c r="B11" s="18">
        <v>3330</v>
      </c>
    </row>
    <row r="12" spans="1:16" x14ac:dyDescent="0.25">
      <c r="B12" s="18">
        <f>AVERAGE(B10:B11)</f>
        <v>9861.5</v>
      </c>
    </row>
    <row r="13" spans="1:16" x14ac:dyDescent="0.25">
      <c r="A13" s="2" t="s">
        <v>112</v>
      </c>
      <c r="B13" s="18">
        <f>(4*B9 + B12) / 2</f>
        <v>11360.75</v>
      </c>
    </row>
    <row r="15" spans="1:16" x14ac:dyDescent="0.25">
      <c r="A15" s="2" t="s">
        <v>130</v>
      </c>
      <c r="B15">
        <f>P2*4 + P3*2 + P4*1</f>
        <v>2.5539568345323742</v>
      </c>
    </row>
    <row r="16" spans="1:16" x14ac:dyDescent="0.25">
      <c r="A16" s="2" t="s">
        <v>119</v>
      </c>
      <c r="B16" s="19">
        <f>B15 * (B13/4)</f>
        <v>7253.7162769784172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0.48</v>
      </c>
      <c r="P2" s="6">
        <f>O2</f>
        <v>0.48</v>
      </c>
    </row>
    <row r="3" spans="1:16" x14ac:dyDescent="0.25">
      <c r="A3" s="2" t="s">
        <v>8</v>
      </c>
      <c r="O3" s="4">
        <f>(100/100)-O2</f>
        <v>0.52</v>
      </c>
      <c r="P3" s="6">
        <f>O3</f>
        <v>0.52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25274</v>
      </c>
    </row>
    <row r="6" spans="1:16" x14ac:dyDescent="0.25">
      <c r="A6" s="2" t="s">
        <v>111</v>
      </c>
      <c r="B6" s="18">
        <v>2507</v>
      </c>
    </row>
    <row r="7" spans="1:16" x14ac:dyDescent="0.25">
      <c r="A7" s="2" t="s">
        <v>107</v>
      </c>
      <c r="B7" s="18">
        <v>23520</v>
      </c>
    </row>
    <row r="8" spans="1:16" x14ac:dyDescent="0.25">
      <c r="A8" s="2" t="s">
        <v>108</v>
      </c>
      <c r="B8" s="18">
        <v>13481</v>
      </c>
    </row>
    <row r="9" spans="1:16" x14ac:dyDescent="0.25">
      <c r="A9" s="2" t="s">
        <v>112</v>
      </c>
      <c r="B9" s="18">
        <f>AVERAGE(B5:B8)</f>
        <v>16195.5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2" sqref="A12"/>
    </sheetView>
  </sheetViews>
  <sheetFormatPr defaultRowHeight="15" x14ac:dyDescent="0.25"/>
  <cols>
    <col min="1" max="1" width="12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96</v>
      </c>
      <c r="K2">
        <v>0</v>
      </c>
      <c r="L2">
        <v>4</v>
      </c>
      <c r="M2">
        <v>1</v>
      </c>
      <c r="N2">
        <f>SUM(K2:M2)</f>
        <v>5</v>
      </c>
      <c r="O2" s="4">
        <f>N2/N6</f>
        <v>0.17857142857142858</v>
      </c>
      <c r="P2" s="6">
        <f>O2</f>
        <v>0.17857142857142858</v>
      </c>
    </row>
    <row r="3" spans="1:16" x14ac:dyDescent="0.25">
      <c r="A3" s="2" t="s">
        <v>97</v>
      </c>
      <c r="K3">
        <v>1</v>
      </c>
      <c r="L3">
        <v>6</v>
      </c>
      <c r="M3">
        <v>5</v>
      </c>
      <c r="N3">
        <f>SUM(K3:M3)</f>
        <v>12</v>
      </c>
      <c r="O3" s="4">
        <f>N3/N6</f>
        <v>0.42857142857142855</v>
      </c>
      <c r="P3" s="6">
        <f>O3</f>
        <v>0.42857142857142855</v>
      </c>
    </row>
    <row r="4" spans="1:16" x14ac:dyDescent="0.25">
      <c r="A4" s="2" t="s">
        <v>98</v>
      </c>
      <c r="K4">
        <v>0</v>
      </c>
      <c r="L4">
        <v>2</v>
      </c>
      <c r="M4">
        <v>4</v>
      </c>
      <c r="N4">
        <f>SUM(K4:M4)</f>
        <v>6</v>
      </c>
      <c r="O4" s="4">
        <f>N4/N6</f>
        <v>0.21428571428571427</v>
      </c>
      <c r="P4" s="6">
        <f>O4</f>
        <v>0.21428571428571427</v>
      </c>
    </row>
    <row r="5" spans="1:16" x14ac:dyDescent="0.25">
      <c r="A5" s="2" t="s">
        <v>99</v>
      </c>
      <c r="K5">
        <v>0</v>
      </c>
      <c r="L5">
        <v>3</v>
      </c>
      <c r="M5">
        <v>2</v>
      </c>
      <c r="N5">
        <f>SUM(K5:M5)</f>
        <v>5</v>
      </c>
      <c r="O5" s="4">
        <f>N5/N6</f>
        <v>0.17857142857142858</v>
      </c>
      <c r="P5" s="6">
        <f>O5</f>
        <v>0.17857142857142858</v>
      </c>
    </row>
    <row r="6" spans="1:16" x14ac:dyDescent="0.25">
      <c r="N6">
        <f>SUM(N2:N5)</f>
        <v>28</v>
      </c>
      <c r="O6" s="4">
        <f>SUM(O2:O5)</f>
        <v>1</v>
      </c>
      <c r="P6" s="6">
        <f>SUM(P2:P5)</f>
        <v>1</v>
      </c>
    </row>
    <row r="7" spans="1:16" x14ac:dyDescent="0.25">
      <c r="A7" s="2" t="s">
        <v>62</v>
      </c>
      <c r="K7">
        <v>0</v>
      </c>
      <c r="L7">
        <v>3</v>
      </c>
      <c r="M7">
        <v>0</v>
      </c>
      <c r="N7">
        <f>SUM(K7:M7)</f>
        <v>3</v>
      </c>
      <c r="O7" s="4">
        <f>N7/N11</f>
        <v>0.10714285714285714</v>
      </c>
      <c r="P7" s="6">
        <f>O7</f>
        <v>0.10714285714285714</v>
      </c>
    </row>
    <row r="8" spans="1:16" x14ac:dyDescent="0.25">
      <c r="A8" s="2" t="s">
        <v>63</v>
      </c>
      <c r="K8">
        <v>0</v>
      </c>
      <c r="L8">
        <v>2</v>
      </c>
      <c r="M8">
        <v>4</v>
      </c>
      <c r="N8">
        <f>SUM(K8:M8)</f>
        <v>6</v>
      </c>
      <c r="O8" s="4">
        <f>N8/N11</f>
        <v>0.21428571428571427</v>
      </c>
      <c r="P8" s="6">
        <f>O8</f>
        <v>0.21428571428571427</v>
      </c>
    </row>
    <row r="9" spans="1:16" x14ac:dyDescent="0.25">
      <c r="A9" s="2" t="s">
        <v>64</v>
      </c>
      <c r="K9">
        <v>1</v>
      </c>
      <c r="L9">
        <v>6</v>
      </c>
      <c r="M9">
        <v>4</v>
      </c>
      <c r="N9">
        <f>SUM(K9:M9)</f>
        <v>11</v>
      </c>
      <c r="O9" s="4">
        <f>N9/N11</f>
        <v>0.39285714285714285</v>
      </c>
      <c r="P9" s="6">
        <f>O9</f>
        <v>0.39285714285714285</v>
      </c>
    </row>
    <row r="10" spans="1:16" x14ac:dyDescent="0.25">
      <c r="A10" s="2" t="s">
        <v>65</v>
      </c>
      <c r="K10">
        <v>0</v>
      </c>
      <c r="L10">
        <v>4</v>
      </c>
      <c r="M10">
        <v>4</v>
      </c>
      <c r="N10">
        <f>SUM(K10:M10)</f>
        <v>8</v>
      </c>
      <c r="O10" s="4">
        <f>N10/N11</f>
        <v>0.2857142857142857</v>
      </c>
      <c r="P10" s="6">
        <f>O10</f>
        <v>0.2857142857142857</v>
      </c>
    </row>
    <row r="11" spans="1:16" x14ac:dyDescent="0.25">
      <c r="N11">
        <f>SUM(N7:N10)</f>
        <v>28</v>
      </c>
      <c r="O11" s="4">
        <f>SUM(O7:O10)</f>
        <v>0.99999999999999989</v>
      </c>
      <c r="P11" s="6">
        <f>SUM(P7:P10)</f>
        <v>0.99999999999999989</v>
      </c>
    </row>
    <row r="12" spans="1:16" x14ac:dyDescent="0.25">
      <c r="A12" s="2" t="s">
        <v>100</v>
      </c>
      <c r="O12" s="4">
        <v>0.39</v>
      </c>
      <c r="P12" s="6">
        <f>O12</f>
        <v>0.39</v>
      </c>
    </row>
    <row r="13" spans="1:16" x14ac:dyDescent="0.25">
      <c r="A13" s="2" t="s">
        <v>8</v>
      </c>
      <c r="O13" s="4">
        <f>100/100-O12</f>
        <v>0.61</v>
      </c>
      <c r="P13" s="6">
        <f>O13</f>
        <v>0.61</v>
      </c>
    </row>
    <row r="14" spans="1:16" x14ac:dyDescent="0.25">
      <c r="O14" s="4">
        <f>SUM(O12:O13)</f>
        <v>1</v>
      </c>
      <c r="P14" s="6">
        <f>SUM(P12:P13)</f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9" sqref="E9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0.49</v>
      </c>
      <c r="P2" s="6">
        <f>O2</f>
        <v>0.49</v>
      </c>
    </row>
    <row r="3" spans="1:16" x14ac:dyDescent="0.25">
      <c r="A3" s="2" t="s">
        <v>8</v>
      </c>
      <c r="O3" s="4">
        <f>(100/100)-O2</f>
        <v>0.51</v>
      </c>
      <c r="P3" s="6">
        <f>O3</f>
        <v>0.51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14864</v>
      </c>
    </row>
    <row r="6" spans="1:16" x14ac:dyDescent="0.25">
      <c r="A6" s="2" t="s">
        <v>111</v>
      </c>
      <c r="B6" s="18">
        <v>1688</v>
      </c>
    </row>
    <row r="7" spans="1:16" x14ac:dyDescent="0.25">
      <c r="A7" s="2" t="s">
        <v>107</v>
      </c>
      <c r="B7" s="18">
        <v>23069</v>
      </c>
    </row>
    <row r="8" spans="1:16" x14ac:dyDescent="0.25">
      <c r="A8" s="2" t="s">
        <v>108</v>
      </c>
      <c r="B8" s="18">
        <v>14035</v>
      </c>
    </row>
    <row r="9" spans="1:16" x14ac:dyDescent="0.25">
      <c r="A9" s="2" t="s">
        <v>112</v>
      </c>
      <c r="B9" s="18">
        <f>AVERAGE(B5:B8)</f>
        <v>13414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11" sqref="B11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</v>
      </c>
      <c r="P2" s="6">
        <f>O2</f>
        <v>0.5</v>
      </c>
    </row>
    <row r="3" spans="1:16" x14ac:dyDescent="0.25">
      <c r="A3" s="2" t="s">
        <v>8</v>
      </c>
      <c r="O3" s="4">
        <f>(100/100)-O2</f>
        <v>0.5</v>
      </c>
      <c r="P3" s="6">
        <f>O3</f>
        <v>0.5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21615</v>
      </c>
    </row>
    <row r="6" spans="1:16" x14ac:dyDescent="0.25">
      <c r="A6" s="2" t="s">
        <v>131</v>
      </c>
      <c r="B6" s="18">
        <v>13251</v>
      </c>
    </row>
    <row r="7" spans="1:16" x14ac:dyDescent="0.25">
      <c r="A7" s="2" t="s">
        <v>111</v>
      </c>
      <c r="B7" s="18">
        <v>2591</v>
      </c>
    </row>
    <row r="8" spans="1:16" x14ac:dyDescent="0.25">
      <c r="A8" s="2" t="s">
        <v>107</v>
      </c>
      <c r="B8" s="18">
        <v>18049</v>
      </c>
    </row>
    <row r="9" spans="1:16" x14ac:dyDescent="0.25">
      <c r="A9" s="2" t="s">
        <v>108</v>
      </c>
      <c r="B9" s="18">
        <v>14035</v>
      </c>
    </row>
    <row r="10" spans="1:16" x14ac:dyDescent="0.25">
      <c r="A10" s="2" t="s">
        <v>112</v>
      </c>
      <c r="B10" s="18">
        <f>AVERAGE(B5:B9)</f>
        <v>13908.2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0.75</v>
      </c>
      <c r="P2" s="6">
        <f>O2</f>
        <v>0.75</v>
      </c>
    </row>
    <row r="3" spans="1:16" x14ac:dyDescent="0.25">
      <c r="A3" s="2" t="s">
        <v>8</v>
      </c>
      <c r="O3" s="4">
        <f>(100/100)-O2</f>
        <v>0.25</v>
      </c>
      <c r="P3" s="6">
        <f>O3</f>
        <v>0.25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13949</v>
      </c>
    </row>
    <row r="6" spans="1:16" x14ac:dyDescent="0.25">
      <c r="A6" s="2" t="s">
        <v>111</v>
      </c>
      <c r="B6" s="18">
        <v>2480</v>
      </c>
    </row>
    <row r="7" spans="1:16" x14ac:dyDescent="0.25">
      <c r="A7" s="2" t="s">
        <v>107</v>
      </c>
      <c r="B7" s="18">
        <v>17375</v>
      </c>
    </row>
    <row r="8" spans="1:16" x14ac:dyDescent="0.25">
      <c r="A8" s="2" t="s">
        <v>108</v>
      </c>
      <c r="B8" s="18">
        <v>15265</v>
      </c>
    </row>
    <row r="9" spans="1:16" x14ac:dyDescent="0.25">
      <c r="A9" s="2" t="s">
        <v>112</v>
      </c>
      <c r="B9" s="18">
        <f>AVERAGE(B5:B8)</f>
        <v>12267.25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1" sqref="B11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0.59</v>
      </c>
      <c r="P2" s="6">
        <f>O2</f>
        <v>0.59</v>
      </c>
    </row>
    <row r="3" spans="1:16" x14ac:dyDescent="0.25">
      <c r="A3" s="2" t="s">
        <v>8</v>
      </c>
      <c r="O3" s="4">
        <f>(100/100)-O2</f>
        <v>0.41000000000000003</v>
      </c>
      <c r="P3" s="6">
        <f>O3</f>
        <v>0.41000000000000003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3974</v>
      </c>
    </row>
    <row r="6" spans="1:16" x14ac:dyDescent="0.25">
      <c r="A6" s="2" t="s">
        <v>111</v>
      </c>
      <c r="B6" s="18">
        <v>300</v>
      </c>
    </row>
    <row r="7" spans="1:16" x14ac:dyDescent="0.25">
      <c r="B7" s="18">
        <f>AVERAGE(B5:B6)</f>
        <v>2137</v>
      </c>
    </row>
    <row r="8" spans="1:16" x14ac:dyDescent="0.25">
      <c r="A8" s="2" t="s">
        <v>113</v>
      </c>
      <c r="B8" s="18">
        <v>9717</v>
      </c>
    </row>
    <row r="9" spans="1:16" x14ac:dyDescent="0.25">
      <c r="A9" s="2" t="s">
        <v>114</v>
      </c>
      <c r="B9" s="18">
        <v>3718</v>
      </c>
    </row>
    <row r="10" spans="1:16" x14ac:dyDescent="0.25">
      <c r="B10" s="18">
        <f>AVERAGE(B8:B9)</f>
        <v>6717.5</v>
      </c>
    </row>
    <row r="11" spans="1:16" x14ac:dyDescent="0.25">
      <c r="A11" s="2" t="s">
        <v>112</v>
      </c>
      <c r="B11" s="18">
        <f>(4*B7 + B10) / 2</f>
        <v>7632.75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0.73</v>
      </c>
      <c r="P2" s="6">
        <f>O2</f>
        <v>0.73</v>
      </c>
    </row>
    <row r="3" spans="1:16" x14ac:dyDescent="0.25">
      <c r="A3" s="2" t="s">
        <v>8</v>
      </c>
      <c r="O3" s="4">
        <f>(100/100)-O2</f>
        <v>0.27</v>
      </c>
      <c r="P3" s="6">
        <f>O3</f>
        <v>0.27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9980</v>
      </c>
    </row>
    <row r="6" spans="1:16" x14ac:dyDescent="0.25">
      <c r="A6" s="2" t="s">
        <v>111</v>
      </c>
      <c r="B6" s="18">
        <v>2543</v>
      </c>
    </row>
    <row r="7" spans="1:16" x14ac:dyDescent="0.25">
      <c r="A7" s="2" t="s">
        <v>112</v>
      </c>
      <c r="B7" s="18">
        <f>AVERAGE(B5:B6)</f>
        <v>6261.5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0.52</v>
      </c>
      <c r="P2" s="6">
        <f>O2</f>
        <v>0.52</v>
      </c>
    </row>
    <row r="3" spans="1:16" x14ac:dyDescent="0.25">
      <c r="A3" s="2" t="s">
        <v>8</v>
      </c>
      <c r="O3" s="4">
        <f>(100/100)-O2</f>
        <v>0.48</v>
      </c>
      <c r="P3" s="6">
        <f>O3</f>
        <v>0.48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25540</v>
      </c>
    </row>
    <row r="6" spans="1:16" x14ac:dyDescent="0.25">
      <c r="A6" s="2" t="s">
        <v>108</v>
      </c>
      <c r="B6" s="18">
        <v>12980</v>
      </c>
    </row>
    <row r="7" spans="1:16" x14ac:dyDescent="0.25">
      <c r="A7" s="2" t="s">
        <v>112</v>
      </c>
      <c r="B7" s="18">
        <f>AVERAGE(B5:B6)</f>
        <v>19260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5" x14ac:dyDescent="0.25"/>
  <cols>
    <col min="1" max="1" width="23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9</v>
      </c>
      <c r="B2">
        <v>8</v>
      </c>
      <c r="C2">
        <v>4</v>
      </c>
      <c r="D2">
        <v>4</v>
      </c>
      <c r="E2">
        <v>5</v>
      </c>
      <c r="F2">
        <v>2</v>
      </c>
      <c r="G2">
        <v>5</v>
      </c>
      <c r="H2">
        <v>3</v>
      </c>
      <c r="I2">
        <v>3</v>
      </c>
      <c r="J2">
        <v>4</v>
      </c>
      <c r="K2">
        <v>0</v>
      </c>
      <c r="L2">
        <v>3</v>
      </c>
      <c r="M2">
        <v>2</v>
      </c>
      <c r="N2">
        <f>SUM(B2:M2)</f>
        <v>43</v>
      </c>
      <c r="O2" s="4">
        <f>N2/N6</f>
        <v>0.38392857142857145</v>
      </c>
      <c r="P2" s="6">
        <f>O2</f>
        <v>0.38392857142857145</v>
      </c>
    </row>
    <row r="3" spans="1:16" x14ac:dyDescent="0.25">
      <c r="A3" s="2" t="s">
        <v>10</v>
      </c>
      <c r="B3">
        <v>0</v>
      </c>
      <c r="C3">
        <v>1</v>
      </c>
      <c r="D3">
        <v>3</v>
      </c>
      <c r="E3">
        <v>0</v>
      </c>
      <c r="F3">
        <v>1</v>
      </c>
      <c r="G3">
        <v>2</v>
      </c>
      <c r="H3">
        <v>2</v>
      </c>
      <c r="I3">
        <v>5</v>
      </c>
      <c r="J3">
        <v>3</v>
      </c>
      <c r="K3">
        <v>0</v>
      </c>
      <c r="L3">
        <v>2</v>
      </c>
      <c r="M3">
        <v>4</v>
      </c>
      <c r="N3">
        <f>SUM(B3:M3)</f>
        <v>23</v>
      </c>
      <c r="O3" s="4">
        <f>N3/N6</f>
        <v>0.20535714285714285</v>
      </c>
      <c r="P3" s="6">
        <f>O3</f>
        <v>0.20535714285714285</v>
      </c>
    </row>
    <row r="4" spans="1:16" x14ac:dyDescent="0.25">
      <c r="A4" s="2" t="s">
        <v>11</v>
      </c>
      <c r="B4">
        <v>0</v>
      </c>
      <c r="C4">
        <v>2</v>
      </c>
      <c r="D4">
        <v>2</v>
      </c>
      <c r="E4">
        <v>1</v>
      </c>
      <c r="F4">
        <v>4</v>
      </c>
      <c r="G4">
        <v>2</v>
      </c>
      <c r="H4">
        <v>0</v>
      </c>
      <c r="I4">
        <v>4</v>
      </c>
      <c r="J4">
        <v>1</v>
      </c>
      <c r="K4">
        <v>3</v>
      </c>
      <c r="L4">
        <v>2</v>
      </c>
      <c r="M4">
        <v>0</v>
      </c>
      <c r="N4">
        <f>SUM(B4:M4)</f>
        <v>21</v>
      </c>
      <c r="O4" s="4">
        <f xml:space="preserve"> N4/N6</f>
        <v>0.1875</v>
      </c>
      <c r="P4" s="6">
        <f>O4</f>
        <v>0.1875</v>
      </c>
    </row>
    <row r="5" spans="1:16" x14ac:dyDescent="0.25">
      <c r="A5" s="2" t="s">
        <v>12</v>
      </c>
      <c r="B5">
        <v>1</v>
      </c>
      <c r="C5">
        <v>3</v>
      </c>
      <c r="D5">
        <v>3</v>
      </c>
      <c r="E5">
        <v>3</v>
      </c>
      <c r="F5">
        <v>1</v>
      </c>
      <c r="G5">
        <v>3</v>
      </c>
      <c r="H5">
        <v>1</v>
      </c>
      <c r="I5">
        <v>2</v>
      </c>
      <c r="J5">
        <v>3</v>
      </c>
      <c r="K5">
        <v>3</v>
      </c>
      <c r="L5">
        <v>1</v>
      </c>
      <c r="M5">
        <v>1</v>
      </c>
      <c r="N5">
        <f>SUM(B5:M5)</f>
        <v>25</v>
      </c>
      <c r="O5" s="4">
        <f>N5/N6</f>
        <v>0.22321428571428573</v>
      </c>
      <c r="P5" s="6">
        <f>O5</f>
        <v>0.22321428571428573</v>
      </c>
    </row>
    <row r="6" spans="1:16" x14ac:dyDescent="0.25">
      <c r="N6">
        <f>SUM(N2:N5)</f>
        <v>112</v>
      </c>
    </row>
    <row r="7" spans="1:16" x14ac:dyDescent="0.25">
      <c r="A7" s="2" t="s">
        <v>5</v>
      </c>
      <c r="O7" s="4">
        <v>0.81</v>
      </c>
      <c r="P7" s="6">
        <f>O7</f>
        <v>0.81</v>
      </c>
    </row>
    <row r="8" spans="1:16" x14ac:dyDescent="0.25">
      <c r="A8" s="2" t="s">
        <v>8</v>
      </c>
      <c r="O8" s="4">
        <f>100/100-O7</f>
        <v>0.18999999999999995</v>
      </c>
      <c r="P8" s="6">
        <f>O8</f>
        <v>0.18999999999999995</v>
      </c>
    </row>
    <row r="10" spans="1:16" x14ac:dyDescent="0.25">
      <c r="A10" s="2" t="s">
        <v>110</v>
      </c>
      <c r="B10" s="18">
        <v>27845</v>
      </c>
    </row>
    <row r="11" spans="1:16" x14ac:dyDescent="0.25">
      <c r="A11" s="2" t="s">
        <v>111</v>
      </c>
      <c r="B11" s="18">
        <v>2498</v>
      </c>
    </row>
    <row r="12" spans="1:16" x14ac:dyDescent="0.25">
      <c r="A12" s="2" t="s">
        <v>112</v>
      </c>
      <c r="B12" s="18">
        <f>AVERAGE(B10:B11)</f>
        <v>15171.5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0.36</v>
      </c>
      <c r="P2" s="6">
        <f>O2</f>
        <v>0.36</v>
      </c>
    </row>
    <row r="3" spans="1:16" x14ac:dyDescent="0.25">
      <c r="A3" s="2" t="s">
        <v>8</v>
      </c>
      <c r="O3" s="4">
        <f>(100/100)-O2</f>
        <v>0.64</v>
      </c>
      <c r="P3" s="6">
        <f>O3</f>
        <v>0.64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18262</v>
      </c>
    </row>
    <row r="6" spans="1:16" x14ac:dyDescent="0.25">
      <c r="A6" s="2" t="s">
        <v>111</v>
      </c>
      <c r="B6" s="18">
        <v>2499</v>
      </c>
    </row>
    <row r="7" spans="1:16" x14ac:dyDescent="0.25">
      <c r="A7" s="2" t="s">
        <v>107</v>
      </c>
      <c r="B7" s="18">
        <v>23519</v>
      </c>
    </row>
    <row r="8" spans="1:16" x14ac:dyDescent="0.25">
      <c r="A8" s="2" t="s">
        <v>108</v>
      </c>
      <c r="B8" s="18">
        <v>14250</v>
      </c>
    </row>
    <row r="9" spans="1:16" x14ac:dyDescent="0.25">
      <c r="A9" s="2" t="s">
        <v>112</v>
      </c>
      <c r="B9" s="18">
        <f>AVERAGE(B5:B8)</f>
        <v>14632.5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0.22</v>
      </c>
      <c r="P2" s="6">
        <f>O2</f>
        <v>0.22</v>
      </c>
    </row>
    <row r="3" spans="1:16" x14ac:dyDescent="0.25">
      <c r="A3" s="2" t="s">
        <v>8</v>
      </c>
      <c r="O3" s="4">
        <f>(100/100)-O2</f>
        <v>0.78</v>
      </c>
      <c r="P3" s="6">
        <f>O3</f>
        <v>0.78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51872</v>
      </c>
    </row>
    <row r="6" spans="1:16" x14ac:dyDescent="0.25">
      <c r="A6" s="2" t="s">
        <v>108</v>
      </c>
      <c r="B6" s="18">
        <v>14385</v>
      </c>
    </row>
    <row r="7" spans="1:16" x14ac:dyDescent="0.25">
      <c r="A7" s="2" t="s">
        <v>112</v>
      </c>
      <c r="B7" s="18">
        <f>AVERAGE(B5:B6)</f>
        <v>33128.5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17" sqref="B17"/>
    </sheetView>
  </sheetViews>
  <sheetFormatPr defaultRowHeight="15" x14ac:dyDescent="0.25"/>
  <cols>
    <col min="1" max="1" width="28" style="2" bestFit="1" customWidth="1"/>
    <col min="2" max="2" width="9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95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1</v>
      </c>
      <c r="N2">
        <f>SUM(C2:M2)</f>
        <v>7</v>
      </c>
      <c r="O2" s="4">
        <f>N2/N6</f>
        <v>0.10144927536231885</v>
      </c>
      <c r="P2" s="6">
        <f>O2</f>
        <v>0.10144927536231885</v>
      </c>
    </row>
    <row r="3" spans="1:16" x14ac:dyDescent="0.25">
      <c r="A3" s="2" t="s">
        <v>62</v>
      </c>
      <c r="C3">
        <v>4</v>
      </c>
      <c r="D3">
        <v>4</v>
      </c>
      <c r="E3">
        <v>2</v>
      </c>
      <c r="F3">
        <v>1</v>
      </c>
      <c r="G3">
        <v>1</v>
      </c>
      <c r="H3">
        <v>3</v>
      </c>
      <c r="I3">
        <v>1</v>
      </c>
      <c r="J3">
        <v>0</v>
      </c>
      <c r="K3">
        <v>2</v>
      </c>
      <c r="L3">
        <v>1</v>
      </c>
      <c r="M3">
        <v>0</v>
      </c>
      <c r="N3">
        <f>SUM(C3:M3)</f>
        <v>19</v>
      </c>
      <c r="O3" s="4">
        <f>N3/N6</f>
        <v>0.27536231884057971</v>
      </c>
      <c r="P3" s="6">
        <f>O3</f>
        <v>0.27536231884057971</v>
      </c>
    </row>
    <row r="4" spans="1:16" x14ac:dyDescent="0.25">
      <c r="A4" s="2" t="s">
        <v>63</v>
      </c>
      <c r="C4">
        <v>2</v>
      </c>
      <c r="D4">
        <v>2</v>
      </c>
      <c r="E4">
        <v>1</v>
      </c>
      <c r="F4">
        <v>3</v>
      </c>
      <c r="G4">
        <v>4</v>
      </c>
      <c r="H4">
        <v>1</v>
      </c>
      <c r="I4">
        <v>0</v>
      </c>
      <c r="J4">
        <v>1</v>
      </c>
      <c r="K4">
        <v>2</v>
      </c>
      <c r="L4">
        <v>1</v>
      </c>
      <c r="M4">
        <v>3</v>
      </c>
      <c r="N4">
        <f>SUM(C4:M4)</f>
        <v>20</v>
      </c>
      <c r="O4" s="4">
        <f>N4/N6</f>
        <v>0.28985507246376813</v>
      </c>
      <c r="P4" s="6">
        <f>O4</f>
        <v>0.28985507246376813</v>
      </c>
    </row>
    <row r="5" spans="1:16" x14ac:dyDescent="0.25">
      <c r="A5" s="2" t="s">
        <v>65</v>
      </c>
      <c r="C5">
        <v>4</v>
      </c>
      <c r="D5">
        <v>2</v>
      </c>
      <c r="E5">
        <v>4</v>
      </c>
      <c r="F5">
        <v>2</v>
      </c>
      <c r="G5">
        <v>1</v>
      </c>
      <c r="H5">
        <v>2</v>
      </c>
      <c r="I5">
        <v>3</v>
      </c>
      <c r="J5">
        <v>0</v>
      </c>
      <c r="K5">
        <v>2</v>
      </c>
      <c r="L5">
        <v>2</v>
      </c>
      <c r="M5">
        <v>1</v>
      </c>
      <c r="N5">
        <f>SUM(C5:M5)</f>
        <v>23</v>
      </c>
      <c r="O5" s="4">
        <f>N5/N6</f>
        <v>0.33333333333333331</v>
      </c>
      <c r="P5" s="6">
        <f>O5</f>
        <v>0.33333333333333331</v>
      </c>
    </row>
    <row r="6" spans="1:16" x14ac:dyDescent="0.25">
      <c r="N6">
        <f>SUM(N2:N5)</f>
        <v>69</v>
      </c>
      <c r="O6" s="4">
        <f>SUM(O2:O5)</f>
        <v>1</v>
      </c>
      <c r="P6" s="6">
        <f>SUM(P2:P5)</f>
        <v>1</v>
      </c>
    </row>
    <row r="7" spans="1:16" x14ac:dyDescent="0.25">
      <c r="A7" s="2" t="s">
        <v>110</v>
      </c>
      <c r="B7" s="18">
        <v>4995</v>
      </c>
    </row>
    <row r="8" spans="1:16" x14ac:dyDescent="0.25">
      <c r="A8" s="2" t="s">
        <v>111</v>
      </c>
      <c r="B8" s="18">
        <v>232</v>
      </c>
    </row>
    <row r="9" spans="1:16" x14ac:dyDescent="0.25">
      <c r="B9" s="18">
        <f>AVERAGE(B7:B8)</f>
        <v>2613.5</v>
      </c>
    </row>
    <row r="10" spans="1:16" x14ac:dyDescent="0.25">
      <c r="A10" s="2" t="s">
        <v>113</v>
      </c>
      <c r="B10" s="18">
        <v>9483</v>
      </c>
    </row>
    <row r="11" spans="1:16" x14ac:dyDescent="0.25">
      <c r="A11" s="2" t="s">
        <v>114</v>
      </c>
      <c r="B11" s="18">
        <v>3481</v>
      </c>
    </row>
    <row r="12" spans="1:16" x14ac:dyDescent="0.25">
      <c r="B12" s="18">
        <f>AVERAGE(B10:B11)</f>
        <v>6482</v>
      </c>
    </row>
    <row r="13" spans="1:16" x14ac:dyDescent="0.25">
      <c r="A13" s="2" t="s">
        <v>112</v>
      </c>
      <c r="B13" s="18">
        <f>(4*B9 + B12) / 2</f>
        <v>8468</v>
      </c>
    </row>
    <row r="15" spans="1:16" x14ac:dyDescent="0.25">
      <c r="A15" s="2" t="s">
        <v>132</v>
      </c>
      <c r="B15">
        <f>P2*4 + P3*3 + P4*2</f>
        <v>1.8115942028985508</v>
      </c>
    </row>
    <row r="16" spans="1:16" x14ac:dyDescent="0.25">
      <c r="A16" s="2" t="s">
        <v>119</v>
      </c>
      <c r="B16" s="19">
        <f xml:space="preserve"> B15 * (B13 / 4)</f>
        <v>3835.144927536232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1" sqref="B11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0.43</v>
      </c>
      <c r="P2" s="6">
        <f>O2</f>
        <v>0.43</v>
      </c>
    </row>
    <row r="3" spans="1:16" x14ac:dyDescent="0.25">
      <c r="A3" s="2" t="s">
        <v>8</v>
      </c>
      <c r="O3" s="4">
        <f>(100/100)-O2</f>
        <v>0.57000000000000006</v>
      </c>
      <c r="P3" s="6">
        <f>O3</f>
        <v>0.57000000000000006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5599</v>
      </c>
    </row>
    <row r="6" spans="1:16" x14ac:dyDescent="0.25">
      <c r="A6" s="2" t="s">
        <v>111</v>
      </c>
      <c r="B6" s="18">
        <v>300</v>
      </c>
    </row>
    <row r="7" spans="1:16" x14ac:dyDescent="0.25">
      <c r="B7" s="18">
        <f>AVERAGE(B5:B6)</f>
        <v>2949.5</v>
      </c>
    </row>
    <row r="8" spans="1:16" x14ac:dyDescent="0.25">
      <c r="A8" s="2" t="s">
        <v>113</v>
      </c>
      <c r="B8" s="18">
        <v>14029</v>
      </c>
    </row>
    <row r="9" spans="1:16" x14ac:dyDescent="0.25">
      <c r="A9" s="2" t="s">
        <v>114</v>
      </c>
      <c r="B9" s="18">
        <v>3481</v>
      </c>
    </row>
    <row r="10" spans="1:16" x14ac:dyDescent="0.25">
      <c r="B10" s="18">
        <f>AVERAGE(B8:B9)</f>
        <v>8755</v>
      </c>
    </row>
    <row r="11" spans="1:16" x14ac:dyDescent="0.25">
      <c r="A11" s="2" t="s">
        <v>112</v>
      </c>
      <c r="B11" s="18">
        <f xml:space="preserve"> (4 * B7 + B10) / 2</f>
        <v>10276.5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18" sqref="B18"/>
    </sheetView>
  </sheetViews>
  <sheetFormatPr defaultRowHeight="15" x14ac:dyDescent="0.25"/>
  <cols>
    <col min="1" max="1" width="28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0.63</v>
      </c>
      <c r="P2" s="6">
        <f>O2</f>
        <v>0.63</v>
      </c>
    </row>
    <row r="3" spans="1:16" x14ac:dyDescent="0.25">
      <c r="A3" s="2" t="s">
        <v>8</v>
      </c>
      <c r="O3" s="4">
        <f>(100/100)-O2</f>
        <v>0.37</v>
      </c>
      <c r="P3" s="6">
        <f>O3</f>
        <v>0.37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8390</v>
      </c>
    </row>
    <row r="6" spans="1:16" x14ac:dyDescent="0.25">
      <c r="A6" s="2" t="s">
        <v>111</v>
      </c>
      <c r="B6" s="18">
        <v>980</v>
      </c>
    </row>
    <row r="7" spans="1:16" x14ac:dyDescent="0.25">
      <c r="B7" s="18">
        <f>AVERAGE(B5:B6)</f>
        <v>4685</v>
      </c>
    </row>
    <row r="8" spans="1:16" x14ac:dyDescent="0.25">
      <c r="A8" s="2" t="s">
        <v>113</v>
      </c>
      <c r="B8" s="18">
        <v>15377</v>
      </c>
    </row>
    <row r="9" spans="1:16" x14ac:dyDescent="0.25">
      <c r="A9" s="2" t="s">
        <v>114</v>
      </c>
      <c r="B9" s="18">
        <v>2543</v>
      </c>
    </row>
    <row r="10" spans="1:16" x14ac:dyDescent="0.25">
      <c r="B10" s="18">
        <f>AVERAGE(B8:B9)</f>
        <v>8960</v>
      </c>
    </row>
    <row r="11" spans="1:16" x14ac:dyDescent="0.25">
      <c r="A11" s="2" t="s">
        <v>115</v>
      </c>
      <c r="B11" s="18">
        <v>9480</v>
      </c>
    </row>
    <row r="12" spans="1:16" x14ac:dyDescent="0.25">
      <c r="A12" s="2" t="s">
        <v>116</v>
      </c>
      <c r="B12" s="18">
        <v>1525</v>
      </c>
    </row>
    <row r="13" spans="1:16" x14ac:dyDescent="0.25">
      <c r="B13" s="18">
        <f>AVERAGE(B11:B12)</f>
        <v>5502.5</v>
      </c>
    </row>
    <row r="14" spans="1:16" x14ac:dyDescent="0.25">
      <c r="A14" s="2" t="s">
        <v>120</v>
      </c>
      <c r="B14" s="18">
        <v>17205</v>
      </c>
    </row>
    <row r="15" spans="1:16" x14ac:dyDescent="0.25">
      <c r="A15" s="2" t="s">
        <v>121</v>
      </c>
      <c r="B15" s="18">
        <v>3926</v>
      </c>
    </row>
    <row r="16" spans="1:16" x14ac:dyDescent="0.25">
      <c r="B16" s="18">
        <f>AVERAGE(B14:B15)</f>
        <v>10565.5</v>
      </c>
    </row>
    <row r="17" spans="1:2" x14ac:dyDescent="0.25">
      <c r="A17" s="2" t="s">
        <v>112</v>
      </c>
      <c r="B17" s="18">
        <f xml:space="preserve"> (2*B7 + B10 + 2*B13 + B16) / 4</f>
        <v>9975.125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" sqref="B1"/>
    </sheetView>
  </sheetViews>
  <sheetFormatPr defaultRowHeight="15" x14ac:dyDescent="0.25"/>
  <cols>
    <col min="1" max="1" width="24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101</v>
      </c>
      <c r="B2">
        <v>2</v>
      </c>
      <c r="C2">
        <v>0</v>
      </c>
      <c r="D2">
        <v>2</v>
      </c>
      <c r="E2">
        <v>0</v>
      </c>
      <c r="F2">
        <v>1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9</v>
      </c>
      <c r="O2" s="4">
        <f>N2/N7</f>
        <v>7.8260869565217397E-2</v>
      </c>
      <c r="P2" s="6">
        <f>O2</f>
        <v>7.8260869565217397E-2</v>
      </c>
    </row>
    <row r="3" spans="1:16" x14ac:dyDescent="0.25">
      <c r="A3" s="2" t="s">
        <v>62</v>
      </c>
      <c r="B3">
        <v>2</v>
      </c>
      <c r="C3">
        <v>2</v>
      </c>
      <c r="D3">
        <v>2</v>
      </c>
      <c r="E3">
        <v>4</v>
      </c>
      <c r="F3">
        <v>0</v>
      </c>
      <c r="G3">
        <v>2</v>
      </c>
      <c r="H3">
        <v>3</v>
      </c>
      <c r="I3">
        <v>0</v>
      </c>
      <c r="J3">
        <v>2</v>
      </c>
      <c r="K3">
        <v>1</v>
      </c>
      <c r="L3">
        <v>1</v>
      </c>
      <c r="M3">
        <v>3</v>
      </c>
      <c r="N3">
        <f>SUM(B3:M3)</f>
        <v>22</v>
      </c>
      <c r="O3" s="4">
        <f>N3/N7</f>
        <v>0.19130434782608696</v>
      </c>
      <c r="P3" s="6">
        <f>O3</f>
        <v>0.19130434782608696</v>
      </c>
    </row>
    <row r="4" spans="1:16" x14ac:dyDescent="0.25">
      <c r="A4" s="2" t="s">
        <v>63</v>
      </c>
      <c r="B4">
        <v>0</v>
      </c>
      <c r="C4">
        <v>2</v>
      </c>
      <c r="D4">
        <v>3</v>
      </c>
      <c r="E4">
        <v>1</v>
      </c>
      <c r="F4">
        <v>2</v>
      </c>
      <c r="G4">
        <v>2</v>
      </c>
      <c r="H4">
        <v>1</v>
      </c>
      <c r="I4">
        <v>4</v>
      </c>
      <c r="J4">
        <v>0</v>
      </c>
      <c r="K4">
        <v>2</v>
      </c>
      <c r="L4">
        <v>1</v>
      </c>
      <c r="M4">
        <v>1</v>
      </c>
      <c r="N4">
        <f>SUM(B4:M4)</f>
        <v>19</v>
      </c>
      <c r="O4" s="4">
        <f>N4/N7</f>
        <v>0.16521739130434782</v>
      </c>
      <c r="P4" s="6">
        <f>O4</f>
        <v>0.16521739130434782</v>
      </c>
    </row>
    <row r="5" spans="1:16" x14ac:dyDescent="0.25">
      <c r="A5" s="2" t="s">
        <v>64</v>
      </c>
      <c r="B5">
        <v>8</v>
      </c>
      <c r="C5">
        <v>4</v>
      </c>
      <c r="D5">
        <v>2</v>
      </c>
      <c r="E5">
        <v>3</v>
      </c>
      <c r="F5">
        <v>6</v>
      </c>
      <c r="G5">
        <v>4</v>
      </c>
      <c r="H5">
        <v>1</v>
      </c>
      <c r="I5">
        <v>2</v>
      </c>
      <c r="J5">
        <v>4</v>
      </c>
      <c r="K5">
        <v>4</v>
      </c>
      <c r="L5">
        <v>5</v>
      </c>
      <c r="M5">
        <v>1</v>
      </c>
      <c r="N5">
        <f>SUM(B5:M5)</f>
        <v>44</v>
      </c>
      <c r="O5" s="4">
        <f>N5/N7</f>
        <v>0.38260869565217392</v>
      </c>
      <c r="P5" s="6">
        <f>O5</f>
        <v>0.38260869565217392</v>
      </c>
    </row>
    <row r="6" spans="1:16" x14ac:dyDescent="0.25">
      <c r="A6" s="2" t="s">
        <v>65</v>
      </c>
      <c r="B6">
        <v>0</v>
      </c>
      <c r="C6">
        <v>3</v>
      </c>
      <c r="D6">
        <v>2</v>
      </c>
      <c r="E6">
        <v>1</v>
      </c>
      <c r="F6">
        <v>0</v>
      </c>
      <c r="G6">
        <v>2</v>
      </c>
      <c r="H6">
        <v>0</v>
      </c>
      <c r="I6">
        <v>4</v>
      </c>
      <c r="J6">
        <v>2</v>
      </c>
      <c r="K6">
        <v>2</v>
      </c>
      <c r="L6">
        <v>0</v>
      </c>
      <c r="M6">
        <v>5</v>
      </c>
      <c r="N6">
        <f>SUM(B6:M6)</f>
        <v>21</v>
      </c>
      <c r="O6" s="4">
        <f>N6/N7</f>
        <v>0.18260869565217391</v>
      </c>
      <c r="P6" s="6">
        <f>O6</f>
        <v>0.18260869565217391</v>
      </c>
    </row>
    <row r="7" spans="1:16" x14ac:dyDescent="0.25">
      <c r="N7">
        <f>SUM(N2:N6)</f>
        <v>115</v>
      </c>
      <c r="O7" s="4">
        <f>SUM(O2:O6)</f>
        <v>1</v>
      </c>
      <c r="P7" s="6">
        <f>SUM(P2:P6)</f>
        <v>1</v>
      </c>
    </row>
    <row r="8" spans="1:16" x14ac:dyDescent="0.25">
      <c r="A8" s="2" t="s">
        <v>107</v>
      </c>
      <c r="B8" s="18">
        <v>41255</v>
      </c>
    </row>
    <row r="9" spans="1:16" x14ac:dyDescent="0.25">
      <c r="A9" s="2" t="s">
        <v>108</v>
      </c>
      <c r="B9" s="18">
        <v>13245</v>
      </c>
    </row>
    <row r="10" spans="1:16" x14ac:dyDescent="0.25">
      <c r="A10" s="2" t="s">
        <v>112</v>
      </c>
      <c r="B10" s="18">
        <f>AVERAGE(B8:B9)</f>
        <v>27250</v>
      </c>
    </row>
    <row r="12" spans="1:16" x14ac:dyDescent="0.25">
      <c r="A12" s="2" t="s">
        <v>133</v>
      </c>
      <c r="B12">
        <f>P2*5+P3*3+P4*2+P5*1</f>
        <v>1.6782608695652175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J1" workbookViewId="0">
      <selection activeCell="O3" sqref="O3"/>
    </sheetView>
  </sheetViews>
  <sheetFormatPr defaultRowHeight="15" x14ac:dyDescent="0.25"/>
  <cols>
    <col min="1" max="1" width="9.140625" style="2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0.55000000000000004</v>
      </c>
      <c r="P2" s="6">
        <f>O2</f>
        <v>0.55000000000000004</v>
      </c>
    </row>
    <row r="3" spans="1:16" x14ac:dyDescent="0.25">
      <c r="A3" s="2" t="s">
        <v>8</v>
      </c>
      <c r="O3" s="4">
        <f>(100/100)-O2</f>
        <v>0.44999999999999996</v>
      </c>
      <c r="P3" s="6">
        <f>O3</f>
        <v>0.44999999999999996</v>
      </c>
    </row>
    <row r="4" spans="1:16" x14ac:dyDescent="0.25">
      <c r="O4" s="4">
        <f>SUM(O2:O3)</f>
        <v>1</v>
      </c>
      <c r="P4" s="6">
        <f>SUM(P2:P3)</f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23" sqref="B23"/>
    </sheetView>
  </sheetViews>
  <sheetFormatPr defaultRowHeight="15" x14ac:dyDescent="0.25"/>
  <cols>
    <col min="1" max="1" width="26.85546875" style="2" bestFit="1" customWidth="1"/>
    <col min="2" max="2" width="9.85546875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102</v>
      </c>
      <c r="B2">
        <v>5</v>
      </c>
      <c r="C2">
        <v>1</v>
      </c>
      <c r="D2">
        <v>3</v>
      </c>
      <c r="E2">
        <v>2</v>
      </c>
      <c r="F2">
        <v>3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1</v>
      </c>
      <c r="N2">
        <f>SUM(B2:M2)</f>
        <v>17</v>
      </c>
      <c r="O2" s="4">
        <f>N2/N7</f>
        <v>0.15596330275229359</v>
      </c>
      <c r="P2" s="6">
        <f>O2</f>
        <v>0.15596330275229359</v>
      </c>
    </row>
    <row r="3" spans="1:16" x14ac:dyDescent="0.25">
      <c r="A3" s="2" t="s">
        <v>26</v>
      </c>
      <c r="B3">
        <v>3</v>
      </c>
      <c r="C3">
        <v>5</v>
      </c>
      <c r="D3">
        <v>4</v>
      </c>
      <c r="E3">
        <v>4</v>
      </c>
      <c r="F3">
        <v>4</v>
      </c>
      <c r="G3">
        <v>4</v>
      </c>
      <c r="H3">
        <v>2</v>
      </c>
      <c r="I3">
        <v>5</v>
      </c>
      <c r="J3">
        <v>3</v>
      </c>
      <c r="K3">
        <v>2</v>
      </c>
      <c r="L3">
        <v>3</v>
      </c>
      <c r="M3">
        <v>3</v>
      </c>
      <c r="N3">
        <f>SUM(B3:M3)</f>
        <v>42</v>
      </c>
      <c r="O3" s="4">
        <f>N3/N7</f>
        <v>0.38532110091743121</v>
      </c>
      <c r="P3" s="6">
        <f>O3</f>
        <v>0.38532110091743121</v>
      </c>
    </row>
    <row r="4" spans="1:16" x14ac:dyDescent="0.25">
      <c r="A4" s="2" t="s">
        <v>25</v>
      </c>
      <c r="B4">
        <v>2</v>
      </c>
      <c r="C4">
        <v>2</v>
      </c>
      <c r="D4">
        <v>2</v>
      </c>
      <c r="E4">
        <v>4</v>
      </c>
      <c r="F4">
        <v>1</v>
      </c>
      <c r="G4">
        <v>2</v>
      </c>
      <c r="H4">
        <v>4</v>
      </c>
      <c r="I4">
        <v>5</v>
      </c>
      <c r="J4">
        <v>3</v>
      </c>
      <c r="K4">
        <v>4</v>
      </c>
      <c r="L4">
        <v>4</v>
      </c>
      <c r="M4">
        <v>5</v>
      </c>
      <c r="N4">
        <f>SUM(B4:M4)</f>
        <v>38</v>
      </c>
      <c r="O4" s="4">
        <f>N4/N7</f>
        <v>0.34862385321100919</v>
      </c>
      <c r="P4" s="6">
        <f>O4</f>
        <v>0.34862385321100919</v>
      </c>
    </row>
    <row r="5" spans="1:16" x14ac:dyDescent="0.25">
      <c r="A5" s="2" t="s">
        <v>27</v>
      </c>
      <c r="B5">
        <v>1</v>
      </c>
      <c r="C5">
        <v>2</v>
      </c>
      <c r="D5">
        <v>0</v>
      </c>
      <c r="E5">
        <v>0</v>
      </c>
      <c r="F5">
        <v>1</v>
      </c>
      <c r="G5">
        <v>2</v>
      </c>
      <c r="H5">
        <v>0</v>
      </c>
      <c r="I5">
        <v>3</v>
      </c>
      <c r="J5">
        <v>0</v>
      </c>
      <c r="K5">
        <v>1</v>
      </c>
      <c r="L5">
        <v>0</v>
      </c>
      <c r="M5">
        <v>1</v>
      </c>
      <c r="N5">
        <f>SUM(B5:M5)</f>
        <v>11</v>
      </c>
      <c r="O5" s="4">
        <f>N5/N7</f>
        <v>0.10091743119266056</v>
      </c>
      <c r="P5" s="6">
        <f>O5</f>
        <v>0.10091743119266056</v>
      </c>
    </row>
    <row r="6" spans="1:16" x14ac:dyDescent="0.25">
      <c r="A6" s="2" t="s">
        <v>103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f>SUM(B6:M6)</f>
        <v>1</v>
      </c>
      <c r="O6" s="4">
        <f>N6/N7</f>
        <v>9.1743119266055051E-3</v>
      </c>
      <c r="P6" s="6">
        <f>O6</f>
        <v>9.1743119266055051E-3</v>
      </c>
    </row>
    <row r="7" spans="1:16" x14ac:dyDescent="0.25">
      <c r="N7">
        <f>SUM(N2:N6)</f>
        <v>109</v>
      </c>
      <c r="O7" s="4">
        <f>SUM(O2:O6)</f>
        <v>1</v>
      </c>
      <c r="P7" s="6">
        <f>SUM(P2:P6)</f>
        <v>1</v>
      </c>
    </row>
    <row r="8" spans="1:16" x14ac:dyDescent="0.25">
      <c r="A8" s="2" t="s">
        <v>106</v>
      </c>
      <c r="B8">
        <f>SUM(B3:B6)</f>
        <v>6</v>
      </c>
      <c r="C8">
        <f>SUM(C3:C6)</f>
        <v>9</v>
      </c>
      <c r="D8">
        <f>SUM(D3:D6)</f>
        <v>6</v>
      </c>
      <c r="E8">
        <f>SUM(E3:E6)</f>
        <v>8</v>
      </c>
      <c r="F8">
        <f>SUM(F3:F6)</f>
        <v>6</v>
      </c>
      <c r="G8">
        <f>SUM(G3:G6)</f>
        <v>8</v>
      </c>
      <c r="H8">
        <f>SUM(H3:H6)</f>
        <v>6</v>
      </c>
      <c r="I8">
        <f>SUM(I3:I6)</f>
        <v>13</v>
      </c>
      <c r="J8">
        <f>SUM(J3:J6)</f>
        <v>6</v>
      </c>
      <c r="K8">
        <f>SUM(K3:K6)</f>
        <v>8</v>
      </c>
      <c r="L8">
        <f>SUM(L3:L6)</f>
        <v>7</v>
      </c>
      <c r="M8">
        <f>SUM(M3:M6)</f>
        <v>9</v>
      </c>
      <c r="N8">
        <f>SUM(B8:M8)</f>
        <v>92</v>
      </c>
    </row>
    <row r="10" spans="1:16" x14ac:dyDescent="0.25">
      <c r="A10" s="2" t="s">
        <v>102</v>
      </c>
      <c r="B10">
        <v>5</v>
      </c>
      <c r="C10">
        <v>1</v>
      </c>
      <c r="D10">
        <v>3</v>
      </c>
      <c r="E10">
        <v>2</v>
      </c>
      <c r="F10">
        <v>3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f>SUM(B10:M10)</f>
        <v>17</v>
      </c>
      <c r="O10" s="4">
        <f>N10/N13</f>
        <v>0.15596330275229359</v>
      </c>
      <c r="P10" s="6">
        <f>O10</f>
        <v>0.15596330275229359</v>
      </c>
    </row>
    <row r="11" spans="1:16" x14ac:dyDescent="0.25">
      <c r="A11" s="2" t="s">
        <v>104</v>
      </c>
      <c r="B11">
        <v>1</v>
      </c>
      <c r="C11">
        <v>0</v>
      </c>
      <c r="D11">
        <v>0</v>
      </c>
      <c r="E11">
        <v>2</v>
      </c>
      <c r="F11">
        <v>1</v>
      </c>
      <c r="G11">
        <v>2</v>
      </c>
      <c r="H11">
        <v>1</v>
      </c>
      <c r="I11">
        <v>4</v>
      </c>
      <c r="J11">
        <v>3</v>
      </c>
      <c r="K11">
        <v>6</v>
      </c>
      <c r="L11">
        <v>3</v>
      </c>
      <c r="M11">
        <v>4</v>
      </c>
      <c r="N11">
        <f>SUM(B11:M11)</f>
        <v>27</v>
      </c>
      <c r="O11" s="4">
        <f>N11/N13</f>
        <v>0.24770642201834864</v>
      </c>
      <c r="P11" s="6">
        <f>O11</f>
        <v>0.24770642201834864</v>
      </c>
    </row>
    <row r="12" spans="1:16" x14ac:dyDescent="0.25">
      <c r="A12" s="2" t="s">
        <v>105</v>
      </c>
      <c r="B12">
        <f>B8-B11</f>
        <v>5</v>
      </c>
      <c r="C12">
        <f>C8-C11</f>
        <v>9</v>
      </c>
      <c r="D12">
        <f>D8-D11</f>
        <v>6</v>
      </c>
      <c r="E12">
        <f>E8-E11</f>
        <v>6</v>
      </c>
      <c r="F12">
        <f>F8-F11</f>
        <v>5</v>
      </c>
      <c r="G12">
        <f>G8-G11</f>
        <v>6</v>
      </c>
      <c r="H12">
        <f>H8-H11</f>
        <v>5</v>
      </c>
      <c r="I12">
        <f>I8-I11</f>
        <v>9</v>
      </c>
      <c r="J12">
        <f>J8-J11</f>
        <v>3</v>
      </c>
      <c r="K12">
        <f>K8-K11</f>
        <v>2</v>
      </c>
      <c r="L12">
        <f>L8-L11</f>
        <v>4</v>
      </c>
      <c r="M12">
        <f>M8-M11</f>
        <v>5</v>
      </c>
      <c r="N12">
        <f>SUM(B12:M12)</f>
        <v>65</v>
      </c>
      <c r="O12" s="4">
        <f>N12/N13</f>
        <v>0.59633027522935778</v>
      </c>
      <c r="P12" s="6">
        <f>O12</f>
        <v>0.59633027522935778</v>
      </c>
    </row>
    <row r="13" spans="1:16" x14ac:dyDescent="0.25">
      <c r="N13">
        <f>SUM(N10:N12)</f>
        <v>109</v>
      </c>
      <c r="O13" s="4">
        <f>SUM(O10:O12)</f>
        <v>1</v>
      </c>
      <c r="P13" s="6">
        <f>SUM(P10:P12)</f>
        <v>1</v>
      </c>
    </row>
    <row r="14" spans="1:16" x14ac:dyDescent="0.25">
      <c r="A14" s="2" t="s">
        <v>107</v>
      </c>
      <c r="B14" s="18">
        <v>26850</v>
      </c>
    </row>
    <row r="15" spans="1:16" x14ac:dyDescent="0.25">
      <c r="A15" s="2" t="s">
        <v>108</v>
      </c>
      <c r="B15" s="18">
        <v>15340</v>
      </c>
    </row>
    <row r="16" spans="1:16" x14ac:dyDescent="0.25">
      <c r="A16" s="2" t="s">
        <v>112</v>
      </c>
      <c r="B16" s="18">
        <f>AVERAGE(B14:B15)</f>
        <v>21095</v>
      </c>
    </row>
    <row r="18" spans="1:2" x14ac:dyDescent="0.25">
      <c r="A18" s="2" t="s">
        <v>134</v>
      </c>
      <c r="B18" s="18">
        <v>14561</v>
      </c>
    </row>
    <row r="19" spans="1:2" x14ac:dyDescent="0.25">
      <c r="A19" s="2" t="s">
        <v>135</v>
      </c>
      <c r="B19" s="18">
        <v>2295</v>
      </c>
    </row>
    <row r="20" spans="1:2" x14ac:dyDescent="0.25">
      <c r="A20" s="2" t="s">
        <v>112</v>
      </c>
      <c r="B20" s="18">
        <f>AVERAGE(B18:B19)</f>
        <v>8428</v>
      </c>
    </row>
    <row r="22" spans="1:2" x14ac:dyDescent="0.25">
      <c r="A22" s="2" t="s">
        <v>119</v>
      </c>
      <c r="B22" s="19">
        <f>P10*B16 +P11*B20</f>
        <v>5377.7155963302757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B9" sqref="B9"/>
    </sheetView>
  </sheetViews>
  <sheetFormatPr defaultRowHeight="15" x14ac:dyDescent="0.25"/>
  <cols>
    <col min="1" max="1" width="22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62</v>
      </c>
      <c r="B2">
        <v>10</v>
      </c>
      <c r="C2">
        <v>4</v>
      </c>
      <c r="D2">
        <v>8</v>
      </c>
      <c r="E2">
        <v>7</v>
      </c>
      <c r="F2">
        <v>3</v>
      </c>
      <c r="G2">
        <v>5</v>
      </c>
      <c r="H2">
        <v>6</v>
      </c>
      <c r="I2">
        <v>9</v>
      </c>
      <c r="J2">
        <v>2</v>
      </c>
      <c r="K2">
        <v>2</v>
      </c>
      <c r="L2">
        <v>1</v>
      </c>
      <c r="M2">
        <v>4</v>
      </c>
      <c r="N2">
        <f>SUM(B2:M2)</f>
        <v>61</v>
      </c>
      <c r="O2" s="4">
        <f>N2/N5</f>
        <v>0.51260504201680668</v>
      </c>
      <c r="P2" s="6">
        <f>O2</f>
        <v>0.51260504201680668</v>
      </c>
    </row>
    <row r="3" spans="1:16" x14ac:dyDescent="0.25">
      <c r="A3" s="2" t="s">
        <v>63</v>
      </c>
      <c r="B3">
        <v>2</v>
      </c>
      <c r="C3">
        <v>2</v>
      </c>
      <c r="D3">
        <v>1</v>
      </c>
      <c r="E3">
        <v>2</v>
      </c>
      <c r="F3">
        <v>8</v>
      </c>
      <c r="G3">
        <v>5</v>
      </c>
      <c r="H3">
        <v>4</v>
      </c>
      <c r="I3">
        <v>1</v>
      </c>
      <c r="J3">
        <v>4</v>
      </c>
      <c r="K3">
        <v>0</v>
      </c>
      <c r="L3">
        <v>3</v>
      </c>
      <c r="M3">
        <v>2</v>
      </c>
      <c r="N3">
        <f>SUM(B3:M3)</f>
        <v>34</v>
      </c>
      <c r="O3" s="4">
        <f>N3/N5</f>
        <v>0.2857142857142857</v>
      </c>
      <c r="P3" s="6">
        <f>O3</f>
        <v>0.2857142857142857</v>
      </c>
    </row>
    <row r="4" spans="1:16" x14ac:dyDescent="0.25">
      <c r="A4" s="2" t="s">
        <v>64</v>
      </c>
      <c r="B4">
        <v>1</v>
      </c>
      <c r="C4">
        <v>3</v>
      </c>
      <c r="D4">
        <v>3</v>
      </c>
      <c r="E4">
        <v>2</v>
      </c>
      <c r="F4">
        <v>1</v>
      </c>
      <c r="G4">
        <v>1</v>
      </c>
      <c r="H4">
        <v>3</v>
      </c>
      <c r="I4">
        <v>1</v>
      </c>
      <c r="J4">
        <v>2</v>
      </c>
      <c r="K4">
        <v>4</v>
      </c>
      <c r="L4">
        <v>3</v>
      </c>
      <c r="M4">
        <v>0</v>
      </c>
      <c r="N4">
        <f>SUM(B4:M4)</f>
        <v>24</v>
      </c>
      <c r="O4" s="4">
        <f>N4/N5</f>
        <v>0.20168067226890757</v>
      </c>
      <c r="P4" s="6">
        <f>O4</f>
        <v>0.20168067226890757</v>
      </c>
    </row>
    <row r="5" spans="1:16" x14ac:dyDescent="0.25">
      <c r="N5">
        <f>SUM(N2:N4)</f>
        <v>119</v>
      </c>
      <c r="O5" s="4">
        <f>SUM(O2:O4)</f>
        <v>1</v>
      </c>
      <c r="P5" s="6">
        <f>SUM(P2:P4)</f>
        <v>1</v>
      </c>
    </row>
    <row r="6" spans="1:16" x14ac:dyDescent="0.25">
      <c r="A6" s="2" t="s">
        <v>107</v>
      </c>
      <c r="B6" s="18">
        <v>26530</v>
      </c>
    </row>
    <row r="7" spans="1:16" x14ac:dyDescent="0.25">
      <c r="A7" s="2" t="s">
        <v>108</v>
      </c>
      <c r="B7" s="18">
        <v>13640</v>
      </c>
    </row>
    <row r="8" spans="1:16" x14ac:dyDescent="0.25">
      <c r="A8" s="2" t="s">
        <v>112</v>
      </c>
      <c r="B8" s="18">
        <f>AVERAGE(B6:B7)</f>
        <v>20085</v>
      </c>
    </row>
    <row r="10" spans="1:16" x14ac:dyDescent="0.25">
      <c r="A10" s="2" t="s">
        <v>132</v>
      </c>
      <c r="B10">
        <f>P2*3+P3*2+P4*1</f>
        <v>2.3109243697478989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0.25</v>
      </c>
      <c r="P2" s="6">
        <f>O2</f>
        <v>0.25</v>
      </c>
    </row>
    <row r="3" spans="1:16" x14ac:dyDescent="0.25">
      <c r="A3" s="2" t="s">
        <v>8</v>
      </c>
      <c r="O3" s="4">
        <f>(100/100)-O2</f>
        <v>0.75</v>
      </c>
      <c r="P3" s="6">
        <f>O3</f>
        <v>0.75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48925</v>
      </c>
    </row>
    <row r="6" spans="1:16" x14ac:dyDescent="0.25">
      <c r="A6" s="2" t="s">
        <v>136</v>
      </c>
      <c r="B6" s="18">
        <v>33428</v>
      </c>
    </row>
    <row r="7" spans="1:16" x14ac:dyDescent="0.25">
      <c r="A7" s="2" t="s">
        <v>136</v>
      </c>
      <c r="B7" s="18">
        <v>26830</v>
      </c>
    </row>
    <row r="8" spans="1:16" x14ac:dyDescent="0.25">
      <c r="A8" s="2" t="s">
        <v>108</v>
      </c>
      <c r="B8" s="18">
        <v>15125</v>
      </c>
    </row>
    <row r="9" spans="1:16" x14ac:dyDescent="0.25">
      <c r="A9" s="2" t="s">
        <v>112</v>
      </c>
      <c r="B9" s="18">
        <f>AVERAGE(B5:B8)</f>
        <v>31077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0.35</v>
      </c>
      <c r="P2" s="6">
        <f>O2</f>
        <v>0.35</v>
      </c>
    </row>
    <row r="3" spans="1:16" x14ac:dyDescent="0.25">
      <c r="A3" s="2" t="s">
        <v>8</v>
      </c>
      <c r="O3" s="4">
        <f>(100/100)-O2</f>
        <v>0.65</v>
      </c>
      <c r="P3" s="6">
        <f>O3</f>
        <v>0.65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24790</v>
      </c>
    </row>
    <row r="6" spans="1:16" x14ac:dyDescent="0.25">
      <c r="A6" s="2" t="s">
        <v>108</v>
      </c>
      <c r="B6" s="18">
        <v>14525</v>
      </c>
    </row>
    <row r="7" spans="1:16" x14ac:dyDescent="0.25">
      <c r="A7" s="2" t="s">
        <v>112</v>
      </c>
      <c r="B7" s="18">
        <f>AVERAGE(B5:B6)</f>
        <v>19657.5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8" sqref="B8"/>
    </sheetView>
  </sheetViews>
  <sheetFormatPr defaultRowHeight="15" x14ac:dyDescent="0.25"/>
  <cols>
    <col min="1" max="1" width="18.57031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0.32</v>
      </c>
      <c r="P2" s="6">
        <f>O2</f>
        <v>0.32</v>
      </c>
    </row>
    <row r="3" spans="1:16" x14ac:dyDescent="0.25">
      <c r="A3" s="2" t="s">
        <v>8</v>
      </c>
      <c r="O3" s="4">
        <f>(100/100)-O2</f>
        <v>0.67999999999999994</v>
      </c>
      <c r="P3" s="6">
        <f>O3</f>
        <v>0.67999999999999994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107</v>
      </c>
      <c r="B5" s="18">
        <v>56321</v>
      </c>
    </row>
    <row r="6" spans="1:16" x14ac:dyDescent="0.25">
      <c r="A6" s="2" t="s">
        <v>108</v>
      </c>
      <c r="B6" s="18">
        <v>24589</v>
      </c>
    </row>
    <row r="7" spans="1:16" x14ac:dyDescent="0.25">
      <c r="A7" s="2" t="s">
        <v>112</v>
      </c>
      <c r="B7" s="18">
        <f>AVERAGE(B5:B6)</f>
        <v>40455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J1" workbookViewId="0">
      <selection activeCell="A5" sqref="A5"/>
    </sheetView>
  </sheetViews>
  <sheetFormatPr defaultRowHeight="15" x14ac:dyDescent="0.25"/>
  <cols>
    <col min="1" max="1" width="9.140625" style="2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0.17</v>
      </c>
      <c r="P2" s="6">
        <f>O2</f>
        <v>0.17</v>
      </c>
    </row>
    <row r="3" spans="1:16" x14ac:dyDescent="0.25">
      <c r="A3" s="2" t="s">
        <v>8</v>
      </c>
      <c r="O3" s="4">
        <f>(100/100)-O2</f>
        <v>0.83</v>
      </c>
      <c r="P3" s="6">
        <f>O3</f>
        <v>0.83</v>
      </c>
    </row>
    <row r="4" spans="1:16" x14ac:dyDescent="0.25">
      <c r="O4" s="4">
        <f>SUM(O2:O3)</f>
        <v>1</v>
      </c>
      <c r="P4" s="6">
        <f>SUM(P2:P3)</f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0.47</v>
      </c>
      <c r="P2" s="6">
        <f>O2</f>
        <v>0.47</v>
      </c>
    </row>
    <row r="3" spans="1:16" x14ac:dyDescent="0.25">
      <c r="A3" s="2" t="s">
        <v>8</v>
      </c>
      <c r="O3" s="4">
        <f>(100/100)-O2</f>
        <v>0.53</v>
      </c>
      <c r="P3" s="6">
        <f>O3</f>
        <v>0.53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</row>
    <row r="6" spans="1:16" x14ac:dyDescent="0.25">
      <c r="A6" s="2" t="s">
        <v>111</v>
      </c>
      <c r="B6" s="18">
        <v>1899</v>
      </c>
    </row>
    <row r="7" spans="1:16" x14ac:dyDescent="0.25">
      <c r="A7" s="2" t="s">
        <v>107</v>
      </c>
      <c r="B7" s="18">
        <v>24660</v>
      </c>
    </row>
    <row r="8" spans="1:16" x14ac:dyDescent="0.25">
      <c r="A8" s="2" t="s">
        <v>108</v>
      </c>
      <c r="B8" s="18">
        <v>12990</v>
      </c>
    </row>
    <row r="9" spans="1:16" x14ac:dyDescent="0.25">
      <c r="A9" s="2" t="s">
        <v>112</v>
      </c>
      <c r="B9" s="18">
        <f>AVERAGE(B6:B8)</f>
        <v>13183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5"/>
  <sheetViews>
    <sheetView workbookViewId="0">
      <selection activeCell="L22" sqref="L22"/>
    </sheetView>
  </sheetViews>
  <sheetFormatPr defaultRowHeight="15" x14ac:dyDescent="0.25"/>
  <cols>
    <col min="1" max="1" width="28.85546875" bestFit="1" customWidth="1"/>
    <col min="60" max="60" width="9.85546875" bestFit="1" customWidth="1"/>
    <col min="62" max="62" width="9.85546875" bestFit="1" customWidth="1"/>
    <col min="70" max="70" width="10.140625" style="20" bestFit="1" customWidth="1"/>
  </cols>
  <sheetData>
    <row r="1" spans="1:70" x14ac:dyDescent="0.25">
      <c r="A1" s="21" t="s">
        <v>137</v>
      </c>
      <c r="B1" s="22">
        <v>27891</v>
      </c>
      <c r="C1" s="22">
        <v>25010</v>
      </c>
      <c r="D1" s="23"/>
      <c r="E1" s="23"/>
      <c r="F1" s="22">
        <v>23988</v>
      </c>
      <c r="G1" s="22">
        <v>25500</v>
      </c>
      <c r="H1" s="23"/>
      <c r="I1" s="23"/>
      <c r="J1" s="22">
        <v>24790</v>
      </c>
      <c r="K1" s="22">
        <v>23946</v>
      </c>
      <c r="L1" s="22">
        <v>29020</v>
      </c>
      <c r="M1" s="22">
        <v>21290</v>
      </c>
      <c r="N1" s="23"/>
      <c r="O1" s="23"/>
      <c r="P1" s="22">
        <v>27824</v>
      </c>
      <c r="Q1" s="23"/>
      <c r="R1" s="22">
        <v>26165</v>
      </c>
      <c r="S1" s="23"/>
      <c r="T1" s="23"/>
      <c r="U1" s="22">
        <v>27195</v>
      </c>
      <c r="V1" s="23"/>
      <c r="W1" s="23"/>
      <c r="X1" s="22">
        <v>25450</v>
      </c>
      <c r="Y1" s="22">
        <v>112845</v>
      </c>
      <c r="Z1" s="22">
        <v>23235</v>
      </c>
      <c r="AA1" s="22">
        <v>23350</v>
      </c>
      <c r="AB1" s="22">
        <v>26930</v>
      </c>
      <c r="AC1" s="22">
        <v>26165</v>
      </c>
      <c r="AD1" s="22">
        <v>26530</v>
      </c>
      <c r="AE1" s="22">
        <v>46573</v>
      </c>
      <c r="AF1" s="23"/>
      <c r="AG1" s="23"/>
      <c r="AH1" s="22">
        <v>29237</v>
      </c>
      <c r="AI1" s="23"/>
      <c r="AJ1" s="22">
        <v>21795</v>
      </c>
      <c r="AK1" s="22">
        <v>27980</v>
      </c>
      <c r="AL1" s="23"/>
      <c r="AM1" s="23"/>
      <c r="AN1" s="22">
        <v>25115</v>
      </c>
      <c r="AO1" s="22">
        <v>30590</v>
      </c>
      <c r="AP1" s="22">
        <v>20974</v>
      </c>
      <c r="AQ1" s="23"/>
      <c r="AR1" s="22">
        <v>28537</v>
      </c>
      <c r="AS1" s="22">
        <v>25345</v>
      </c>
      <c r="AT1" s="23"/>
      <c r="AU1" s="22">
        <v>23520</v>
      </c>
      <c r="AV1" s="22">
        <v>23069</v>
      </c>
      <c r="AW1" s="22">
        <v>18049</v>
      </c>
      <c r="AX1" s="23"/>
      <c r="AY1" s="22">
        <v>17375</v>
      </c>
      <c r="AZ1" s="23"/>
      <c r="BA1" s="23"/>
      <c r="BB1" s="22">
        <v>25540</v>
      </c>
      <c r="BC1" s="22">
        <v>23519</v>
      </c>
      <c r="BD1" s="22">
        <v>51872</v>
      </c>
      <c r="BE1" s="22">
        <v>25736</v>
      </c>
      <c r="BF1" s="23"/>
      <c r="BG1" s="23"/>
      <c r="BH1" s="22">
        <v>41255</v>
      </c>
      <c r="BI1" s="22">
        <v>25140</v>
      </c>
      <c r="BJ1" s="23"/>
      <c r="BK1" s="22">
        <v>26850</v>
      </c>
      <c r="BL1" s="22">
        <v>26530</v>
      </c>
      <c r="BM1" s="22">
        <v>48925</v>
      </c>
      <c r="BN1" s="22">
        <v>33428</v>
      </c>
      <c r="BO1" s="22">
        <v>56321</v>
      </c>
      <c r="BP1" s="22">
        <v>24660</v>
      </c>
      <c r="BQ1" s="23"/>
      <c r="BR1" s="24">
        <f>AVERAGE(B1:BQ1)</f>
        <v>30117.651162790698</v>
      </c>
    </row>
    <row r="2" spans="1:70" x14ac:dyDescent="0.25">
      <c r="A2" s="25" t="s">
        <v>138</v>
      </c>
      <c r="B2" s="26">
        <v>13920</v>
      </c>
      <c r="C2" s="26">
        <v>16427</v>
      </c>
      <c r="D2" s="27"/>
      <c r="E2" s="27"/>
      <c r="F2" s="26">
        <v>13625</v>
      </c>
      <c r="G2" s="26">
        <v>16995</v>
      </c>
      <c r="H2" s="27"/>
      <c r="I2" s="27"/>
      <c r="J2" s="26">
        <v>14525</v>
      </c>
      <c r="K2" s="26">
        <v>13525</v>
      </c>
      <c r="L2" s="26">
        <v>13195</v>
      </c>
      <c r="M2" s="27"/>
      <c r="N2" s="27"/>
      <c r="O2" s="27"/>
      <c r="P2" s="26">
        <v>13920</v>
      </c>
      <c r="Q2" s="27"/>
      <c r="R2" s="26">
        <v>13525</v>
      </c>
      <c r="S2" s="27"/>
      <c r="T2" s="27"/>
      <c r="U2" s="26">
        <v>14655</v>
      </c>
      <c r="V2" s="27"/>
      <c r="W2" s="27"/>
      <c r="X2" s="26">
        <v>15991</v>
      </c>
      <c r="Y2" s="26">
        <v>51875</v>
      </c>
      <c r="Z2" s="26">
        <v>13590</v>
      </c>
      <c r="AA2" s="26">
        <v>16110</v>
      </c>
      <c r="AB2" s="26">
        <v>12980</v>
      </c>
      <c r="AC2" s="26">
        <v>12980</v>
      </c>
      <c r="AD2" s="26">
        <v>13525</v>
      </c>
      <c r="AE2" s="26">
        <v>15268</v>
      </c>
      <c r="AF2" s="27"/>
      <c r="AG2" s="27"/>
      <c r="AH2" s="26">
        <v>13525</v>
      </c>
      <c r="AI2" s="27"/>
      <c r="AJ2" s="26">
        <v>14900</v>
      </c>
      <c r="AK2" s="26">
        <v>15185</v>
      </c>
      <c r="AL2" s="27"/>
      <c r="AM2" s="27"/>
      <c r="AN2" s="26">
        <v>13245</v>
      </c>
      <c r="AO2" s="26">
        <v>15379</v>
      </c>
      <c r="AP2" s="26">
        <v>15795</v>
      </c>
      <c r="AQ2" s="27"/>
      <c r="AR2" s="26">
        <v>14895</v>
      </c>
      <c r="AS2" s="26">
        <v>13185</v>
      </c>
      <c r="AT2" s="27"/>
      <c r="AU2" s="26">
        <v>13481</v>
      </c>
      <c r="AV2" s="26">
        <v>14035</v>
      </c>
      <c r="AW2" s="26">
        <v>14035</v>
      </c>
      <c r="AX2" s="27"/>
      <c r="AY2" s="26">
        <v>15265</v>
      </c>
      <c r="AZ2" s="27"/>
      <c r="BA2" s="27"/>
      <c r="BB2" s="26">
        <v>12980</v>
      </c>
      <c r="BC2" s="26">
        <v>14250</v>
      </c>
      <c r="BD2" s="26">
        <v>14385</v>
      </c>
      <c r="BE2" s="27"/>
      <c r="BF2" s="27"/>
      <c r="BG2" s="27"/>
      <c r="BH2" s="26">
        <v>13245</v>
      </c>
      <c r="BI2" s="27"/>
      <c r="BJ2" s="27"/>
      <c r="BK2" s="26">
        <v>15340</v>
      </c>
      <c r="BL2" s="26">
        <v>13640</v>
      </c>
      <c r="BM2" s="26">
        <v>15125</v>
      </c>
      <c r="BN2" s="26">
        <v>26830</v>
      </c>
      <c r="BO2" s="26">
        <v>24589</v>
      </c>
      <c r="BP2" s="26">
        <v>12990</v>
      </c>
      <c r="BQ2" s="27"/>
      <c r="BR2" s="28">
        <f>AVERAGE(B2:BQ2)</f>
        <v>15823.25</v>
      </c>
    </row>
    <row r="3" spans="1:70" ht="15.75" thickBot="1" x14ac:dyDescent="0.3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1">
        <f>AVERAGE(BR1:BR2)</f>
        <v>22970.450581395351</v>
      </c>
    </row>
    <row r="4" spans="1:70" x14ac:dyDescent="0.25">
      <c r="A4" s="21" t="s">
        <v>139</v>
      </c>
      <c r="B4" s="23"/>
      <c r="C4" s="22">
        <v>17670</v>
      </c>
      <c r="D4" s="22">
        <v>5120</v>
      </c>
      <c r="E4" s="22">
        <v>9980</v>
      </c>
      <c r="F4" s="22">
        <v>14615</v>
      </c>
      <c r="G4" s="23"/>
      <c r="H4" s="22">
        <v>27845</v>
      </c>
      <c r="I4" s="22">
        <v>5199</v>
      </c>
      <c r="J4" s="23"/>
      <c r="K4" s="22">
        <v>16890</v>
      </c>
      <c r="L4" s="22">
        <v>16126</v>
      </c>
      <c r="M4" s="23"/>
      <c r="N4" s="22">
        <v>3995</v>
      </c>
      <c r="O4" s="22">
        <v>9998</v>
      </c>
      <c r="P4" s="23"/>
      <c r="Q4" s="22">
        <v>5595</v>
      </c>
      <c r="R4" s="22">
        <v>6895</v>
      </c>
      <c r="S4" s="22">
        <v>19100</v>
      </c>
      <c r="T4" s="22">
        <v>4494</v>
      </c>
      <c r="U4" s="23"/>
      <c r="V4" s="22">
        <v>9896</v>
      </c>
      <c r="W4" s="22">
        <v>9878</v>
      </c>
      <c r="X4" s="23"/>
      <c r="Y4" s="23"/>
      <c r="Z4" s="22">
        <v>14292</v>
      </c>
      <c r="AA4" s="22">
        <v>12324</v>
      </c>
      <c r="AB4" s="23"/>
      <c r="AC4" s="23"/>
      <c r="AD4" s="23"/>
      <c r="AE4" s="23"/>
      <c r="AF4" s="22">
        <v>6099</v>
      </c>
      <c r="AG4" s="22">
        <v>9980</v>
      </c>
      <c r="AH4" s="23"/>
      <c r="AI4" s="22">
        <v>8425</v>
      </c>
      <c r="AJ4" s="22">
        <v>18368</v>
      </c>
      <c r="AK4" s="23"/>
      <c r="AL4" s="22">
        <v>8470</v>
      </c>
      <c r="AM4" s="22">
        <v>8470</v>
      </c>
      <c r="AN4" s="23"/>
      <c r="AO4" s="23"/>
      <c r="AP4" s="22">
        <v>16800</v>
      </c>
      <c r="AQ4" s="22">
        <v>18918</v>
      </c>
      <c r="AR4" s="23"/>
      <c r="AS4" s="22">
        <v>25235</v>
      </c>
      <c r="AT4" s="22">
        <v>6130</v>
      </c>
      <c r="AU4" s="22">
        <v>25274</v>
      </c>
      <c r="AV4" s="22">
        <v>14864</v>
      </c>
      <c r="AW4" s="22">
        <v>21615</v>
      </c>
      <c r="AX4" s="22">
        <v>13251</v>
      </c>
      <c r="AY4" s="22">
        <v>13949</v>
      </c>
      <c r="AZ4" s="22">
        <v>3974</v>
      </c>
      <c r="BA4" s="22">
        <v>9980</v>
      </c>
      <c r="BB4" s="23"/>
      <c r="BC4" s="22">
        <v>18262</v>
      </c>
      <c r="BD4" s="23"/>
      <c r="BE4" s="22">
        <v>4995</v>
      </c>
      <c r="BF4" s="22">
        <v>5599</v>
      </c>
      <c r="BG4" s="22">
        <v>8390</v>
      </c>
      <c r="BH4" s="32"/>
      <c r="BI4" s="23"/>
      <c r="BJ4" s="32">
        <v>3446.5</v>
      </c>
      <c r="BK4" s="22">
        <v>7799</v>
      </c>
      <c r="BL4" s="23"/>
      <c r="BM4" s="23"/>
      <c r="BN4" s="23"/>
      <c r="BO4" s="23"/>
      <c r="BP4" s="23"/>
      <c r="BQ4" s="23"/>
      <c r="BR4" s="24">
        <f>AVERAGE(B4:BQ4)</f>
        <v>11907.451219512195</v>
      </c>
    </row>
    <row r="5" spans="1:70" x14ac:dyDescent="0.25">
      <c r="A5" s="25" t="s">
        <v>140</v>
      </c>
      <c r="B5" s="27"/>
      <c r="C5" s="26">
        <v>3046</v>
      </c>
      <c r="D5" s="26">
        <v>1000</v>
      </c>
      <c r="E5" s="26">
        <v>2376</v>
      </c>
      <c r="F5" s="26">
        <v>2599</v>
      </c>
      <c r="G5" s="27"/>
      <c r="H5" s="26">
        <v>2498</v>
      </c>
      <c r="I5" s="26">
        <v>1005</v>
      </c>
      <c r="J5" s="27"/>
      <c r="K5" s="26">
        <v>2313</v>
      </c>
      <c r="L5" s="26">
        <v>2313</v>
      </c>
      <c r="M5" s="27"/>
      <c r="N5" s="26">
        <v>498</v>
      </c>
      <c r="O5" s="26">
        <v>2504</v>
      </c>
      <c r="P5" s="27"/>
      <c r="Q5" s="26">
        <v>200</v>
      </c>
      <c r="R5" s="26">
        <v>1586</v>
      </c>
      <c r="S5" s="26">
        <v>2238</v>
      </c>
      <c r="T5" s="26">
        <v>300</v>
      </c>
      <c r="U5" s="27"/>
      <c r="V5" s="26">
        <v>2429</v>
      </c>
      <c r="W5" s="26">
        <v>2464</v>
      </c>
      <c r="X5" s="27"/>
      <c r="Y5" s="27"/>
      <c r="Z5" s="26">
        <v>2699</v>
      </c>
      <c r="AA5" s="26">
        <v>2542</v>
      </c>
      <c r="AB5" s="27"/>
      <c r="AC5" s="27"/>
      <c r="AD5" s="27"/>
      <c r="AE5" s="27"/>
      <c r="AF5" s="26">
        <v>830</v>
      </c>
      <c r="AG5" s="26">
        <v>2034</v>
      </c>
      <c r="AH5" s="27"/>
      <c r="AI5" s="26">
        <v>650</v>
      </c>
      <c r="AJ5" s="26">
        <v>2363</v>
      </c>
      <c r="AK5" s="27"/>
      <c r="AL5" s="26">
        <v>986</v>
      </c>
      <c r="AM5" s="26">
        <v>565</v>
      </c>
      <c r="AN5" s="27"/>
      <c r="AO5" s="27"/>
      <c r="AP5" s="26">
        <v>2640</v>
      </c>
      <c r="AQ5" s="26">
        <v>2587</v>
      </c>
      <c r="AR5" s="27"/>
      <c r="AS5" s="26">
        <v>2407</v>
      </c>
      <c r="AT5" s="26">
        <v>300</v>
      </c>
      <c r="AU5" s="26">
        <v>2507</v>
      </c>
      <c r="AV5" s="26">
        <v>1688</v>
      </c>
      <c r="AW5" s="26">
        <v>2591</v>
      </c>
      <c r="AX5" s="27"/>
      <c r="AY5" s="26">
        <v>2480</v>
      </c>
      <c r="AZ5" s="26">
        <v>300</v>
      </c>
      <c r="BA5" s="26">
        <v>2543</v>
      </c>
      <c r="BB5" s="27"/>
      <c r="BC5" s="26">
        <v>2499</v>
      </c>
      <c r="BD5" s="27"/>
      <c r="BE5" s="26">
        <v>232</v>
      </c>
      <c r="BF5" s="26">
        <v>300</v>
      </c>
      <c r="BG5" s="26">
        <v>980</v>
      </c>
      <c r="BH5" s="26"/>
      <c r="BI5" s="27"/>
      <c r="BJ5" s="26">
        <v>870</v>
      </c>
      <c r="BK5" s="26">
        <v>199</v>
      </c>
      <c r="BL5" s="27"/>
      <c r="BM5" s="27"/>
      <c r="BN5" s="27"/>
      <c r="BO5" s="27"/>
      <c r="BP5" s="26">
        <v>1899</v>
      </c>
      <c r="BQ5" s="27"/>
      <c r="BR5" s="28">
        <f>AVERAGE(B5:BQ5)</f>
        <v>1684.3902439024391</v>
      </c>
    </row>
    <row r="6" spans="1:70" ht="15.75" thickBot="1" x14ac:dyDescent="0.3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3"/>
      <c r="BI6" s="30"/>
      <c r="BJ6" s="30"/>
      <c r="BK6" s="30"/>
      <c r="BL6" s="30"/>
      <c r="BM6" s="30"/>
      <c r="BN6" s="30"/>
      <c r="BO6" s="30"/>
      <c r="BP6" s="30"/>
      <c r="BQ6" s="30"/>
      <c r="BR6" s="31">
        <f>AVERAGE(BR4:BR5)</f>
        <v>6795.9207317073169</v>
      </c>
    </row>
    <row r="7" spans="1:70" x14ac:dyDescent="0.25">
      <c r="A7" s="21" t="s">
        <v>141</v>
      </c>
      <c r="B7" s="23"/>
      <c r="C7" s="23"/>
      <c r="D7" s="22">
        <v>9191</v>
      </c>
      <c r="E7" s="23"/>
      <c r="F7" s="23"/>
      <c r="G7" s="23"/>
      <c r="H7" s="23"/>
      <c r="I7" s="22">
        <v>11482</v>
      </c>
      <c r="J7" s="23"/>
      <c r="K7" s="23"/>
      <c r="L7" s="23"/>
      <c r="M7" s="23"/>
      <c r="N7" s="22">
        <v>1997</v>
      </c>
      <c r="O7" s="23"/>
      <c r="P7" s="23"/>
      <c r="Q7" s="22">
        <v>14525</v>
      </c>
      <c r="R7" s="22">
        <v>12222</v>
      </c>
      <c r="S7" s="23"/>
      <c r="T7" s="22">
        <v>10657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2">
        <v>10094</v>
      </c>
      <c r="AG7" s="23"/>
      <c r="AH7" s="23"/>
      <c r="AI7" s="22">
        <v>15435</v>
      </c>
      <c r="AJ7" s="23"/>
      <c r="AK7" s="23"/>
      <c r="AL7" s="22">
        <v>14545</v>
      </c>
      <c r="AM7" s="22">
        <v>15194</v>
      </c>
      <c r="AN7" s="23"/>
      <c r="AO7" s="23"/>
      <c r="AP7" s="23"/>
      <c r="AQ7" s="23"/>
      <c r="AR7" s="23"/>
      <c r="AS7" s="23"/>
      <c r="AT7" s="22">
        <v>16393</v>
      </c>
      <c r="AU7" s="23"/>
      <c r="AV7" s="23"/>
      <c r="AW7" s="23"/>
      <c r="AX7" s="23"/>
      <c r="AY7" s="23"/>
      <c r="AZ7" s="22">
        <v>9717</v>
      </c>
      <c r="BA7" s="23"/>
      <c r="BB7" s="23"/>
      <c r="BC7" s="23"/>
      <c r="BD7" s="23"/>
      <c r="BE7" s="22">
        <v>9483</v>
      </c>
      <c r="BF7" s="22">
        <v>14029</v>
      </c>
      <c r="BG7" s="22">
        <v>15377</v>
      </c>
      <c r="BH7" s="23"/>
      <c r="BI7" s="23"/>
      <c r="BJ7" s="23"/>
      <c r="BK7" s="22">
        <v>14561</v>
      </c>
      <c r="BL7" s="23"/>
      <c r="BM7" s="23"/>
      <c r="BN7" s="23"/>
      <c r="BO7" s="23"/>
      <c r="BP7" s="23"/>
      <c r="BQ7" s="23"/>
      <c r="BR7" s="24">
        <f>AVERAGE(A7:BQ7)</f>
        <v>12181.375</v>
      </c>
    </row>
    <row r="8" spans="1:70" x14ac:dyDescent="0.25">
      <c r="A8" s="25" t="s">
        <v>142</v>
      </c>
      <c r="B8" s="27"/>
      <c r="C8" s="27"/>
      <c r="D8" s="26">
        <v>2320</v>
      </c>
      <c r="E8" s="27"/>
      <c r="F8" s="27"/>
      <c r="G8" s="27"/>
      <c r="H8" s="27"/>
      <c r="I8" s="26">
        <v>4019</v>
      </c>
      <c r="J8" s="27"/>
      <c r="K8" s="27"/>
      <c r="L8" s="27"/>
      <c r="M8" s="27"/>
      <c r="N8" s="26">
        <v>1198</v>
      </c>
      <c r="O8" s="27"/>
      <c r="P8" s="27"/>
      <c r="Q8" s="26">
        <v>2866</v>
      </c>
      <c r="R8" s="26">
        <v>4483</v>
      </c>
      <c r="S8" s="27"/>
      <c r="T8" s="26">
        <v>2449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6">
        <v>2927</v>
      </c>
      <c r="AG8" s="27"/>
      <c r="AH8" s="27"/>
      <c r="AI8" s="26">
        <v>3568</v>
      </c>
      <c r="AJ8" s="27"/>
      <c r="AK8" s="27"/>
      <c r="AL8" s="26">
        <v>2787</v>
      </c>
      <c r="AM8" s="26">
        <v>3324</v>
      </c>
      <c r="AN8" s="27"/>
      <c r="AO8" s="27"/>
      <c r="AP8" s="27"/>
      <c r="AQ8" s="27"/>
      <c r="AR8" s="27"/>
      <c r="AS8" s="27"/>
      <c r="AT8" s="26">
        <v>3330</v>
      </c>
      <c r="AU8" s="27"/>
      <c r="AV8" s="27"/>
      <c r="AW8" s="27"/>
      <c r="AX8" s="27"/>
      <c r="AY8" s="27"/>
      <c r="AZ8" s="26">
        <v>3718</v>
      </c>
      <c r="BA8" s="27"/>
      <c r="BB8" s="27"/>
      <c r="BC8" s="27"/>
      <c r="BD8" s="27"/>
      <c r="BE8" s="26">
        <v>3481</v>
      </c>
      <c r="BF8" s="26">
        <v>3481</v>
      </c>
      <c r="BG8" s="26">
        <v>2543</v>
      </c>
      <c r="BH8" s="27"/>
      <c r="BI8" s="27"/>
      <c r="BJ8" s="27"/>
      <c r="BK8" s="26">
        <v>2295</v>
      </c>
      <c r="BL8" s="27"/>
      <c r="BM8" s="27"/>
      <c r="BN8" s="27"/>
      <c r="BO8" s="27"/>
      <c r="BP8" s="27"/>
      <c r="BQ8" s="27"/>
      <c r="BR8" s="28">
        <f>AVERAGE(B8:BQ8)</f>
        <v>3049.3125</v>
      </c>
    </row>
    <row r="9" spans="1:70" ht="15.75" thickBot="1" x14ac:dyDescent="0.3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1">
        <f>AVERAGE(BR7:BR8)</f>
        <v>7615.34375</v>
      </c>
    </row>
    <row r="10" spans="1:70" x14ac:dyDescent="0.25">
      <c r="A10" s="21" t="s">
        <v>143</v>
      </c>
      <c r="B10" s="23"/>
      <c r="C10" s="23"/>
      <c r="D10" s="22">
        <v>8217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2">
        <v>18184</v>
      </c>
      <c r="AJ10" s="23"/>
      <c r="AK10" s="23"/>
      <c r="AL10" s="22">
        <v>9356</v>
      </c>
      <c r="AM10" s="22">
        <v>5931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2">
        <v>9480</v>
      </c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4">
        <f>AVERAGE(B10:BQ10)</f>
        <v>10233.6</v>
      </c>
    </row>
    <row r="11" spans="1:70" x14ac:dyDescent="0.25">
      <c r="A11" s="25" t="s">
        <v>144</v>
      </c>
      <c r="B11" s="27"/>
      <c r="C11" s="27"/>
      <c r="D11" s="26">
        <v>1478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6">
        <v>1461</v>
      </c>
      <c r="AJ11" s="27"/>
      <c r="AK11" s="27"/>
      <c r="AL11" s="26">
        <v>2033</v>
      </c>
      <c r="AM11" s="26">
        <v>2796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6">
        <v>1535</v>
      </c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8">
        <f>AVERAGE(B11:BQ11)</f>
        <v>1860.6</v>
      </c>
    </row>
    <row r="12" spans="1:70" ht="15.75" thickBot="1" x14ac:dyDescent="0.3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1">
        <f>AVERAGE(BR10:BR11)</f>
        <v>6047.1</v>
      </c>
    </row>
    <row r="13" spans="1:70" x14ac:dyDescent="0.25">
      <c r="A13" s="21" t="s">
        <v>145</v>
      </c>
      <c r="B13" s="23"/>
      <c r="C13" s="23"/>
      <c r="D13" s="22">
        <v>15863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2">
        <v>39131</v>
      </c>
      <c r="AJ13" s="23"/>
      <c r="AK13" s="23"/>
      <c r="AL13" s="22">
        <v>17057</v>
      </c>
      <c r="AM13" s="22">
        <v>14349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2">
        <v>17025</v>
      </c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4">
        <f>AVERAGE(B13:BQ13)</f>
        <v>20685</v>
      </c>
    </row>
    <row r="14" spans="1:70" x14ac:dyDescent="0.25">
      <c r="A14" s="25" t="s">
        <v>146</v>
      </c>
      <c r="B14" s="27"/>
      <c r="C14" s="27"/>
      <c r="D14" s="26">
        <v>3639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6">
        <v>7471</v>
      </c>
      <c r="AJ14" s="27"/>
      <c r="AK14" s="27"/>
      <c r="AL14" s="26">
        <v>5306</v>
      </c>
      <c r="AM14" s="26">
        <v>10073</v>
      </c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6">
        <v>3926</v>
      </c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8">
        <f>AVERAGE(B14:BQ14)</f>
        <v>6083</v>
      </c>
    </row>
    <row r="15" spans="1:70" ht="15.75" thickBo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1">
        <f>AVERAGE(BR13:BR14)</f>
        <v>13384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O2" s="4">
        <v>0.4</v>
      </c>
      <c r="P2" s="6">
        <f>O2</f>
        <v>0.4</v>
      </c>
    </row>
    <row r="3" spans="1:16" x14ac:dyDescent="0.25">
      <c r="A3" s="2" t="s">
        <v>8</v>
      </c>
      <c r="O3" s="4">
        <f>(100/100)-O2</f>
        <v>0.6</v>
      </c>
      <c r="P3" s="6">
        <f>O3</f>
        <v>0.6</v>
      </c>
    </row>
    <row r="4" spans="1:16" x14ac:dyDescent="0.25">
      <c r="O4" s="4">
        <f>SUM(O2:O3)</f>
        <v>1</v>
      </c>
      <c r="P4" s="6">
        <f>SUM(P2:P3)</f>
        <v>1</v>
      </c>
    </row>
    <row r="5" spans="1:16" x14ac:dyDescent="0.25">
      <c r="A5" s="2" t="s">
        <v>110</v>
      </c>
      <c r="B5" s="18">
        <v>16890</v>
      </c>
    </row>
    <row r="6" spans="1:16" x14ac:dyDescent="0.25">
      <c r="A6" s="2" t="s">
        <v>111</v>
      </c>
      <c r="B6" s="18">
        <v>2313</v>
      </c>
    </row>
    <row r="7" spans="1:16" x14ac:dyDescent="0.25">
      <c r="A7" s="2" t="s">
        <v>107</v>
      </c>
      <c r="B7" s="18">
        <v>23946</v>
      </c>
    </row>
    <row r="8" spans="1:16" x14ac:dyDescent="0.25">
      <c r="A8" s="2" t="s">
        <v>108</v>
      </c>
      <c r="B8" s="18">
        <v>13525</v>
      </c>
    </row>
    <row r="9" spans="1:16" x14ac:dyDescent="0.25">
      <c r="A9" s="2" t="s">
        <v>112</v>
      </c>
      <c r="B9" s="18">
        <f>AVERAGE(B5:B8)</f>
        <v>14168.5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5" sqref="B15"/>
    </sheetView>
  </sheetViews>
  <sheetFormatPr defaultRowHeight="15" x14ac:dyDescent="0.25"/>
  <cols>
    <col min="1" max="1" width="20.140625" style="2" bestFit="1" customWidth="1"/>
    <col min="15" max="15" width="13.85546875" style="4" bestFit="1" customWidth="1"/>
    <col min="16" max="16" width="14.28515625" style="6" bestFit="1" customWidth="1"/>
  </cols>
  <sheetData>
    <row r="1" spans="1:16" s="1" customFormat="1" ht="18.75" x14ac:dyDescent="0.25">
      <c r="A1" s="1" t="s">
        <v>0</v>
      </c>
      <c r="B1" s="1">
        <v>29</v>
      </c>
      <c r="C1" s="1">
        <v>30</v>
      </c>
      <c r="D1" s="1">
        <v>31</v>
      </c>
      <c r="E1" s="1">
        <v>32</v>
      </c>
      <c r="F1" s="1">
        <v>33</v>
      </c>
      <c r="G1" s="1">
        <v>34</v>
      </c>
      <c r="H1" s="1">
        <v>35</v>
      </c>
      <c r="I1" s="1">
        <v>36</v>
      </c>
      <c r="J1" s="1">
        <v>37</v>
      </c>
      <c r="K1" s="1">
        <v>38</v>
      </c>
      <c r="L1" s="1">
        <v>39</v>
      </c>
      <c r="M1" s="1">
        <v>40</v>
      </c>
      <c r="N1" s="1" t="s">
        <v>4</v>
      </c>
      <c r="O1" s="3" t="s">
        <v>6</v>
      </c>
      <c r="P1" s="5" t="s">
        <v>7</v>
      </c>
    </row>
    <row r="2" spans="1:16" x14ac:dyDescent="0.25">
      <c r="A2" s="2" t="s">
        <v>5</v>
      </c>
      <c r="B2">
        <v>16</v>
      </c>
      <c r="C2">
        <v>18</v>
      </c>
      <c r="D2">
        <v>18</v>
      </c>
      <c r="E2">
        <v>11</v>
      </c>
      <c r="F2">
        <v>10</v>
      </c>
      <c r="G2">
        <v>13</v>
      </c>
      <c r="H2">
        <v>10</v>
      </c>
      <c r="I2">
        <v>16</v>
      </c>
      <c r="J2">
        <v>12</v>
      </c>
      <c r="K2">
        <v>13</v>
      </c>
      <c r="L2">
        <v>13</v>
      </c>
      <c r="M2">
        <v>14</v>
      </c>
      <c r="N2">
        <f>SUM(B2:M2)</f>
        <v>164</v>
      </c>
      <c r="O2" s="4">
        <f>N2/N9</f>
        <v>0.67213114754098358</v>
      </c>
      <c r="P2" s="6">
        <f>O2</f>
        <v>0.67213114754098358</v>
      </c>
    </row>
    <row r="3" spans="1:16" x14ac:dyDescent="0.25">
      <c r="A3" s="2" t="s">
        <v>13</v>
      </c>
      <c r="B3">
        <v>3</v>
      </c>
      <c r="C3">
        <v>4</v>
      </c>
      <c r="D3">
        <v>3</v>
      </c>
      <c r="E3">
        <v>5</v>
      </c>
      <c r="F3">
        <v>2</v>
      </c>
      <c r="G3">
        <v>3</v>
      </c>
      <c r="H3">
        <v>1</v>
      </c>
      <c r="I3">
        <v>2</v>
      </c>
      <c r="J3">
        <v>3</v>
      </c>
      <c r="K3">
        <v>7</v>
      </c>
      <c r="L3">
        <v>10</v>
      </c>
      <c r="M3">
        <v>2</v>
      </c>
      <c r="N3">
        <f>SUM(B3:M3)</f>
        <v>45</v>
      </c>
      <c r="O3" s="4">
        <f>N3/N9</f>
        <v>0.18442622950819673</v>
      </c>
      <c r="P3" s="6">
        <f>O3</f>
        <v>0.18442622950819673</v>
      </c>
    </row>
    <row r="4" spans="1:16" x14ac:dyDescent="0.25">
      <c r="A4" s="2" t="s">
        <v>14</v>
      </c>
      <c r="B4">
        <v>1</v>
      </c>
      <c r="C4">
        <v>3</v>
      </c>
      <c r="D4">
        <v>4</v>
      </c>
      <c r="E4">
        <v>1</v>
      </c>
      <c r="F4">
        <v>2</v>
      </c>
      <c r="G4">
        <v>0</v>
      </c>
      <c r="H4">
        <v>1</v>
      </c>
      <c r="I4">
        <v>3</v>
      </c>
      <c r="J4">
        <v>2</v>
      </c>
      <c r="K4">
        <v>2</v>
      </c>
      <c r="L4">
        <v>1</v>
      </c>
      <c r="M4">
        <v>2</v>
      </c>
      <c r="N4">
        <f>SUM(B4:M4)</f>
        <v>22</v>
      </c>
      <c r="O4" s="4">
        <f>N4/N9</f>
        <v>9.0163934426229511E-2</v>
      </c>
      <c r="P4" s="6">
        <f>O4</f>
        <v>9.0163934426229511E-2</v>
      </c>
    </row>
    <row r="5" spans="1:16" x14ac:dyDescent="0.25">
      <c r="A5" s="2" t="s">
        <v>15</v>
      </c>
      <c r="B5">
        <v>2</v>
      </c>
      <c r="C5">
        <v>0</v>
      </c>
      <c r="D5">
        <v>1</v>
      </c>
      <c r="E5">
        <v>1</v>
      </c>
      <c r="F5">
        <v>2</v>
      </c>
      <c r="G5">
        <v>0</v>
      </c>
      <c r="H5">
        <v>1</v>
      </c>
      <c r="I5">
        <v>0</v>
      </c>
      <c r="J5">
        <v>2</v>
      </c>
      <c r="K5">
        <v>2</v>
      </c>
      <c r="L5">
        <v>1</v>
      </c>
      <c r="M5">
        <v>1</v>
      </c>
      <c r="N5">
        <f>SUM(B5:M5)</f>
        <v>13</v>
      </c>
      <c r="O5" s="4">
        <f>N5/N9</f>
        <v>5.3278688524590161E-2</v>
      </c>
      <c r="P5" s="6">
        <f>O5</f>
        <v>5.3278688524590161E-2</v>
      </c>
    </row>
    <row r="7" spans="1:16" x14ac:dyDescent="0.25">
      <c r="A7" s="2" t="s">
        <v>5</v>
      </c>
      <c r="B7">
        <v>16</v>
      </c>
      <c r="C7">
        <v>18</v>
      </c>
      <c r="D7">
        <v>18</v>
      </c>
      <c r="E7">
        <v>11</v>
      </c>
      <c r="F7">
        <v>10</v>
      </c>
      <c r="G7">
        <v>13</v>
      </c>
      <c r="H7">
        <v>10</v>
      </c>
      <c r="I7">
        <v>16</v>
      </c>
      <c r="J7">
        <v>12</v>
      </c>
      <c r="K7">
        <v>13</v>
      </c>
      <c r="L7">
        <v>13</v>
      </c>
      <c r="M7">
        <v>14</v>
      </c>
      <c r="N7">
        <f>SUM(B7:M7)</f>
        <v>164</v>
      </c>
      <c r="O7" s="4">
        <f>N7/N9</f>
        <v>0.67213114754098358</v>
      </c>
      <c r="P7" s="6">
        <f>O7</f>
        <v>0.67213114754098358</v>
      </c>
    </row>
    <row r="8" spans="1:16" x14ac:dyDescent="0.25">
      <c r="A8" s="2" t="s">
        <v>8</v>
      </c>
      <c r="B8">
        <f>SUM(B3:B5)</f>
        <v>6</v>
      </c>
      <c r="C8">
        <f>SUM(C3:C5)</f>
        <v>7</v>
      </c>
      <c r="D8">
        <f>SUM(D3:D5)</f>
        <v>8</v>
      </c>
      <c r="E8">
        <f>SUM(E3:E5)</f>
        <v>7</v>
      </c>
      <c r="F8">
        <f>SUM(F3:F5)</f>
        <v>6</v>
      </c>
      <c r="G8">
        <f>SUM(G3:G5)</f>
        <v>3</v>
      </c>
      <c r="H8">
        <f>SUM(H3:H5)</f>
        <v>3</v>
      </c>
      <c r="I8">
        <f>SUM(I3:I5)</f>
        <v>5</v>
      </c>
      <c r="J8">
        <f>SUM(J3:J5)</f>
        <v>7</v>
      </c>
      <c r="K8">
        <f>SUM(K3:K5)</f>
        <v>11</v>
      </c>
      <c r="L8">
        <f>SUM(L3:L5)</f>
        <v>12</v>
      </c>
      <c r="M8">
        <f>SUM(M3:M5)</f>
        <v>5</v>
      </c>
      <c r="N8">
        <f>SUM(B8:M8)</f>
        <v>80</v>
      </c>
      <c r="O8" s="4">
        <f>N8/N9</f>
        <v>0.32786885245901637</v>
      </c>
      <c r="P8" s="6">
        <f>O8</f>
        <v>0.32786885245901637</v>
      </c>
    </row>
    <row r="9" spans="1:16" x14ac:dyDescent="0.25">
      <c r="N9">
        <f>SUM(N7:N8)</f>
        <v>244</v>
      </c>
      <c r="O9" s="4">
        <f>SUM(O7:O8)</f>
        <v>1</v>
      </c>
      <c r="P9" s="6">
        <f>SUM(P2:P5)</f>
        <v>1</v>
      </c>
    </row>
    <row r="10" spans="1:16" x14ac:dyDescent="0.25">
      <c r="A10" s="2" t="s">
        <v>110</v>
      </c>
      <c r="B10" s="18">
        <v>16126</v>
      </c>
    </row>
    <row r="11" spans="1:16" x14ac:dyDescent="0.25">
      <c r="A11" s="2" t="s">
        <v>111</v>
      </c>
      <c r="B11" s="18">
        <v>2313</v>
      </c>
    </row>
    <row r="12" spans="1:16" x14ac:dyDescent="0.25">
      <c r="A12" s="2" t="s">
        <v>107</v>
      </c>
      <c r="B12" s="18">
        <v>29020</v>
      </c>
    </row>
    <row r="13" spans="1:16" x14ac:dyDescent="0.25">
      <c r="A13" s="2" t="s">
        <v>108</v>
      </c>
      <c r="B13" s="18">
        <v>13195</v>
      </c>
    </row>
    <row r="14" spans="1:16" x14ac:dyDescent="0.25">
      <c r="A14" s="2" t="s">
        <v>112</v>
      </c>
      <c r="B14" s="18">
        <f>AVERAGE(B10:B13)</f>
        <v>15163.5</v>
      </c>
    </row>
    <row r="15" spans="1:16" x14ac:dyDescent="0.25">
      <c r="B15" s="18">
        <f>AVERAGE(B11:B14)</f>
        <v>14922.875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Any Number</vt:lpstr>
      <vt:lpstr>Balance Game</vt:lpstr>
      <vt:lpstr>Bargain Game</vt:lpstr>
      <vt:lpstr>Bonkers</vt:lpstr>
      <vt:lpstr>Bonus Game</vt:lpstr>
      <vt:lpstr>Bullseye</vt:lpstr>
      <vt:lpstr>Card Game</vt:lpstr>
      <vt:lpstr>Check-Out</vt:lpstr>
      <vt:lpstr>Cliff Hangers</vt:lpstr>
      <vt:lpstr>Clock Game</vt:lpstr>
      <vt:lpstr>Coming or Going</vt:lpstr>
      <vt:lpstr>Cover Up</vt:lpstr>
      <vt:lpstr>Danger Price</vt:lpstr>
      <vt:lpstr>Dice Game</vt:lpstr>
      <vt:lpstr>Double Cross</vt:lpstr>
      <vt:lpstr>Double Prices</vt:lpstr>
      <vt:lpstr>Easy as 1, 2, 3</vt:lpstr>
      <vt:lpstr>Five Price Tags</vt:lpstr>
      <vt:lpstr>Flip Flop</vt:lpstr>
      <vt:lpstr>Freeze Frame</vt:lpstr>
      <vt:lpstr>Gas Money</vt:lpstr>
      <vt:lpstr>Golden Road</vt:lpstr>
      <vt:lpstr>Grand Game</vt:lpstr>
      <vt:lpstr>Grocery Game</vt:lpstr>
      <vt:lpstr>Half Off</vt:lpstr>
      <vt:lpstr>Hi-Lo</vt:lpstr>
      <vt:lpstr>Hole in One (or Two)</vt:lpstr>
      <vt:lpstr>It's in the Bag</vt:lpstr>
      <vt:lpstr>Let 'em Roll</vt:lpstr>
      <vt:lpstr>Line 'em Up</vt:lpstr>
      <vt:lpstr>Lucky Seven</vt:lpstr>
      <vt:lpstr>Magic Number</vt:lpstr>
      <vt:lpstr>Make Your Move</vt:lpstr>
      <vt:lpstr>Master Key</vt:lpstr>
      <vt:lpstr>Money Game</vt:lpstr>
      <vt:lpstr>More or Less</vt:lpstr>
      <vt:lpstr>Most Expensive</vt:lpstr>
      <vt:lpstr>Now... or Then</vt:lpstr>
      <vt:lpstr>One Away</vt:lpstr>
      <vt:lpstr>One Right Price</vt:lpstr>
      <vt:lpstr>One Wrong Price</vt:lpstr>
      <vt:lpstr>Pass the Buck</vt:lpstr>
      <vt:lpstr>Pathfinder</vt:lpstr>
      <vt:lpstr>Pay the Rent</vt:lpstr>
      <vt:lpstr>Pick-a-Number</vt:lpstr>
      <vt:lpstr>Pick-a-Pair</vt:lpstr>
      <vt:lpstr>Plinko</vt:lpstr>
      <vt:lpstr>Pocket Change</vt:lpstr>
      <vt:lpstr>Punch a Bunch</vt:lpstr>
      <vt:lpstr>Push Over</vt:lpstr>
      <vt:lpstr>Race Game</vt:lpstr>
      <vt:lpstr>Range Game</vt:lpstr>
      <vt:lpstr>Rat Race</vt:lpstr>
      <vt:lpstr>Safe Crackers</vt:lpstr>
      <vt:lpstr>Secret X</vt:lpstr>
      <vt:lpstr>Shell Game</vt:lpstr>
      <vt:lpstr>Shopping Spree</vt:lpstr>
      <vt:lpstr>Side by Side</vt:lpstr>
      <vt:lpstr>Spelling Bee</vt:lpstr>
      <vt:lpstr>Squeeze Play</vt:lpstr>
      <vt:lpstr>Stack the Deck</vt:lpstr>
      <vt:lpstr>Step Up</vt:lpstr>
      <vt:lpstr>Swap Meet</vt:lpstr>
      <vt:lpstr>Switch</vt:lpstr>
      <vt:lpstr>Switcheroo</vt:lpstr>
      <vt:lpstr>Take Two</vt:lpstr>
      <vt:lpstr>Temptation</vt:lpstr>
      <vt:lpstr>Ten Chances</vt:lpstr>
      <vt:lpstr>That's Too Much!</vt:lpstr>
      <vt:lpstr>Three Strikes</vt:lpstr>
      <vt:lpstr>Triple Play</vt:lpstr>
      <vt:lpstr>Two for the Price of One</vt:lpstr>
      <vt:lpstr>Overall Average Prizes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2013-02-17T00:17:16Z</dcterms:created>
  <dcterms:modified xsi:type="dcterms:W3CDTF">2013-02-17T18:31:44Z</dcterms:modified>
</cp:coreProperties>
</file>