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iceIsRightGamesFinal" sheetId="1" r:id="rId1"/>
  </sheets>
  <calcPr calcId="145621"/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4" i="1"/>
  <c r="D55" i="1"/>
  <c r="D56" i="1"/>
  <c r="D52" i="1"/>
  <c r="D51" i="1"/>
  <c r="D50" i="1"/>
  <c r="D48" i="1"/>
  <c r="D49" i="1"/>
  <c r="D47" i="1"/>
  <c r="D46" i="1"/>
  <c r="D45" i="1"/>
  <c r="D43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72" i="1"/>
  <c r="C69" i="1"/>
  <c r="C66" i="1"/>
  <c r="C55" i="1"/>
  <c r="C54" i="1"/>
  <c r="C43" i="1"/>
  <c r="C35" i="1"/>
  <c r="C37" i="1"/>
  <c r="C34" i="1"/>
  <c r="C31" i="1"/>
  <c r="C23" i="1"/>
  <c r="C22" i="1"/>
  <c r="D4" i="1"/>
  <c r="D3" i="1"/>
</calcChain>
</file>

<file path=xl/sharedStrings.xml><?xml version="1.0" encoding="utf-8"?>
<sst xmlns="http://schemas.openxmlformats.org/spreadsheetml/2006/main" count="77" uniqueCount="77">
  <si>
    <t>Game</t>
  </si>
  <si>
    <t>Average Winnings</t>
  </si>
  <si>
    <t>Maxiumum Winnings</t>
  </si>
  <si>
    <t>Bonkers</t>
  </si>
  <si>
    <t>Bullseye</t>
  </si>
  <si>
    <t>Check-Out</t>
  </si>
  <si>
    <t>Hi-Lo</t>
  </si>
  <si>
    <t>Pathfinder</t>
  </si>
  <si>
    <t>Pick-a-Number</t>
  </si>
  <si>
    <t>Pick-a-Pair</t>
  </si>
  <si>
    <t>Plinko</t>
  </si>
  <si>
    <t>Side-by-Side</t>
  </si>
  <si>
    <t>Switch?</t>
  </si>
  <si>
    <t>Switcheroo</t>
  </si>
  <si>
    <t>Temptation</t>
  </si>
  <si>
    <t>Frequency</t>
  </si>
  <si>
    <t>Stats of Maximum Winnings</t>
  </si>
  <si>
    <t>Any-Number</t>
  </si>
  <si>
    <t>Balance-Game</t>
  </si>
  <si>
    <t>Bargain-Game</t>
  </si>
  <si>
    <t>Bonus-Game</t>
  </si>
  <si>
    <t>Card-Game</t>
  </si>
  <si>
    <t>Cliff-Hangers</t>
  </si>
  <si>
    <t>Clock-Game</t>
  </si>
  <si>
    <t>Coming-or-Going</t>
  </si>
  <si>
    <t>Cover-Up</t>
  </si>
  <si>
    <t>Danger-Price</t>
  </si>
  <si>
    <t>Dice-Game</t>
  </si>
  <si>
    <t>Double-Cross</t>
  </si>
  <si>
    <t>Double-Prices</t>
  </si>
  <si>
    <t>Easy-as-1-2-3</t>
  </si>
  <si>
    <t>Five-Price-Tags</t>
  </si>
  <si>
    <t>Flip-Flop</t>
  </si>
  <si>
    <t>Freeze-Frame</t>
  </si>
  <si>
    <t>Gas-Money</t>
  </si>
  <si>
    <t>Golden-Road</t>
  </si>
  <si>
    <t>Grand-Game</t>
  </si>
  <si>
    <t>GroceryGame</t>
  </si>
  <si>
    <t>Half-Off</t>
  </si>
  <si>
    <t>Hole-in-One</t>
  </si>
  <si>
    <t>It's-in-the-Bag</t>
  </si>
  <si>
    <t>Let-'em-Roll</t>
  </si>
  <si>
    <t>Line-'em-Up</t>
  </si>
  <si>
    <t>Make-Your-Move</t>
  </si>
  <si>
    <t>Master-Key</t>
  </si>
  <si>
    <t>Money-Game</t>
  </si>
  <si>
    <t>More-or-Less</t>
  </si>
  <si>
    <t>Most-Expensive</t>
  </si>
  <si>
    <t>Now…or-Then</t>
  </si>
  <si>
    <t>One-Away</t>
  </si>
  <si>
    <t>One-Right-Price</t>
  </si>
  <si>
    <t>One-Wrong-Price</t>
  </si>
  <si>
    <t>Pass-the-Buck</t>
  </si>
  <si>
    <t>Pay-the-Rent</t>
  </si>
  <si>
    <t>Pocket-Change</t>
  </si>
  <si>
    <t>Punch-a-Bunch</t>
  </si>
  <si>
    <t xml:space="preserve">Push-Over </t>
  </si>
  <si>
    <t>Race-Game</t>
  </si>
  <si>
    <t>Range-Game</t>
  </si>
  <si>
    <t>Rat-Race</t>
  </si>
  <si>
    <t>Safe-Crackers</t>
  </si>
  <si>
    <t>Secret-'X'</t>
  </si>
  <si>
    <t>Shell-Game</t>
  </si>
  <si>
    <t>Shopping-Spree</t>
  </si>
  <si>
    <t xml:space="preserve">Spelling-Bee </t>
  </si>
  <si>
    <t>Squeeze-Play</t>
  </si>
  <si>
    <t>Stack-the-Deck</t>
  </si>
  <si>
    <t>Step-Up</t>
  </si>
  <si>
    <t>Swap-Meet</t>
  </si>
  <si>
    <t>Take-Two</t>
  </si>
  <si>
    <t>10-Chances</t>
  </si>
  <si>
    <t>That's-Too-Much!</t>
  </si>
  <si>
    <t>3-Strikes</t>
  </si>
  <si>
    <t>Triple-Play</t>
  </si>
  <si>
    <t>2-for-the-Price-of-1</t>
  </si>
  <si>
    <t>Magic-#</t>
  </si>
  <si>
    <t>Lucky-$even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</si>
</sst>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1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165" fontId="0" fillId="0" borderId="0" xfId="0" applyNumberFormat="1"/>
    <xf numFmtId="165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B11" sqref="B11"/>
    </sheetView>
  </sheetViews>
  <sheetFormatPr defaultRowHeight="15" x14ac:dyDescent="0.25"/>
  <cols>
    <col min="1" max="1" width="18.7109375" bestFit="1" customWidth="1"/>
    <col min="2" max="2" width="22.28515625" style="5" bestFit="1" customWidth="1"/>
    <col min="3" max="3" width="25.85546875" style="5" bestFit="1" customWidth="1"/>
    <col min="4" max="4" width="33.7109375" style="8" bestFit="1" customWidth="1"/>
    <col min="5" max="5" width="13.140625" style="8" bestFit="1" customWidth="1"/>
  </cols>
  <sheetData>
    <row r="1" spans="1:5" ht="18.75" x14ac:dyDescent="0.3">
      <c r="A1" s="3" t="s">
        <v>0</v>
      </c>
      <c r="B1" s="1" t="s">
        <v>1</v>
      </c>
      <c r="C1" s="6" t="s">
        <v>2</v>
      </c>
      <c r="D1" s="7" t="s">
        <v>16</v>
      </c>
      <c r="E1" s="7" t="s">
        <v>15</v>
      </c>
    </row>
    <row r="2" spans="1:5" x14ac:dyDescent="0.25">
      <c r="A2" s="2" t="s">
        <v>17</v>
      </c>
      <c r="B2" s="5">
        <v>7724.67</v>
      </c>
      <c r="C2" s="5">
        <v>20906</v>
      </c>
      <c r="D2" s="8">
        <v>0.36</v>
      </c>
      <c r="E2" s="8">
        <v>3.6400000000000002E-2</v>
      </c>
    </row>
    <row r="3" spans="1:5" x14ac:dyDescent="0.25">
      <c r="A3" s="2" t="s">
        <v>18</v>
      </c>
      <c r="B3" s="5">
        <v>5774.96</v>
      </c>
      <c r="C3" s="5">
        <v>15538</v>
      </c>
      <c r="D3" s="8">
        <f>((41/100)+(1/3))/2</f>
        <v>0.37166666666666665</v>
      </c>
      <c r="E3" s="8">
        <v>3.3E-3</v>
      </c>
    </row>
    <row r="4" spans="1:5" x14ac:dyDescent="0.25">
      <c r="A4" s="2" t="s">
        <v>19</v>
      </c>
      <c r="B4" s="5">
        <v>8926.2000000000007</v>
      </c>
      <c r="C4" s="5">
        <v>7830</v>
      </c>
      <c r="D4" s="8">
        <f xml:space="preserve"> ((1/2)+(16/25))/2</f>
        <v>0.57000000000000006</v>
      </c>
      <c r="E4" s="8">
        <v>2.4899999999999999E-2</v>
      </c>
    </row>
    <row r="5" spans="1:5" x14ac:dyDescent="0.25">
      <c r="A5" s="2" t="s">
        <v>3</v>
      </c>
      <c r="B5" s="5">
        <v>2718.32</v>
      </c>
      <c r="C5" s="5">
        <v>6178</v>
      </c>
      <c r="D5" s="8">
        <f>11/25</f>
        <v>0.44</v>
      </c>
      <c r="E5" s="8">
        <v>4.4000000000000003E-3</v>
      </c>
    </row>
    <row r="6" spans="1:5" x14ac:dyDescent="0.25">
      <c r="A6" s="2" t="s">
        <v>20</v>
      </c>
      <c r="B6" s="5">
        <v>7376.12</v>
      </c>
      <c r="C6" s="5">
        <v>13457</v>
      </c>
      <c r="D6" s="8">
        <f>((13/32) + (69/100))/2</f>
        <v>0.54812499999999997</v>
      </c>
      <c r="E6" s="8">
        <v>1.6299999999999999E-2</v>
      </c>
    </row>
    <row r="7" spans="1:5" x14ac:dyDescent="0.25">
      <c r="A7" s="2" t="s">
        <v>4</v>
      </c>
      <c r="B7" s="5">
        <v>9179.06</v>
      </c>
      <c r="C7" s="5">
        <v>15172</v>
      </c>
      <c r="D7" s="8">
        <f>((2/5)+(81/100))/2</f>
        <v>0.60499999999999998</v>
      </c>
      <c r="E7" s="8">
        <v>1.6400000000000001E-2</v>
      </c>
    </row>
    <row r="8" spans="1:5" x14ac:dyDescent="0.25">
      <c r="A8" s="2" t="s">
        <v>21</v>
      </c>
      <c r="B8" s="5">
        <v>6880.3</v>
      </c>
      <c r="C8" s="5">
        <v>19658</v>
      </c>
      <c r="D8" s="8">
        <f>7/20</f>
        <v>0.35</v>
      </c>
      <c r="E8" s="8">
        <v>2.1899999999999999E-2</v>
      </c>
    </row>
    <row r="9" spans="1:5" x14ac:dyDescent="0.25">
      <c r="A9" s="2" t="s">
        <v>5</v>
      </c>
      <c r="B9" s="5">
        <v>5667.6</v>
      </c>
      <c r="C9" s="5">
        <v>14169</v>
      </c>
      <c r="D9" s="8">
        <f>2/5</f>
        <v>0.4</v>
      </c>
      <c r="E9" s="8">
        <v>9.7000000000000003E-3</v>
      </c>
    </row>
    <row r="10" spans="1:5" x14ac:dyDescent="0.25">
      <c r="A10" s="2" t="s">
        <v>22</v>
      </c>
      <c r="B10" s="5">
        <v>10030.209999999999</v>
      </c>
      <c r="C10" s="5">
        <v>14923</v>
      </c>
      <c r="D10" s="8">
        <f>41/61</f>
        <v>0.67213114754098358</v>
      </c>
      <c r="E10" s="8">
        <v>1.7999999999999999E-2</v>
      </c>
    </row>
    <row r="11" spans="1:5" x14ac:dyDescent="0.25">
      <c r="A11" s="4" t="s">
        <v>23</v>
      </c>
      <c r="B11" s="5">
        <v>1756.29</v>
      </c>
      <c r="C11" s="5">
        <v>3045</v>
      </c>
      <c r="D11" s="8">
        <f>181/424</f>
        <v>0.42688679245283018</v>
      </c>
      <c r="E11" s="8">
        <v>3.1800000000000002E-2</v>
      </c>
    </row>
    <row r="12" spans="1:5" x14ac:dyDescent="0.25">
      <c r="A12" s="4" t="s">
        <v>24</v>
      </c>
      <c r="B12" s="5">
        <v>3438.05</v>
      </c>
      <c r="C12" s="5">
        <v>6251</v>
      </c>
      <c r="D12" s="8">
        <f>((1/2)+(3/5))/2</f>
        <v>0.55000000000000004</v>
      </c>
      <c r="E12" s="8">
        <v>5.1999999999999998E-3</v>
      </c>
    </row>
    <row r="13" spans="1:5" x14ac:dyDescent="0.25">
      <c r="A13" s="4" t="s">
        <v>25</v>
      </c>
      <c r="B13" s="5">
        <v>6773.55</v>
      </c>
      <c r="C13" s="5">
        <v>20872</v>
      </c>
      <c r="D13" s="8">
        <f>86/265</f>
        <v>0.32452830188679244</v>
      </c>
      <c r="E13" s="8">
        <v>1.2800000000000001E-2</v>
      </c>
    </row>
    <row r="14" spans="1:5" x14ac:dyDescent="0.25">
      <c r="A14" s="4" t="s">
        <v>26</v>
      </c>
      <c r="B14" s="5">
        <v>3099.25</v>
      </c>
      <c r="C14" s="5">
        <v>10143</v>
      </c>
      <c r="D14" s="8">
        <f>((1/4)+(13/36))/2</f>
        <v>0.30555555555555558</v>
      </c>
      <c r="E14" s="8">
        <v>1.95E-2</v>
      </c>
    </row>
    <row r="15" spans="1:5" x14ac:dyDescent="0.25">
      <c r="A15" s="4" t="s">
        <v>27</v>
      </c>
      <c r="B15" s="5">
        <v>5697.87</v>
      </c>
      <c r="C15" s="5">
        <v>19845</v>
      </c>
      <c r="D15" s="8">
        <f>((8/81)+(126/265))/2</f>
        <v>0.28711856510598649</v>
      </c>
      <c r="E15" s="8">
        <v>2.5600000000000001E-2</v>
      </c>
    </row>
    <row r="16" spans="1:5" x14ac:dyDescent="0.25">
      <c r="A16" s="4" t="s">
        <v>28</v>
      </c>
      <c r="B16" s="5">
        <v>3871.71</v>
      </c>
      <c r="C16" s="5">
        <v>8417</v>
      </c>
      <c r="D16" s="8">
        <f>((1/4)+(67/100))/2</f>
        <v>0.46</v>
      </c>
      <c r="E16" s="8">
        <v>1E-4</v>
      </c>
    </row>
    <row r="17" spans="1:5" x14ac:dyDescent="0.25">
      <c r="A17" s="4" t="s">
        <v>29</v>
      </c>
      <c r="B17" s="5">
        <v>5681.17</v>
      </c>
      <c r="C17" s="5">
        <v>10619</v>
      </c>
      <c r="D17" s="8">
        <f>((1/2)+(57/100))/2</f>
        <v>0.53499999999999992</v>
      </c>
      <c r="E17" s="8">
        <v>3.7400000000000003E-2</v>
      </c>
    </row>
    <row r="18" spans="1:5" x14ac:dyDescent="0.25">
      <c r="A18" s="4" t="s">
        <v>30</v>
      </c>
      <c r="B18" s="5">
        <v>3064.89</v>
      </c>
      <c r="C18" s="5">
        <v>6872</v>
      </c>
      <c r="D18" s="8">
        <f>((1/3)+(100/179))/2</f>
        <v>0.44599627560521415</v>
      </c>
      <c r="E18" s="8">
        <v>7.1000000000000004E-3</v>
      </c>
    </row>
    <row r="19" spans="1:5" x14ac:dyDescent="0.25">
      <c r="A19" s="4" t="s">
        <v>31</v>
      </c>
      <c r="B19" s="5">
        <v>7062.19</v>
      </c>
      <c r="C19" s="5">
        <v>20925</v>
      </c>
      <c r="D19" s="8">
        <f>((13/40)+(7/20))/2</f>
        <v>0.33750000000000002</v>
      </c>
      <c r="E19" s="8">
        <v>1.66E-2</v>
      </c>
    </row>
    <row r="20" spans="1:5" x14ac:dyDescent="0.25">
      <c r="A20" s="4" t="s">
        <v>32</v>
      </c>
      <c r="B20" s="5">
        <v>2290.58</v>
      </c>
      <c r="C20" s="5">
        <v>6163</v>
      </c>
      <c r="D20" s="8">
        <f>((1/3)+(41/100))/2</f>
        <v>0.37166666666666665</v>
      </c>
      <c r="E20" s="8">
        <v>6.7000000000000002E-3</v>
      </c>
    </row>
    <row r="21" spans="1:5" x14ac:dyDescent="0.25">
      <c r="A21" s="4" t="s">
        <v>33</v>
      </c>
      <c r="B21" s="5">
        <v>1465.61</v>
      </c>
      <c r="C21" s="5">
        <v>6171</v>
      </c>
      <c r="D21" s="8">
        <f>((1/8)+(7/20))/2</f>
        <v>0.23749999999999999</v>
      </c>
      <c r="E21" s="8">
        <v>9.4999999999999998E-3</v>
      </c>
    </row>
    <row r="22" spans="1:5" x14ac:dyDescent="0.25">
      <c r="A22" s="4" t="s">
        <v>34</v>
      </c>
      <c r="B22" s="5">
        <v>5609.66</v>
      </c>
      <c r="C22" s="5">
        <f>20721+10000</f>
        <v>30721</v>
      </c>
      <c r="D22" s="8">
        <f>((1/50)+(1/8))/2</f>
        <v>7.2499999999999995E-2</v>
      </c>
      <c r="E22" s="8">
        <v>1.1999999999999999E-3</v>
      </c>
    </row>
    <row r="23" spans="1:5" x14ac:dyDescent="0.25">
      <c r="A23" s="4" t="s">
        <v>35</v>
      </c>
      <c r="B23" s="5">
        <v>10557.72</v>
      </c>
      <c r="C23" s="5">
        <f>82360+5000+500</f>
        <v>87860</v>
      </c>
      <c r="D23" s="8">
        <f>((1/24)+(13/69))/2</f>
        <v>0.11503623188405797</v>
      </c>
      <c r="E23" s="8">
        <v>9.4000000000000004E-3</v>
      </c>
    </row>
    <row r="24" spans="1:5" x14ac:dyDescent="0.25">
      <c r="A24" s="4" t="s">
        <v>36</v>
      </c>
      <c r="B24" s="5">
        <v>2224.25</v>
      </c>
      <c r="C24" s="5">
        <v>10000</v>
      </c>
      <c r="D24" s="8">
        <f>((1/15)+(95/272))/2</f>
        <v>0.20796568627450979</v>
      </c>
      <c r="E24" s="8">
        <v>1.78E-2</v>
      </c>
    </row>
    <row r="25" spans="1:5" x14ac:dyDescent="0.25">
      <c r="A25" s="4" t="s">
        <v>37</v>
      </c>
      <c r="B25" s="5">
        <v>4900.68</v>
      </c>
      <c r="C25" s="5">
        <v>13613</v>
      </c>
      <c r="D25" s="8">
        <f>9/25</f>
        <v>0.36</v>
      </c>
      <c r="E25" s="8">
        <v>2.4799999999999999E-2</v>
      </c>
    </row>
    <row r="26" spans="1:5" x14ac:dyDescent="0.25">
      <c r="A26" s="4" t="s">
        <v>38</v>
      </c>
      <c r="B26" s="5">
        <v>2800</v>
      </c>
      <c r="C26" s="5">
        <v>10000</v>
      </c>
      <c r="D26" s="8">
        <f>((1/4)+(31/100))/2</f>
        <v>0.28000000000000003</v>
      </c>
      <c r="E26" s="8">
        <v>3.8E-3</v>
      </c>
    </row>
    <row r="27" spans="1:5" x14ac:dyDescent="0.25">
      <c r="A27" s="4" t="s">
        <v>6</v>
      </c>
      <c r="B27" s="5">
        <v>3274.27</v>
      </c>
      <c r="C27" s="5">
        <v>13627</v>
      </c>
      <c r="D27" s="8">
        <f>((1/20)+(31/72))/2</f>
        <v>0.24027777777777778</v>
      </c>
      <c r="E27" s="8">
        <v>2.0799999999999999E-2</v>
      </c>
    </row>
    <row r="28" spans="1:5" x14ac:dyDescent="0.25">
      <c r="A28" s="4" t="s">
        <v>39</v>
      </c>
      <c r="B28" s="5">
        <v>13369.85</v>
      </c>
      <c r="C28" s="5">
        <v>19955</v>
      </c>
      <c r="D28" s="8">
        <f>67/100</f>
        <v>0.67</v>
      </c>
      <c r="E28" s="8">
        <v>1.7100000000000001E-2</v>
      </c>
    </row>
    <row r="29" spans="1:5" x14ac:dyDescent="0.25">
      <c r="A29" s="4" t="s">
        <v>40</v>
      </c>
      <c r="B29" s="5">
        <v>6280.17</v>
      </c>
      <c r="C29" s="5">
        <v>16000</v>
      </c>
      <c r="D29" s="8">
        <f>((1/6)+(19/232))/2</f>
        <v>0.12428160919540229</v>
      </c>
      <c r="E29" s="8">
        <v>7.9000000000000008E-3</v>
      </c>
    </row>
    <row r="30" spans="1:5" x14ac:dyDescent="0.25">
      <c r="A30" s="4" t="s">
        <v>41</v>
      </c>
      <c r="B30" s="5">
        <v>4087.54</v>
      </c>
      <c r="C30" s="5">
        <v>19573</v>
      </c>
      <c r="D30" s="8">
        <f>((9/32)+(9/20))/2</f>
        <v>0.36562499999999998</v>
      </c>
      <c r="E30" s="8">
        <v>4.7999999999999996E-3</v>
      </c>
    </row>
    <row r="31" spans="1:5" x14ac:dyDescent="0.25">
      <c r="A31" s="4" t="s">
        <v>42</v>
      </c>
      <c r="B31" s="5">
        <v>6229.72</v>
      </c>
      <c r="C31" s="5">
        <f>20028+500+500+50</f>
        <v>21078</v>
      </c>
      <c r="D31" s="8">
        <f>((1/9)+(12/25))/2</f>
        <v>0.29555555555555557</v>
      </c>
      <c r="E31" s="8">
        <v>4.0000000000000001E-3</v>
      </c>
    </row>
    <row r="32" spans="1:5" x14ac:dyDescent="0.25">
      <c r="A32" s="4" t="s">
        <v>76</v>
      </c>
      <c r="B32" s="5">
        <v>9478.76</v>
      </c>
      <c r="C32" s="5">
        <v>30921</v>
      </c>
      <c r="D32" s="8">
        <f>103/336</f>
        <v>0.30654761904761907</v>
      </c>
      <c r="E32" s="8">
        <v>3.2300000000000002E-2</v>
      </c>
    </row>
    <row r="33" spans="1:5" x14ac:dyDescent="0.25">
      <c r="A33" s="4" t="s">
        <v>75</v>
      </c>
      <c r="B33" s="5">
        <v>2956.8</v>
      </c>
      <c r="C33" s="5">
        <v>6720</v>
      </c>
      <c r="D33" s="8">
        <f>11/25</f>
        <v>0.44</v>
      </c>
      <c r="E33" s="8">
        <v>5.4000000000000003E-3</v>
      </c>
    </row>
    <row r="34" spans="1:5" x14ac:dyDescent="0.25">
      <c r="A34" s="4" t="s">
        <v>43</v>
      </c>
      <c r="B34" s="5">
        <v>1910.46</v>
      </c>
      <c r="C34" s="5">
        <f>6007+500+50</f>
        <v>6557</v>
      </c>
      <c r="D34" s="8">
        <f>((1/6)+(57/137))/2</f>
        <v>0.29136253041362531</v>
      </c>
      <c r="E34" s="8">
        <v>9.7999999999999997E-3</v>
      </c>
    </row>
    <row r="35" spans="1:5" x14ac:dyDescent="0.25">
      <c r="A35" s="4" t="s">
        <v>44</v>
      </c>
      <c r="B35" s="5">
        <v>12286.35</v>
      </c>
      <c r="C35" s="5">
        <f>22970.45+5000+500</f>
        <v>28470.45</v>
      </c>
      <c r="D35" s="8">
        <f>((1/5)+(19/56))/2</f>
        <v>0.26964285714285718</v>
      </c>
      <c r="E35" s="8">
        <v>7.1999999999999998E-3</v>
      </c>
    </row>
    <row r="36" spans="1:5" x14ac:dyDescent="0.25">
      <c r="A36" s="4" t="s">
        <v>45</v>
      </c>
      <c r="B36" s="5">
        <v>8119.34</v>
      </c>
      <c r="C36" s="5">
        <v>18971</v>
      </c>
      <c r="D36" s="8">
        <f>((5/18)+(47/100))/2</f>
        <v>0.37388888888888888</v>
      </c>
      <c r="E36" s="8">
        <v>3.4599999999999999E-2</v>
      </c>
    </row>
    <row r="37" spans="1:5" x14ac:dyDescent="0.25">
      <c r="A37" s="4" t="s">
        <v>46</v>
      </c>
      <c r="B37" s="5">
        <v>4068.98</v>
      </c>
      <c r="C37" s="5">
        <f>22970.45+5000+500+500</f>
        <v>28970.45</v>
      </c>
      <c r="D37" s="8">
        <f>((1/16)+(7/62))/2</f>
        <v>8.7701612903225812E-2</v>
      </c>
      <c r="E37" s="8">
        <v>1.5E-3</v>
      </c>
    </row>
    <row r="38" spans="1:5" x14ac:dyDescent="0.25">
      <c r="A38" s="4" t="s">
        <v>47</v>
      </c>
      <c r="B38" s="5">
        <v>7904.58</v>
      </c>
      <c r="C38" s="5">
        <v>18971</v>
      </c>
      <c r="D38" s="8">
        <f>((1/3)+(1/2))/2</f>
        <v>0.41666666666666663</v>
      </c>
      <c r="E38" s="8">
        <v>3.6900000000000002E-2</v>
      </c>
    </row>
    <row r="39" spans="1:5" x14ac:dyDescent="0.25">
      <c r="A39" s="4" t="s">
        <v>48</v>
      </c>
      <c r="B39" s="5">
        <v>7034.93</v>
      </c>
      <c r="C39" s="5">
        <v>14357</v>
      </c>
      <c r="D39" s="8">
        <f>((3/10)+(17/25))/2</f>
        <v>0.49</v>
      </c>
      <c r="E39" s="8">
        <v>1.0200000000000001E-2</v>
      </c>
    </row>
    <row r="40" spans="1:5" x14ac:dyDescent="0.25">
      <c r="A40" s="4" t="s">
        <v>49</v>
      </c>
      <c r="B40" s="5">
        <v>8086.51</v>
      </c>
      <c r="C40" s="5">
        <v>26068</v>
      </c>
      <c r="D40" s="8">
        <f>((101/480)+(41/100))</f>
        <v>0.62041666666666662</v>
      </c>
      <c r="E40" s="8">
        <v>1.84E-2</v>
      </c>
    </row>
    <row r="41" spans="1:5" x14ac:dyDescent="0.25">
      <c r="A41" s="4" t="s">
        <v>50</v>
      </c>
      <c r="B41" s="5">
        <v>5239.1000000000004</v>
      </c>
      <c r="C41" s="5">
        <v>10173</v>
      </c>
      <c r="D41" s="8">
        <f>((1/2)+(53/100))/2</f>
        <v>0.51500000000000001</v>
      </c>
      <c r="E41" s="8">
        <v>2.8799999999999999E-2</v>
      </c>
    </row>
    <row r="42" spans="1:5" x14ac:dyDescent="0.25">
      <c r="A42" s="4" t="s">
        <v>51</v>
      </c>
      <c r="B42" s="5">
        <v>4951.53</v>
      </c>
      <c r="C42" s="5">
        <v>12028</v>
      </c>
      <c r="D42" s="8">
        <f>((1/3)+(49/100))/2</f>
        <v>0.41166666666666663</v>
      </c>
      <c r="E42" s="8">
        <v>7.4999999999999997E-3</v>
      </c>
    </row>
    <row r="43" spans="1:5" x14ac:dyDescent="0.25">
      <c r="A43" s="4" t="s">
        <v>52</v>
      </c>
      <c r="B43" s="5">
        <v>5616.43</v>
      </c>
      <c r="C43" s="5">
        <f>19180+9000</f>
        <v>28180</v>
      </c>
      <c r="D43" s="8">
        <f>1/720</f>
        <v>1.3888888888888889E-3</v>
      </c>
      <c r="E43" s="8">
        <v>4.4999999999999997E-3</v>
      </c>
    </row>
    <row r="44" spans="1:5" x14ac:dyDescent="0.25">
      <c r="A44" s="4" t="s">
        <v>7</v>
      </c>
      <c r="B44" s="5">
        <v>6435.8</v>
      </c>
      <c r="C44" s="5">
        <v>22985</v>
      </c>
      <c r="D44" s="8">
        <f>7/25</f>
        <v>0.28000000000000003</v>
      </c>
      <c r="E44" s="8">
        <v>1.0500000000000001E-2</v>
      </c>
    </row>
    <row r="45" spans="1:5" x14ac:dyDescent="0.25">
      <c r="A45" s="4" t="s">
        <v>53</v>
      </c>
      <c r="B45" s="5">
        <v>3913.04</v>
      </c>
      <c r="C45" s="5">
        <v>100000</v>
      </c>
      <c r="D45" s="8">
        <f>1/45</f>
        <v>2.2222222222222223E-2</v>
      </c>
      <c r="E45" s="8">
        <v>5.9999999999999995E-4</v>
      </c>
    </row>
    <row r="46" spans="1:5" x14ac:dyDescent="0.25">
      <c r="A46" s="4" t="s">
        <v>8</v>
      </c>
      <c r="B46" s="5">
        <v>4730.84</v>
      </c>
      <c r="C46" s="5">
        <v>14052</v>
      </c>
      <c r="D46" s="8">
        <f>((1/3)+(17/50))</f>
        <v>0.67333333333333334</v>
      </c>
      <c r="E46" s="8">
        <v>6.6E-3</v>
      </c>
    </row>
    <row r="47" spans="1:5" x14ac:dyDescent="0.25">
      <c r="A47" s="4" t="s">
        <v>9</v>
      </c>
      <c r="B47" s="5">
        <v>6613.1</v>
      </c>
      <c r="C47" s="5">
        <v>10753</v>
      </c>
      <c r="D47" s="8">
        <f>((2/5)+(83/100))/2</f>
        <v>0.61499999999999999</v>
      </c>
      <c r="E47" s="8">
        <v>1.2800000000000001E-2</v>
      </c>
    </row>
    <row r="48" spans="1:5" x14ac:dyDescent="0.25">
      <c r="A48" s="4" t="s">
        <v>10</v>
      </c>
      <c r="B48" s="5">
        <v>8519.69</v>
      </c>
      <c r="C48" s="5">
        <v>50000</v>
      </c>
      <c r="D48" s="8">
        <f>231/(1024*16)</f>
        <v>1.409912109375E-2</v>
      </c>
      <c r="E48" s="8">
        <v>2.3599999999999999E-2</v>
      </c>
    </row>
    <row r="49" spans="1:5" x14ac:dyDescent="0.25">
      <c r="A49" s="4" t="s">
        <v>54</v>
      </c>
      <c r="B49" s="5">
        <v>11075.16</v>
      </c>
      <c r="C49" s="5">
        <v>21716</v>
      </c>
      <c r="D49" s="8">
        <f>51/100</f>
        <v>0.51</v>
      </c>
      <c r="E49" s="8">
        <v>2.5999999999999999E-3</v>
      </c>
    </row>
    <row r="50" spans="1:5" x14ac:dyDescent="0.25">
      <c r="A50" s="4" t="s">
        <v>55</v>
      </c>
      <c r="B50" s="5">
        <v>2965.4</v>
      </c>
      <c r="C50" s="5">
        <v>25000</v>
      </c>
      <c r="D50" s="8">
        <f>1/25</f>
        <v>0.04</v>
      </c>
      <c r="E50" s="8">
        <v>1.7100000000000001E-2</v>
      </c>
    </row>
    <row r="51" spans="1:5" x14ac:dyDescent="0.25">
      <c r="A51" s="4" t="s">
        <v>56</v>
      </c>
      <c r="B51" s="5">
        <v>5211.05</v>
      </c>
      <c r="C51" s="5">
        <v>16543</v>
      </c>
      <c r="D51" s="8">
        <f>((1/5)+(43/100))/2</f>
        <v>0.315</v>
      </c>
      <c r="E51" s="8">
        <v>9.2999999999999992E-3</v>
      </c>
    </row>
    <row r="52" spans="1:5" x14ac:dyDescent="0.25">
      <c r="A52" s="4" t="s">
        <v>57</v>
      </c>
      <c r="B52" s="5">
        <v>5103.25</v>
      </c>
      <c r="C52" s="5">
        <v>11361</v>
      </c>
      <c r="D52" s="8">
        <f>((1/8)+(70/139))/2</f>
        <v>0.31429856115107913</v>
      </c>
      <c r="E52" s="8">
        <v>2.24E-2</v>
      </c>
    </row>
    <row r="53" spans="1:5" x14ac:dyDescent="0.25">
      <c r="A53" s="4" t="s">
        <v>58</v>
      </c>
      <c r="B53" s="5">
        <v>5911.54</v>
      </c>
      <c r="C53" s="5">
        <v>16196</v>
      </c>
      <c r="D53" s="8">
        <f>((1/4)+(12/25))/2</f>
        <v>0.36499999999999999</v>
      </c>
      <c r="E53" s="8">
        <v>3.5400000000000001E-2</v>
      </c>
    </row>
    <row r="54" spans="1:5" x14ac:dyDescent="0.25">
      <c r="A54" s="4" t="s">
        <v>59</v>
      </c>
      <c r="B54" s="5">
        <v>10845.89</v>
      </c>
      <c r="C54" s="5">
        <f>22970.45+5000+50</f>
        <v>28020.45</v>
      </c>
      <c r="D54" s="8">
        <f>3/28</f>
        <v>0.10714285714285714</v>
      </c>
      <c r="E54" s="8">
        <v>6.9999999999999999E-4</v>
      </c>
    </row>
    <row r="55" spans="1:5" x14ac:dyDescent="0.25">
      <c r="A55" s="4" t="s">
        <v>60</v>
      </c>
      <c r="B55" s="5">
        <v>4568.43</v>
      </c>
      <c r="C55" s="5">
        <f>13414+500</f>
        <v>13914</v>
      </c>
      <c r="D55" s="8">
        <f>((1/6)+(49/100))/2</f>
        <v>0.32833333333333331</v>
      </c>
      <c r="E55" s="8">
        <v>2.0799999999999999E-2</v>
      </c>
    </row>
    <row r="56" spans="1:5" x14ac:dyDescent="0.25">
      <c r="A56" s="4" t="s">
        <v>61</v>
      </c>
      <c r="B56" s="5">
        <v>6954</v>
      </c>
      <c r="C56" s="5">
        <v>13908</v>
      </c>
      <c r="D56" s="8">
        <f>1/2</f>
        <v>0.5</v>
      </c>
      <c r="E56" s="8">
        <v>1.3599999999999999E-2</v>
      </c>
    </row>
    <row r="57" spans="1:5" x14ac:dyDescent="0.25">
      <c r="A57" s="4" t="s">
        <v>62</v>
      </c>
      <c r="B57" s="5">
        <v>6708.52</v>
      </c>
      <c r="C57" s="5">
        <v>12267</v>
      </c>
      <c r="D57" s="8">
        <f>((11/32)+(3/4))/2</f>
        <v>0.546875</v>
      </c>
      <c r="E57" s="8">
        <v>1.41E-2</v>
      </c>
    </row>
    <row r="58" spans="1:5" x14ac:dyDescent="0.25">
      <c r="A58" s="4" t="s">
        <v>63</v>
      </c>
      <c r="B58" s="5">
        <v>3205.86</v>
      </c>
      <c r="C58" s="5">
        <v>7633</v>
      </c>
      <c r="D58" s="8">
        <f>((1/4)+(59/100))/2</f>
        <v>0.42</v>
      </c>
      <c r="E58" s="8">
        <v>4.7999999999999996E-3</v>
      </c>
    </row>
    <row r="59" spans="1:5" x14ac:dyDescent="0.25">
      <c r="A59" s="4" t="s">
        <v>11</v>
      </c>
      <c r="B59" s="5">
        <v>3851.13</v>
      </c>
      <c r="C59" s="5">
        <v>6262</v>
      </c>
      <c r="D59" s="8">
        <f>((1/2)+(73/100))/2</f>
        <v>0.61499999999999999</v>
      </c>
      <c r="E59" s="8">
        <v>5.7000000000000002E-3</v>
      </c>
    </row>
    <row r="60" spans="1:5" x14ac:dyDescent="0.25">
      <c r="A60" s="4" t="s">
        <v>64</v>
      </c>
      <c r="B60" s="5">
        <v>10015.200000000001</v>
      </c>
      <c r="C60" s="5">
        <v>19260</v>
      </c>
      <c r="D60" s="8">
        <f>13/25</f>
        <v>0.52</v>
      </c>
      <c r="E60" s="8">
        <v>9.7000000000000003E-3</v>
      </c>
    </row>
    <row r="61" spans="1:5" x14ac:dyDescent="0.25">
      <c r="A61" s="4" t="s">
        <v>65</v>
      </c>
      <c r="B61" s="5">
        <v>5072.7700000000004</v>
      </c>
      <c r="C61" s="5">
        <v>14633</v>
      </c>
      <c r="D61" s="8">
        <f>((1/3)+(9/25))/2</f>
        <v>0.34666666666666668</v>
      </c>
      <c r="E61" s="8">
        <v>3.1300000000000001E-2</v>
      </c>
    </row>
    <row r="62" spans="1:5" x14ac:dyDescent="0.25">
      <c r="A62" s="4" t="s">
        <v>66</v>
      </c>
      <c r="B62" s="5">
        <v>7288.38</v>
      </c>
      <c r="C62" s="5">
        <v>33129</v>
      </c>
      <c r="D62" s="8">
        <f>11/50</f>
        <v>0.22</v>
      </c>
      <c r="E62" s="8">
        <v>2E-3</v>
      </c>
    </row>
    <row r="63" spans="1:5" x14ac:dyDescent="0.25">
      <c r="A63" s="4" t="s">
        <v>67</v>
      </c>
      <c r="B63" s="5">
        <v>4207.55</v>
      </c>
      <c r="C63" s="5">
        <v>8468</v>
      </c>
      <c r="D63" s="8">
        <f>((1/24)+(7/69))/2</f>
        <v>7.1557971014492752E-2</v>
      </c>
      <c r="E63" s="8">
        <v>1.8E-3</v>
      </c>
    </row>
    <row r="64" spans="1:5" x14ac:dyDescent="0.25">
      <c r="A64" s="4" t="s">
        <v>68</v>
      </c>
      <c r="B64" s="5">
        <v>3922.39</v>
      </c>
      <c r="C64" s="5">
        <v>10277</v>
      </c>
      <c r="D64" s="8">
        <f>((1/3)+(43/100))/2</f>
        <v>0.38166666666666665</v>
      </c>
      <c r="E64" s="8">
        <v>6.0000000000000001E-3</v>
      </c>
    </row>
    <row r="65" spans="1:5" x14ac:dyDescent="0.25">
      <c r="A65" s="4" t="s">
        <v>12</v>
      </c>
      <c r="B65" s="5">
        <v>5635.88</v>
      </c>
      <c r="C65" s="5">
        <v>9975</v>
      </c>
      <c r="D65" s="8">
        <f>((1/2)+(63/100))/2</f>
        <v>0.56499999999999995</v>
      </c>
      <c r="E65" s="8">
        <v>1.43E-2</v>
      </c>
    </row>
    <row r="66" spans="1:5" x14ac:dyDescent="0.25">
      <c r="A66" s="4" t="s">
        <v>13</v>
      </c>
      <c r="B66" s="5">
        <v>9213.65</v>
      </c>
      <c r="C66" s="5">
        <f>27250+50+50+50+50</f>
        <v>27450</v>
      </c>
      <c r="D66" s="8">
        <f>9/115</f>
        <v>7.8260869565217397E-2</v>
      </c>
      <c r="E66" s="8">
        <v>1.15E-2</v>
      </c>
    </row>
    <row r="67" spans="1:5" x14ac:dyDescent="0.25">
      <c r="A67" s="4" t="s">
        <v>69</v>
      </c>
      <c r="B67" s="5">
        <v>4416.67</v>
      </c>
      <c r="C67" s="5">
        <v>10000</v>
      </c>
      <c r="D67" s="8">
        <f>((1/3)+(11/20))/2</f>
        <v>0.44166666666666665</v>
      </c>
      <c r="E67" s="8">
        <v>1.8E-3</v>
      </c>
    </row>
    <row r="68" spans="1:5" x14ac:dyDescent="0.25">
      <c r="A68" s="4" t="s">
        <v>14</v>
      </c>
      <c r="B68" s="5">
        <v>4391.91</v>
      </c>
      <c r="C68" s="5">
        <v>21095</v>
      </c>
      <c r="D68" s="8">
        <f>((1/16)+(17/109))/2</f>
        <v>0.10923165137614679</v>
      </c>
      <c r="E68" s="8">
        <v>1.95E-2</v>
      </c>
    </row>
    <row r="69" spans="1:5" x14ac:dyDescent="0.25">
      <c r="A69" s="4" t="s">
        <v>70</v>
      </c>
      <c r="B69" s="5">
        <v>10740.78</v>
      </c>
      <c r="C69" s="5">
        <f>20085+500+50</f>
        <v>20635</v>
      </c>
      <c r="D69" s="8">
        <f>61/119</f>
        <v>0.51260504201680668</v>
      </c>
      <c r="E69" s="8">
        <v>1.7999999999999999E-2</v>
      </c>
    </row>
    <row r="70" spans="1:5" x14ac:dyDescent="0.25">
      <c r="A70" s="4" t="s">
        <v>71</v>
      </c>
      <c r="B70" s="5">
        <v>5438.48</v>
      </c>
      <c r="C70" s="5">
        <v>31077</v>
      </c>
      <c r="D70" s="8">
        <f>((1/10)+(1/4))/2</f>
        <v>0.17499999999999999</v>
      </c>
      <c r="E70" s="8">
        <v>7.7000000000000002E-3</v>
      </c>
    </row>
    <row r="71" spans="1:5" x14ac:dyDescent="0.25">
      <c r="A71" s="4" t="s">
        <v>72</v>
      </c>
      <c r="B71" s="5">
        <v>12945.6</v>
      </c>
      <c r="C71" s="5">
        <v>40455</v>
      </c>
      <c r="D71" s="8">
        <f>8/25</f>
        <v>0.32</v>
      </c>
      <c r="E71" s="8">
        <v>2.07E-2</v>
      </c>
    </row>
    <row r="72" spans="1:5" x14ac:dyDescent="0.25">
      <c r="A72" s="4" t="s">
        <v>73</v>
      </c>
      <c r="B72" s="5">
        <v>7293.12</v>
      </c>
      <c r="C72" s="5">
        <f>3*22970.45</f>
        <v>68911.350000000006</v>
      </c>
      <c r="D72" s="8">
        <f>((1/24)+(17/100))/2</f>
        <v>0.10583333333333333</v>
      </c>
      <c r="E72" s="8">
        <v>1.6000000000000001E-3</v>
      </c>
    </row>
    <row r="73" spans="1:5" x14ac:dyDescent="0.25">
      <c r="A73" s="4" t="s">
        <v>74</v>
      </c>
      <c r="B73" s="5">
        <v>9491.76</v>
      </c>
      <c r="C73" s="5">
        <v>13183</v>
      </c>
      <c r="D73" s="8">
        <f>((1/4)+(47/100))/2</f>
        <v>0.36</v>
      </c>
      <c r="E73" s="8">
        <v>7.1000000000000004E-3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priceIsRightGamesFinal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cp:lastPrinted>2013-02-18T01:39:27Z</cp:lastPrinted>
  <dcterms:created xsi:type="dcterms:W3CDTF">2013-02-17T21:51:58Z</dcterms:created>
  <dcterms:modified xsi:type="dcterms:W3CDTF">2013-02-18T01:39:52Z</dcterms:modified>
</cp:coreProperties>
</file>