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яндекс" sheetId="1" r:id="rId4"/>
    <sheet state="visible" name="алмазы" sheetId="2" r:id="rId5"/>
  </sheets>
  <definedNames/>
  <calcPr/>
</workbook>
</file>

<file path=xl/sharedStrings.xml><?xml version="1.0" encoding="utf-8"?>
<sst xmlns="http://schemas.openxmlformats.org/spreadsheetml/2006/main" count="236" uniqueCount="73">
  <si>
    <t>Наименование показателя</t>
  </si>
  <si>
    <t>Код</t>
  </si>
  <si>
    <t>Изменения 2019-2018</t>
  </si>
  <si>
    <t>Изменения 2018-2017</t>
  </si>
  <si>
    <t>АКТИВ</t>
  </si>
  <si>
    <t>I. ВНЕОБОРОТНЫЕ АКТИВЫ</t>
  </si>
  <si>
    <t>тыс.руб.</t>
  </si>
  <si>
    <t>% к итогу</t>
  </si>
  <si>
    <t>Абсолютное изменение, тыс. руб.</t>
  </si>
  <si>
    <t>Изменение удельного веса, %</t>
  </si>
  <si>
    <t>Темп роста, %</t>
  </si>
  <si>
    <t>Нематериальные активы</t>
  </si>
  <si>
    <t>Основные средства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</si>
  <si>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</si>
  <si>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</si>
  <si>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</si>
  <si>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</si>
  <si>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</si>
  <si>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</si>
  <si>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</si>
  <si>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</si>
  <si>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</si>
  <si>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</si>
  <si>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</si>
  <si>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</si>
  <si>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</si>
  <si>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</si>
  <si>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</si>
  <si>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</si>
  <si>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Добавочный капитал (без переоценки)</t>
  </si>
  <si>
    <t xml:space="preserve">Нераспределенная прибыль (непокрытый убыток) </t>
  </si>
  <si>
    <t>Итого по разделу III</t>
  </si>
  <si>
    <t>IV. ДОЛГОСРОЧНЫЕ ОБЯЗАТЕЛЬСТВА</t>
  </si>
  <si>
    <t>Отложенные налоговые обязательства</t>
  </si>
  <si>
    <t>Итого по разделу IV</t>
  </si>
  <si>
    <t>V. КРАТКОСРОЧНЫЕ ОБЯЗАТЕЛЬСТВА</t>
  </si>
  <si>
    <t>Кредиторская задолженность</t>
  </si>
  <si>
    <t>Оценочные обязательства</t>
  </si>
  <si>
    <t>Итого по разделу V</t>
  </si>
  <si>
    <t>Изменения 2018-2019</t>
  </si>
  <si>
    <t>Изменения 2017-2018</t>
  </si>
  <si>
    <t>Отчет о финансовых результатах (прибылях и убытках)</t>
  </si>
  <si>
    <t>Отклонения показателя</t>
  </si>
  <si>
    <t>Абсолютное(в руб.)</t>
  </si>
  <si>
    <t>Относительное(в %)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</si>
  <si>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</si>
  <si>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</si>
  <si>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</si>
  <si>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</si>
  <si>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</si>
  <si>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</si>
  <si>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</si>
  <si>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</si>
  <si>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</si>
  <si>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</si>
  <si>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</si>
  <si>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</si>
  <si>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Налог на прибыль</t>
  </si>
  <si>
    <t>текущий налог на прибыль (до 2020 г. это стр. 2410)</t>
  </si>
  <si>
    <t>отложенный налог на прибыль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</si>
  <si>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</si>
  <si>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</si>
  <si>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</si>
  <si>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</si>
  <si>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СПРАВОЧНО</t>
  </si>
  <si>
    <t>Результат от прочих операций, не включаемый в чистую прибыль (убыток) периода</t>
  </si>
  <si>
    <t>Совокупный финансовый результат периода</t>
  </si>
  <si>
    <t>Абсолютное изменение, тыс.руб.</t>
  </si>
  <si>
    <t>Доходные вложения в материальные ценности</t>
  </si>
  <si>
    <t>Резервный капитал</t>
  </si>
  <si>
    <t>Нераспределенная прибыль (непокрытый убыток)</t>
  </si>
  <si>
    <t>Заемные средства</t>
  </si>
  <si>
    <t>Отклонение показателя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</si>
</sst>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4.0"/>
      <color rgb="FF000000"/>
      <name val="Calibri"/>
    </font>
    <font/>
    <font>
      <sz val="14.0"/>
      <color theme="1"/>
      <name val="Calibri"/>
    </font>
    <font>
      <sz val="14.0"/>
      <color rgb="FF000000"/>
      <name val="Calibri"/>
    </font>
    <font>
      <b/>
      <sz val="16.0"/>
      <color rgb="FF000000"/>
      <name val="Arial"/>
    </font>
    <font>
      <sz val="16.0"/>
      <color theme="1"/>
      <name val="Calibri"/>
    </font>
    <font>
      <sz val="16.0"/>
      <color rgb="FF000000"/>
      <name val="Arial"/>
    </font>
    <font>
      <sz val="16.0"/>
      <color rgb="FF666666"/>
      <name val="Inherit"/>
    </font>
    <font>
      <sz val="16.0"/>
      <color rgb="FF000000"/>
      <name val="Inherit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6666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4">
    <border/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</border>
    <border>
      <left style="medium">
        <color rgb="FFCACACA"/>
      </left>
      <top style="medium">
        <color rgb="FFCACACA"/>
      </top>
      <bottom style="medium">
        <color rgb="FFCACACA"/>
      </bottom>
    </border>
    <border>
      <right style="medium">
        <color rgb="FFCACACA"/>
      </right>
      <top style="medium">
        <color rgb="FFCACACA"/>
      </top>
      <bottom style="medium">
        <color rgb="FFCACACA"/>
      </bottom>
    </border>
    <border>
      <left style="medium">
        <color rgb="FFCACACA"/>
      </left>
      <top/>
      <bottom style="medium">
        <color rgb="FFCACACA"/>
      </bottom>
    </border>
    <border>
      <right/>
      <top/>
      <bottom style="medium">
        <color rgb="FFCACACA"/>
      </bottom>
    </border>
    <border>
      <left style="thin">
        <color rgb="FF000000"/>
      </left>
    </border>
    <border>
      <top style="medium">
        <color rgb="FFCACACA"/>
      </top>
      <bottom style="medium">
        <color rgb="FFCACACA"/>
      </bottom>
    </border>
    <border>
      <right style="thin">
        <color rgb="FF000000"/>
      </right>
      <top style="medium">
        <color rgb="FFCACACA"/>
      </top>
      <bottom style="medium">
        <color rgb="FFCACACA"/>
      </bottom>
    </border>
    <border>
      <left style="thin">
        <color rgb="FF000000"/>
      </left>
      <bottom style="medium">
        <color rgb="FFCACACA"/>
      </bottom>
    </border>
    <border>
      <bottom style="medium">
        <color rgb="FFCACACA"/>
      </bottom>
    </border>
    <border>
      <left style="medium">
        <color rgb="FFCACACA"/>
      </left>
      <right/>
      <top style="medium">
        <color rgb="FFCACACA"/>
      </top>
      <bottom style="medium">
        <color rgb="FFCACACA"/>
      </bottom>
    </border>
    <border>
      <left/>
      <right style="thin">
        <color rgb="FF000000"/>
      </right>
      <top style="medium">
        <color rgb="FFCACACA"/>
      </top>
      <bottom style="medium">
        <color rgb="FFCACACA"/>
      </bottom>
    </border>
    <border>
      <left style="thin">
        <color rgb="FF000000"/>
      </left>
      <right style="thin">
        <color rgb="FF000000"/>
      </right>
      <top style="medium">
        <color rgb="FFCACACA"/>
      </top>
      <bottom style="medium">
        <color rgb="FFCACACA"/>
      </bottom>
    </border>
    <border>
      <left style="thin">
        <color rgb="FF000000"/>
      </left>
      <right style="thin">
        <color rgb="FF000000"/>
      </right>
      <top style="medium">
        <color rgb="FFCACACA"/>
      </top>
      <bottom/>
    </border>
    <border>
      <left style="thin">
        <color rgb="FF000000"/>
      </left>
      <right style="thin">
        <color rgb="FF000000"/>
      </right>
      <top style="medium">
        <color rgb="FFCACAC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ACACA"/>
      </left>
      <right style="thin">
        <color rgb="FF000000"/>
      </right>
      <top style="medium">
        <color rgb="FFCACACA"/>
      </top>
      <bottom/>
    </border>
    <border>
      <left/>
      <right/>
      <top/>
      <bottom/>
    </border>
    <border>
      <right/>
      <top style="medium">
        <color rgb="FFCACACA"/>
      </top>
      <bottom style="medium">
        <color rgb="FFCACACA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000000"/>
      </bottom>
    </border>
    <border>
      <left style="medium">
        <color rgb="FFCACACA"/>
      </left>
      <right style="thin">
        <color rgb="FF000000"/>
      </right>
      <top style="medium">
        <color rgb="FFCACACA"/>
      </top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14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4" fillId="2" fontId="1" numFmtId="14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0" fillId="0" fontId="3" numFmtId="0" xfId="0" applyFont="1"/>
    <xf borderId="2" fillId="2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ill="1" applyFont="1">
      <alignment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horizontal="center" shrinkToFit="0" vertical="center" wrapText="1"/>
    </xf>
    <xf borderId="1" fillId="3" fontId="4" numFmtId="3" xfId="0" applyAlignment="1" applyBorder="1" applyFont="1" applyNumberFormat="1">
      <alignment horizontal="right" vertical="center"/>
    </xf>
    <xf borderId="1" fillId="3" fontId="4" numFmtId="10" xfId="0" applyAlignment="1" applyBorder="1" applyFont="1" applyNumberFormat="1">
      <alignment horizontal="right" vertical="center"/>
    </xf>
    <xf borderId="11" fillId="3" fontId="4" numFmtId="3" xfId="0" applyAlignment="1" applyBorder="1" applyFont="1" applyNumberFormat="1">
      <alignment horizontal="right" vertical="center"/>
    </xf>
    <xf borderId="16" fillId="3" fontId="4" numFmtId="9" xfId="0" applyAlignment="1" applyBorder="1" applyFont="1" applyNumberFormat="1">
      <alignment horizontal="right" vertical="center"/>
    </xf>
    <xf borderId="6" fillId="0" fontId="3" numFmtId="3" xfId="0" applyBorder="1" applyFont="1" applyNumberFormat="1"/>
    <xf borderId="0" fillId="0" fontId="3" numFmtId="10" xfId="0" applyFont="1" applyNumberFormat="1"/>
    <xf borderId="0" fillId="0" fontId="3" numFmtId="2" xfId="0" applyFont="1" applyNumberFormat="1"/>
    <xf borderId="0" fillId="0" fontId="3" numFmtId="3" xfId="0" applyFont="1" applyNumberFormat="1"/>
    <xf borderId="1" fillId="2" fontId="4" numFmtId="0" xfId="0" applyAlignment="1" applyBorder="1" applyFont="1">
      <alignment shrinkToFit="0" vertical="center" wrapText="1"/>
    </xf>
    <xf borderId="1" fillId="2" fontId="4" numFmtId="3" xfId="0" applyAlignment="1" applyBorder="1" applyFont="1" applyNumberFormat="1">
      <alignment horizontal="right" vertical="center"/>
    </xf>
    <xf borderId="1" fillId="3" fontId="4" numFmtId="0" xfId="0" applyAlignment="1" applyBorder="1" applyFont="1">
      <alignment horizontal="right" vertical="center"/>
    </xf>
    <xf borderId="1" fillId="2" fontId="4" numFmtId="9" xfId="0" applyAlignment="1" applyBorder="1" applyFont="1" applyNumberFormat="1">
      <alignment horizontal="right" vertical="center"/>
    </xf>
    <xf borderId="0" fillId="0" fontId="3" numFmtId="9" xfId="0" applyFont="1" applyNumberFormat="1"/>
    <xf borderId="17" fillId="2" fontId="4" numFmtId="9" xfId="0" applyAlignment="1" applyBorder="1" applyFont="1" applyNumberFormat="1">
      <alignment horizontal="right" vertical="center"/>
    </xf>
    <xf borderId="18" fillId="4" fontId="3" numFmtId="2" xfId="0" applyBorder="1" applyFill="1" applyFont="1" applyNumberFormat="1"/>
    <xf borderId="1" fillId="3" fontId="1" numFmtId="0" xfId="0" applyAlignment="1" applyBorder="1" applyFont="1">
      <alignment shrinkToFit="0" vertical="center" wrapText="1"/>
    </xf>
    <xf borderId="1" fillId="3" fontId="1" numFmtId="3" xfId="0" applyAlignment="1" applyBorder="1" applyFont="1" applyNumberFormat="1">
      <alignment horizontal="right" vertical="center"/>
    </xf>
    <xf borderId="1" fillId="3" fontId="1" numFmtId="9" xfId="0" applyAlignment="1" applyBorder="1" applyFont="1" applyNumberFormat="1">
      <alignment horizontal="right" vertical="center"/>
    </xf>
    <xf borderId="17" fillId="2" fontId="1" numFmtId="9" xfId="0" applyAlignment="1" applyBorder="1" applyFont="1" applyNumberFormat="1">
      <alignment horizontal="right" vertical="center"/>
    </xf>
    <xf borderId="19" fillId="0" fontId="2" numFmtId="0" xfId="0" applyBorder="1" applyFont="1"/>
    <xf borderId="20" fillId="0" fontId="3" numFmtId="0" xfId="0" applyBorder="1" applyFont="1"/>
    <xf borderId="2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right" vertical="center"/>
    </xf>
    <xf borderId="1" fillId="2" fontId="4" numFmtId="10" xfId="0" applyAlignment="1" applyBorder="1" applyFont="1" applyNumberFormat="1">
      <alignment horizontal="right" vertical="center"/>
    </xf>
    <xf borderId="17" fillId="2" fontId="4" numFmtId="10" xfId="0" applyAlignment="1" applyBorder="1" applyFont="1" applyNumberFormat="1">
      <alignment horizontal="right" vertical="center"/>
    </xf>
    <xf borderId="18" fillId="3" fontId="4" numFmtId="10" xfId="0" applyAlignment="1" applyBorder="1" applyFont="1" applyNumberFormat="1">
      <alignment horizontal="right" vertical="center"/>
    </xf>
    <xf borderId="18" fillId="2" fontId="4" numFmtId="0" xfId="0" applyAlignment="1" applyBorder="1" applyFont="1">
      <alignment horizontal="center" shrinkToFit="0" vertical="center" wrapText="1"/>
    </xf>
    <xf borderId="18" fillId="2" fontId="4" numFmtId="10" xfId="0" applyAlignment="1" applyBorder="1" applyFont="1" applyNumberFormat="1">
      <alignment horizontal="center" shrinkToFit="0" vertical="center" wrapText="1"/>
    </xf>
    <xf borderId="1" fillId="3" fontId="4" numFmtId="9" xfId="0" applyAlignment="1" applyBorder="1" applyFont="1" applyNumberFormat="1">
      <alignment horizontal="right" vertical="center"/>
    </xf>
    <xf borderId="14" fillId="2" fontId="4" numFmtId="10" xfId="0" applyAlignment="1" applyBorder="1" applyFont="1" applyNumberFormat="1">
      <alignment horizontal="center" shrinkToFit="0" vertical="center" wrapText="1"/>
    </xf>
    <xf borderId="12" fillId="2" fontId="4" numFmtId="10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shrinkToFit="0" vertical="center" wrapText="1"/>
    </xf>
    <xf borderId="22" fillId="3" fontId="1" numFmtId="3" xfId="0" applyAlignment="1" applyBorder="1" applyFont="1" applyNumberFormat="1">
      <alignment horizontal="right" vertical="center"/>
    </xf>
    <xf borderId="22" fillId="3" fontId="1" numFmtId="9" xfId="0" applyAlignment="1" applyBorder="1" applyFont="1" applyNumberFormat="1">
      <alignment horizontal="right" vertical="center"/>
    </xf>
    <xf borderId="23" fillId="3" fontId="1" numFmtId="3" xfId="0" applyAlignment="1" applyBorder="1" applyFont="1" applyNumberFormat="1">
      <alignment horizontal="right" vertical="center"/>
    </xf>
    <xf borderId="23" fillId="3" fontId="1" numFmtId="10" xfId="0" applyAlignment="1" applyBorder="1" applyFont="1" applyNumberFormat="1">
      <alignment horizontal="right" vertic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6" numFmtId="0" xfId="0" applyAlignment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3" fontId="7" numFmtId="3" xfId="0" applyAlignment="1" applyBorder="1" applyFont="1" applyNumberFormat="1">
      <alignment horizontal="right" vertical="center"/>
    </xf>
    <xf borderId="0" fillId="0" fontId="6" numFmtId="3" xfId="0" applyFont="1" applyNumberFormat="1"/>
    <xf borderId="0" fillId="0" fontId="6" numFmtId="10" xfId="0" applyFont="1" applyNumberFormat="1"/>
    <xf borderId="1" fillId="2" fontId="7" numFmtId="0" xfId="0" applyAlignment="1" applyBorder="1" applyFont="1">
      <alignment shrinkToFit="0" vertical="center" wrapText="1"/>
    </xf>
    <xf borderId="1" fillId="2" fontId="7" numFmtId="3" xfId="0" applyAlignment="1" applyBorder="1" applyFont="1" applyNumberFormat="1">
      <alignment horizontal="right" vertical="center"/>
    </xf>
    <xf borderId="1" fillId="3" fontId="8" numFmtId="0" xfId="0" applyAlignment="1" applyBorder="1" applyFont="1">
      <alignment horizontal="right" vertical="center"/>
    </xf>
    <xf borderId="1" fillId="2" fontId="8" numFmtId="0" xfId="0" applyAlignment="1" applyBorder="1" applyFont="1">
      <alignment horizontal="right" vertical="center"/>
    </xf>
    <xf borderId="1" fillId="2" fontId="9" numFmtId="0" xfId="0" applyAlignment="1" applyBorder="1" applyFont="1">
      <alignment horizontal="right" vertical="center"/>
    </xf>
    <xf borderId="1" fillId="2" fontId="7" numFmtId="0" xfId="0" applyAlignment="1" applyBorder="1" applyFont="1">
      <alignment horizontal="right" vertical="center"/>
    </xf>
    <xf borderId="1" fillId="3" fontId="9" numFmtId="0" xfId="0" applyAlignment="1" applyBorder="1" applyFont="1">
      <alignment horizontal="right" vertical="center"/>
    </xf>
    <xf borderId="2" fillId="2" fontId="7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2" fillId="2" fontId="10" numFmtId="14" xfId="0" applyAlignment="1" applyBorder="1" applyFont="1" applyNumberFormat="1">
      <alignment horizontal="center" shrinkToFit="0" vertical="center" wrapText="1"/>
    </xf>
    <xf borderId="4" fillId="2" fontId="10" numFmtId="14" xfId="0" applyAlignment="1" applyBorder="1" applyFont="1" applyNumberFormat="1">
      <alignment horizontal="center" shrinkToFit="0" vertical="center" wrapText="1"/>
    </xf>
    <xf borderId="10" fillId="0" fontId="11" numFmtId="0" xfId="0" applyAlignment="1" applyBorder="1" applyFont="1">
      <alignment horizontal="center"/>
    </xf>
    <xf borderId="0" fillId="0" fontId="11" numFmtId="0" xfId="0" applyFont="1"/>
    <xf borderId="2" fillId="2" fontId="12" numFmtId="0" xfId="0" applyAlignment="1" applyBorder="1" applyFont="1">
      <alignment horizontal="center" shrinkToFit="0" vertical="center" wrapText="1"/>
    </xf>
    <xf borderId="11" fillId="2" fontId="12" numFmtId="0" xfId="0" applyAlignment="1" applyBorder="1" applyFont="1">
      <alignment horizontal="center" shrinkToFit="0" vertical="center" wrapText="1"/>
    </xf>
    <xf borderId="1" fillId="5" fontId="12" numFmtId="0" xfId="0" applyAlignment="1" applyBorder="1" applyFill="1" applyFont="1">
      <alignment shrinkToFit="0" vertical="center" wrapText="1"/>
    </xf>
    <xf borderId="1" fillId="3" fontId="12" numFmtId="0" xfId="0" applyAlignment="1" applyBorder="1" applyFont="1">
      <alignment shrinkToFit="0" vertical="center" wrapText="1"/>
    </xf>
    <xf borderId="1" fillId="3" fontId="13" numFmtId="0" xfId="0" applyAlignment="1" applyBorder="1" applyFont="1">
      <alignment horizontal="right" vertical="center"/>
    </xf>
    <xf borderId="1" fillId="3" fontId="13" numFmtId="10" xfId="0" applyAlignment="1" applyBorder="1" applyFont="1" applyNumberFormat="1">
      <alignment horizontal="right" vertical="center"/>
    </xf>
    <xf borderId="18" fillId="3" fontId="13" numFmtId="10" xfId="0" applyAlignment="1" applyBorder="1" applyFont="1" applyNumberFormat="1">
      <alignment horizontal="right" vertical="center"/>
    </xf>
    <xf borderId="0" fillId="0" fontId="11" numFmtId="10" xfId="0" applyFont="1" applyNumberFormat="1"/>
    <xf borderId="0" fillId="0" fontId="11" numFmtId="2" xfId="0" applyFont="1" applyNumberFormat="1"/>
    <xf borderId="1" fillId="2" fontId="12" numFmtId="0" xfId="0" applyAlignment="1" applyBorder="1" applyFont="1">
      <alignment shrinkToFit="0" vertical="center" wrapText="1"/>
    </xf>
    <xf borderId="1" fillId="2" fontId="12" numFmtId="3" xfId="0" applyAlignment="1" applyBorder="1" applyFont="1" applyNumberFormat="1">
      <alignment horizontal="right" vertical="center"/>
    </xf>
    <xf borderId="0" fillId="0" fontId="11" numFmtId="3" xfId="0" applyFont="1" applyNumberFormat="1"/>
    <xf borderId="1" fillId="3" fontId="12" numFmtId="3" xfId="0" applyAlignment="1" applyBorder="1" applyFont="1" applyNumberFormat="1">
      <alignment horizontal="right" vertical="center"/>
    </xf>
    <xf borderId="1" fillId="2" fontId="12" numFmtId="10" xfId="0" applyAlignment="1" applyBorder="1" applyFont="1" applyNumberFormat="1">
      <alignment horizontal="right" vertical="center"/>
    </xf>
    <xf borderId="18" fillId="2" fontId="12" numFmtId="10" xfId="0" applyAlignment="1" applyBorder="1" applyFont="1" applyNumberFormat="1">
      <alignment horizontal="right" vertical="center"/>
    </xf>
    <xf borderId="1" fillId="3" fontId="12" numFmtId="0" xfId="0" applyAlignment="1" applyBorder="1" applyFont="1">
      <alignment horizontal="right" vertical="center"/>
    </xf>
    <xf borderId="1" fillId="3" fontId="10" numFmtId="0" xfId="0" applyAlignment="1" applyBorder="1" applyFont="1">
      <alignment shrinkToFit="0" vertical="center" wrapText="1"/>
    </xf>
    <xf borderId="1" fillId="3" fontId="10" numFmtId="3" xfId="0" applyAlignment="1" applyBorder="1" applyFont="1" applyNumberFormat="1">
      <alignment horizontal="right" vertical="center"/>
    </xf>
    <xf borderId="1" fillId="3" fontId="10" numFmtId="9" xfId="0" applyAlignment="1" applyBorder="1" applyFont="1" applyNumberFormat="1">
      <alignment horizontal="right" vertical="center"/>
    </xf>
    <xf borderId="18" fillId="3" fontId="10" numFmtId="9" xfId="0" applyAlignment="1" applyBorder="1" applyFont="1" applyNumberFormat="1">
      <alignment horizontal="right" vertical="center"/>
    </xf>
    <xf borderId="1" fillId="2" fontId="13" numFmtId="0" xfId="0" applyAlignment="1" applyBorder="1" applyFont="1">
      <alignment horizontal="right" vertical="center"/>
    </xf>
    <xf borderId="1" fillId="2" fontId="12" numFmtId="0" xfId="0" applyAlignment="1" applyBorder="1" applyFont="1">
      <alignment horizontal="right" vertical="center"/>
    </xf>
    <xf borderId="1" fillId="3" fontId="12" numFmtId="10" xfId="0" applyAlignment="1" applyBorder="1" applyFont="1" applyNumberFormat="1">
      <alignment horizontal="right" vertical="center"/>
    </xf>
    <xf borderId="18" fillId="3" fontId="12" numFmtId="10" xfId="0" applyAlignment="1" applyBorder="1" applyFont="1" applyNumberFormat="1">
      <alignment horizontal="right" vertical="center"/>
    </xf>
    <xf borderId="22" fillId="2" fontId="10" numFmtId="0" xfId="0" applyAlignment="1" applyBorder="1" applyFont="1">
      <alignment shrinkToFit="0" vertical="center" wrapText="1"/>
    </xf>
    <xf borderId="22" fillId="2" fontId="10" numFmtId="3" xfId="0" applyAlignment="1" applyBorder="1" applyFont="1" applyNumberFormat="1">
      <alignment horizontal="right" vertical="center"/>
    </xf>
    <xf borderId="22" fillId="2" fontId="10" numFmtId="9" xfId="0" applyAlignment="1" applyBorder="1" applyFont="1" applyNumberFormat="1">
      <alignment horizontal="right" vertical="center"/>
    </xf>
    <xf borderId="0" fillId="0" fontId="6" numFmtId="0" xfId="0" applyAlignment="1" applyFont="1">
      <alignment horizontal="center" readingOrder="0"/>
    </xf>
    <xf borderId="1" fillId="3" fontId="9" numFmtId="3" xfId="0" applyAlignment="1" applyBorder="1" applyFont="1" applyNumberFormat="1">
      <alignment horizontal="right" vertical="center"/>
    </xf>
    <xf borderId="22" fillId="3" fontId="7" numFmtId="0" xfId="0" applyAlignment="1" applyBorder="1" applyFont="1">
      <alignment shrinkToFit="0" vertical="center" wrapText="1"/>
    </xf>
    <xf borderId="22" fillId="3" fontId="7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13.25"/>
    <col customWidth="1" min="3" max="4" width="14.63"/>
    <col customWidth="1" min="5" max="5" width="14.25"/>
    <col customWidth="1" min="6" max="6" width="22.75"/>
    <col customWidth="1" min="7" max="7" width="23.38"/>
    <col customWidth="1" min="8" max="8" width="19.88"/>
    <col customWidth="1" min="9" max="9" width="21.75"/>
    <col customWidth="1" min="10" max="10" width="17.63"/>
    <col customWidth="1" min="11" max="11" width="12.0"/>
    <col customWidth="1" min="12" max="12" width="18.88"/>
    <col customWidth="1" min="13" max="13" width="20.38"/>
    <col customWidth="1" min="14" max="14" width="25.38"/>
    <col customWidth="1" min="15" max="15" width="7.75"/>
    <col customWidth="1" min="16" max="26" width="7.63"/>
  </cols>
  <sheetData>
    <row r="1" ht="37.5" customHeight="1">
      <c r="A1" s="1" t="s">
        <v>0</v>
      </c>
      <c r="B1" s="1" t="s">
        <v>1</v>
      </c>
      <c r="C1" s="2">
        <v>43830.0</v>
      </c>
      <c r="D1" s="3"/>
      <c r="E1" s="2">
        <v>43465.0</v>
      </c>
      <c r="F1" s="3"/>
      <c r="G1" s="4">
        <v>43100.0</v>
      </c>
      <c r="H1" s="5"/>
      <c r="I1" s="6" t="s">
        <v>2</v>
      </c>
      <c r="L1" s="6" t="s">
        <v>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 t="s">
        <v>4</v>
      </c>
      <c r="B2" s="9"/>
      <c r="C2" s="9"/>
      <c r="D2" s="9"/>
      <c r="E2" s="9"/>
      <c r="F2" s="9"/>
      <c r="G2" s="9"/>
      <c r="H2" s="10"/>
      <c r="I2" s="11"/>
      <c r="J2" s="12"/>
      <c r="K2" s="12"/>
      <c r="L2" s="11"/>
      <c r="M2" s="12"/>
      <c r="N2" s="1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13" t="s">
        <v>5</v>
      </c>
      <c r="B3" s="14"/>
      <c r="C3" s="15" t="s">
        <v>6</v>
      </c>
      <c r="D3" s="16" t="s">
        <v>7</v>
      </c>
      <c r="E3" s="16" t="s">
        <v>6</v>
      </c>
      <c r="F3" s="15" t="s">
        <v>7</v>
      </c>
      <c r="G3" s="16" t="s">
        <v>6</v>
      </c>
      <c r="H3" s="17" t="s">
        <v>7</v>
      </c>
      <c r="I3" s="18" t="s">
        <v>8</v>
      </c>
      <c r="J3" s="18" t="s">
        <v>9</v>
      </c>
      <c r="K3" s="18" t="s">
        <v>10</v>
      </c>
      <c r="L3" s="18" t="s">
        <v>8</v>
      </c>
      <c r="M3" s="18" t="s">
        <v>9</v>
      </c>
      <c r="N3" s="18" t="s">
        <v>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14" t="s">
        <v>11</v>
      </c>
      <c r="B4" s="14">
        <v>1110.0</v>
      </c>
      <c r="C4" s="19">
        <v>279962.0</v>
      </c>
      <c r="D4" s="20">
        <f t="shared" ref="D4:D8" si="3">C4/$C$9</f>
        <v>0.1143631416</v>
      </c>
      <c r="E4" s="19">
        <v>236557.0</v>
      </c>
      <c r="F4" s="20">
        <f t="shared" ref="F4:F8" si="4">E4/$E$9</f>
        <v>0.09424844518</v>
      </c>
      <c r="G4" s="21">
        <v>179763.0</v>
      </c>
      <c r="H4" s="22">
        <f t="shared" ref="H4:H8" si="5">G4/$G$9</f>
        <v>0.1119985197</v>
      </c>
      <c r="I4" s="23">
        <f t="shared" ref="I4:J4" si="1">C4-E4</f>
        <v>43405</v>
      </c>
      <c r="J4" s="24">
        <f t="shared" si="1"/>
        <v>0.02011469646</v>
      </c>
      <c r="K4" s="25">
        <f t="shared" ref="K4:K9" si="7">C4/E4</f>
        <v>1.183486432</v>
      </c>
      <c r="L4" s="26">
        <f t="shared" ref="L4:M4" si="2">E4-G4</f>
        <v>56794</v>
      </c>
      <c r="M4" s="24">
        <f t="shared" si="2"/>
        <v>-0.01775007449</v>
      </c>
      <c r="N4" s="25">
        <f t="shared" ref="N4:N9" si="9">E4/G4</f>
        <v>1.315938208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27" t="s">
        <v>12</v>
      </c>
      <c r="B5" s="27">
        <v>1150.0</v>
      </c>
      <c r="C5" s="28">
        <v>467043.0</v>
      </c>
      <c r="D5" s="20">
        <f t="shared" si="3"/>
        <v>0.1907848378</v>
      </c>
      <c r="E5" s="28">
        <v>123201.0</v>
      </c>
      <c r="F5" s="20">
        <f t="shared" si="4"/>
        <v>0.04908543266</v>
      </c>
      <c r="G5" s="28">
        <v>12769.0</v>
      </c>
      <c r="H5" s="22">
        <f t="shared" si="5"/>
        <v>0.007955525318</v>
      </c>
      <c r="I5" s="23">
        <f t="shared" ref="I5:J5" si="6">C5-E5</f>
        <v>343842</v>
      </c>
      <c r="J5" s="24">
        <f t="shared" si="6"/>
        <v>0.1416994051</v>
      </c>
      <c r="K5" s="25">
        <f t="shared" si="7"/>
        <v>3.790902671</v>
      </c>
      <c r="L5" s="26">
        <f t="shared" ref="L5:M5" si="8">E5-G5</f>
        <v>110432</v>
      </c>
      <c r="M5" s="24">
        <f t="shared" si="8"/>
        <v>0.04112990734</v>
      </c>
      <c r="N5" s="25">
        <f t="shared" si="9"/>
        <v>9.648445454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14" t="s">
        <v>13</v>
      </c>
      <c r="B6" s="14">
        <v>1170.0</v>
      </c>
      <c r="C6" s="19">
        <v>698583.0</v>
      </c>
      <c r="D6" s="20">
        <f t="shared" si="3"/>
        <v>0.2853678234</v>
      </c>
      <c r="E6" s="19">
        <v>571354.0</v>
      </c>
      <c r="F6" s="20">
        <f t="shared" si="4"/>
        <v>0.2276374242</v>
      </c>
      <c r="G6" s="29">
        <v>10.0</v>
      </c>
      <c r="H6" s="22">
        <f t="shared" si="5"/>
        <v>0.000006230343267</v>
      </c>
      <c r="I6" s="23">
        <f t="shared" ref="I6:J6" si="10">C6-E6</f>
        <v>127229</v>
      </c>
      <c r="J6" s="24">
        <f t="shared" si="10"/>
        <v>0.05773039925</v>
      </c>
      <c r="K6" s="25">
        <f t="shared" si="7"/>
        <v>1.22267981</v>
      </c>
      <c r="L6" s="26">
        <f t="shared" ref="L6:M6" si="11">E6-G6</f>
        <v>571344</v>
      </c>
      <c r="M6" s="24">
        <f t="shared" si="11"/>
        <v>0.2276311938</v>
      </c>
      <c r="N6" s="25">
        <f t="shared" si="9"/>
        <v>57135.4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27" t="s">
        <v>14</v>
      </c>
      <c r="B7" s="27">
        <v>1180.0</v>
      </c>
      <c r="C7" s="28">
        <v>517153.0</v>
      </c>
      <c r="D7" s="20">
        <f t="shared" si="3"/>
        <v>0.2112545338</v>
      </c>
      <c r="E7" s="28">
        <v>1294367.0</v>
      </c>
      <c r="F7" s="20">
        <f t="shared" si="4"/>
        <v>0.5156984458</v>
      </c>
      <c r="G7" s="28">
        <v>1374978.0</v>
      </c>
      <c r="H7" s="22">
        <f t="shared" si="5"/>
        <v>0.8566584925</v>
      </c>
      <c r="I7" s="23">
        <f t="shared" ref="I7:J7" si="12">C7-E7</f>
        <v>-777214</v>
      </c>
      <c r="J7" s="24">
        <f t="shared" si="12"/>
        <v>-0.304443912</v>
      </c>
      <c r="K7" s="25">
        <f t="shared" si="7"/>
        <v>0.3995412429</v>
      </c>
      <c r="L7" s="26">
        <f t="shared" ref="L7:M7" si="13">E7-G7</f>
        <v>-80611</v>
      </c>
      <c r="M7" s="24">
        <f t="shared" si="13"/>
        <v>-0.3409600467</v>
      </c>
      <c r="N7" s="25">
        <f t="shared" si="9"/>
        <v>0.9413728801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14" t="s">
        <v>15</v>
      </c>
      <c r="B8" s="14">
        <v>1190.0</v>
      </c>
      <c r="C8" s="19">
        <v>485268.0</v>
      </c>
      <c r="D8" s="20">
        <f t="shared" si="3"/>
        <v>0.1982296634</v>
      </c>
      <c r="E8" s="19">
        <v>284451.0</v>
      </c>
      <c r="F8" s="20">
        <f t="shared" si="4"/>
        <v>0.1133302522</v>
      </c>
      <c r="G8" s="19">
        <v>37528.0</v>
      </c>
      <c r="H8" s="22">
        <f t="shared" si="5"/>
        <v>0.02338123221</v>
      </c>
      <c r="I8" s="23">
        <f t="shared" ref="I8:J8" si="14">C8-E8</f>
        <v>200817</v>
      </c>
      <c r="J8" s="24">
        <f t="shared" si="14"/>
        <v>0.08489941113</v>
      </c>
      <c r="K8" s="25">
        <f t="shared" si="7"/>
        <v>1.705980995</v>
      </c>
      <c r="L8" s="26">
        <f t="shared" ref="L8:M8" si="15">E8-G8</f>
        <v>246923</v>
      </c>
      <c r="M8" s="24">
        <f t="shared" si="15"/>
        <v>0.08994902003</v>
      </c>
      <c r="N8" s="25">
        <f t="shared" si="9"/>
        <v>7.57970049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27" t="s">
        <v>16</v>
      </c>
      <c r="B9" s="27">
        <v>1100.0</v>
      </c>
      <c r="C9" s="28">
        <v>2448009.0</v>
      </c>
      <c r="D9" s="30">
        <f>C9/C18</f>
        <v>0.2018870265</v>
      </c>
      <c r="E9" s="28">
        <v>2509930.0</v>
      </c>
      <c r="F9" s="30">
        <f>E9/E18</f>
        <v>0.2350155171</v>
      </c>
      <c r="G9" s="28">
        <v>1605048.0</v>
      </c>
      <c r="H9" s="22">
        <f>G9/G18</f>
        <v>0.3563014749</v>
      </c>
      <c r="I9" s="23">
        <f>SUM(I4:I8)</f>
        <v>-61921</v>
      </c>
      <c r="J9" s="24">
        <f>D9-F9</f>
        <v>-0.03312849059</v>
      </c>
      <c r="K9" s="25">
        <f t="shared" si="7"/>
        <v>0.9753295909</v>
      </c>
      <c r="L9" s="26">
        <f>SUM(L4:L8)</f>
        <v>904882</v>
      </c>
      <c r="M9" s="24">
        <f>F9-H9</f>
        <v>-0.1212859578</v>
      </c>
      <c r="N9" s="25">
        <f t="shared" si="9"/>
        <v>1.563772548</v>
      </c>
      <c r="O9" s="31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13" t="s">
        <v>17</v>
      </c>
      <c r="B10" s="27"/>
      <c r="C10" s="15" t="s">
        <v>6</v>
      </c>
      <c r="D10" s="15" t="s">
        <v>7</v>
      </c>
      <c r="E10" s="15" t="s">
        <v>6</v>
      </c>
      <c r="F10" s="15" t="s">
        <v>7</v>
      </c>
      <c r="G10" s="15" t="s">
        <v>6</v>
      </c>
      <c r="H10" s="15" t="s">
        <v>7</v>
      </c>
      <c r="I10" s="7"/>
      <c r="J10" s="24"/>
      <c r="K10" s="7"/>
      <c r="L10" s="7"/>
      <c r="M10" s="2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27" t="s">
        <v>18</v>
      </c>
      <c r="B11" s="27">
        <v>1210.0</v>
      </c>
      <c r="C11" s="28">
        <v>181340.0</v>
      </c>
      <c r="D11" s="30">
        <f t="shared" ref="D11:D16" si="18">C11/$C$17</f>
        <v>0.01873806074</v>
      </c>
      <c r="E11" s="28">
        <v>17234.0</v>
      </c>
      <c r="F11" s="30">
        <f t="shared" ref="F11:F16" si="19">E11/$E$17</f>
        <v>0.002109445897</v>
      </c>
      <c r="G11" s="28">
        <v>59841.0</v>
      </c>
      <c r="H11" s="32">
        <f t="shared" ref="H11:H16" si="20">G11/$G$17</f>
        <v>0.02063696956</v>
      </c>
      <c r="I11" s="26">
        <f t="shared" ref="I11:J11" si="16">C11-E11</f>
        <v>164106</v>
      </c>
      <c r="J11" s="24">
        <f t="shared" si="16"/>
        <v>0.01662861484</v>
      </c>
      <c r="K11" s="25">
        <f t="shared" ref="K11:K18" si="22">C11/E11</f>
        <v>10.52222351</v>
      </c>
      <c r="L11" s="26">
        <f t="shared" ref="L11:M11" si="17">E11-G11</f>
        <v>-42607</v>
      </c>
      <c r="M11" s="24">
        <f t="shared" si="17"/>
        <v>-0.01852752366</v>
      </c>
      <c r="N11" s="25">
        <f t="shared" ref="N11:N18" si="24">E11/G11</f>
        <v>0.2879965241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14" t="s">
        <v>19</v>
      </c>
      <c r="B12" s="14">
        <v>1220.0</v>
      </c>
      <c r="C12" s="19">
        <v>1360.0</v>
      </c>
      <c r="D12" s="30">
        <f t="shared" si="18"/>
        <v>0.000140530289</v>
      </c>
      <c r="E12" s="29">
        <v>272.0</v>
      </c>
      <c r="F12" s="30">
        <f t="shared" si="19"/>
        <v>0.00003329286781</v>
      </c>
      <c r="G12" s="29">
        <v>460.0</v>
      </c>
      <c r="H12" s="32">
        <f t="shared" si="20"/>
        <v>0.0001586371551</v>
      </c>
      <c r="I12" s="26">
        <f t="shared" ref="I12:J12" si="21">C12-E12</f>
        <v>1088</v>
      </c>
      <c r="J12" s="24">
        <f t="shared" si="21"/>
        <v>0.0001072374212</v>
      </c>
      <c r="K12" s="25">
        <f t="shared" si="22"/>
        <v>5</v>
      </c>
      <c r="L12" s="26">
        <f t="shared" ref="L12:M12" si="23">E12-G12</f>
        <v>-188</v>
      </c>
      <c r="M12" s="24">
        <f t="shared" si="23"/>
        <v>-0.0001253442873</v>
      </c>
      <c r="N12" s="25">
        <f t="shared" si="24"/>
        <v>0.5913043478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27" t="s">
        <v>20</v>
      </c>
      <c r="B13" s="27">
        <v>1230.0</v>
      </c>
      <c r="C13" s="28">
        <v>4473071.0</v>
      </c>
      <c r="D13" s="30">
        <f t="shared" si="18"/>
        <v>0.4622073237</v>
      </c>
      <c r="E13" s="28">
        <v>4179566.0</v>
      </c>
      <c r="F13" s="30">
        <f t="shared" si="19"/>
        <v>0.5115799204</v>
      </c>
      <c r="G13" s="28">
        <v>2009348.0</v>
      </c>
      <c r="H13" s="32">
        <f t="shared" si="20"/>
        <v>0.6929505442</v>
      </c>
      <c r="I13" s="26">
        <f t="shared" ref="I13:J13" si="25">C13-E13</f>
        <v>293505</v>
      </c>
      <c r="J13" s="24">
        <f t="shared" si="25"/>
        <v>-0.04937259667</v>
      </c>
      <c r="K13" s="25">
        <f t="shared" si="22"/>
        <v>1.070223798</v>
      </c>
      <c r="L13" s="26">
        <f t="shared" ref="L13:M13" si="26">E13-G13</f>
        <v>2170218</v>
      </c>
      <c r="M13" s="24">
        <f t="shared" si="26"/>
        <v>-0.1813706238</v>
      </c>
      <c r="N13" s="33">
        <f t="shared" si="24"/>
        <v>2.080060796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14" t="s">
        <v>21</v>
      </c>
      <c r="B14" s="14">
        <v>1240.0</v>
      </c>
      <c r="C14" s="19">
        <v>644735.0</v>
      </c>
      <c r="D14" s="30">
        <f t="shared" si="18"/>
        <v>0.06662117343</v>
      </c>
      <c r="E14" s="19">
        <v>69734.0</v>
      </c>
      <c r="F14" s="30">
        <f t="shared" si="19"/>
        <v>0.008535458985</v>
      </c>
      <c r="G14" s="19">
        <v>67865.0</v>
      </c>
      <c r="H14" s="32">
        <f t="shared" si="20"/>
        <v>0.02340415333</v>
      </c>
      <c r="I14" s="26">
        <f t="shared" ref="I14:J14" si="27">C14-E14</f>
        <v>575001</v>
      </c>
      <c r="J14" s="24">
        <f t="shared" si="27"/>
        <v>0.05808571444</v>
      </c>
      <c r="K14" s="25">
        <f t="shared" si="22"/>
        <v>9.245633407</v>
      </c>
      <c r="L14" s="26">
        <f t="shared" ref="L14:M14" si="28">E14-G14</f>
        <v>1869</v>
      </c>
      <c r="M14" s="24">
        <f t="shared" si="28"/>
        <v>-0.01486869434</v>
      </c>
      <c r="N14" s="25">
        <f t="shared" si="24"/>
        <v>1.027539969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27" t="s">
        <v>22</v>
      </c>
      <c r="B15" s="27">
        <v>1250.0</v>
      </c>
      <c r="C15" s="28">
        <v>3546980.0</v>
      </c>
      <c r="D15" s="30">
        <f t="shared" si="18"/>
        <v>0.3665133268</v>
      </c>
      <c r="E15" s="28">
        <v>1443630.0</v>
      </c>
      <c r="F15" s="30">
        <f t="shared" si="19"/>
        <v>0.1767006719</v>
      </c>
      <c r="G15" s="28">
        <v>699466.0</v>
      </c>
      <c r="H15" s="32">
        <f t="shared" si="20"/>
        <v>0.2412202094</v>
      </c>
      <c r="I15" s="26">
        <f t="shared" ref="I15:J15" si="29">C15-E15</f>
        <v>2103350</v>
      </c>
      <c r="J15" s="24">
        <f t="shared" si="29"/>
        <v>0.1898126549</v>
      </c>
      <c r="K15" s="25">
        <f t="shared" si="22"/>
        <v>2.456986901</v>
      </c>
      <c r="L15" s="26">
        <f t="shared" ref="L15:M15" si="30">E15-G15</f>
        <v>744164</v>
      </c>
      <c r="M15" s="24">
        <f t="shared" si="30"/>
        <v>-0.0645195375</v>
      </c>
      <c r="N15" s="25">
        <f t="shared" si="24"/>
        <v>2.063903035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14" t="s">
        <v>23</v>
      </c>
      <c r="B16" s="14">
        <v>1260.0</v>
      </c>
      <c r="C16" s="19">
        <v>830143.0</v>
      </c>
      <c r="D16" s="30">
        <f t="shared" si="18"/>
        <v>0.08577958506</v>
      </c>
      <c r="E16" s="19">
        <v>2459482.0</v>
      </c>
      <c r="F16" s="30">
        <f t="shared" si="19"/>
        <v>0.30104121</v>
      </c>
      <c r="G16" s="19">
        <v>62719.0</v>
      </c>
      <c r="H16" s="32">
        <f t="shared" si="20"/>
        <v>0.02162948637</v>
      </c>
      <c r="I16" s="26">
        <f t="shared" ref="I16:J16" si="31">C16-E16</f>
        <v>-1629339</v>
      </c>
      <c r="J16" s="24">
        <f t="shared" si="31"/>
        <v>-0.2152616249</v>
      </c>
      <c r="K16" s="25">
        <f t="shared" si="22"/>
        <v>0.3375275769</v>
      </c>
      <c r="L16" s="26">
        <f t="shared" ref="L16:M16" si="32">E16-G16</f>
        <v>2396763</v>
      </c>
      <c r="M16" s="24">
        <f t="shared" si="32"/>
        <v>0.2794117236</v>
      </c>
      <c r="N16" s="25">
        <f t="shared" si="24"/>
        <v>39.21430508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27" t="s">
        <v>24</v>
      </c>
      <c r="B17" s="27">
        <v>1200.0</v>
      </c>
      <c r="C17" s="28">
        <v>9677629.0</v>
      </c>
      <c r="D17" s="30">
        <f>SUM(C17/C18)</f>
        <v>0.7981129735</v>
      </c>
      <c r="E17" s="28">
        <v>8169918.0</v>
      </c>
      <c r="F17" s="30">
        <f>E17/E18</f>
        <v>0.7649844829</v>
      </c>
      <c r="G17" s="28">
        <v>2899699.0</v>
      </c>
      <c r="H17" s="32">
        <f>G17/G18</f>
        <v>0.6436985251</v>
      </c>
      <c r="I17" s="26">
        <f>SUM(I11:I16)</f>
        <v>1507711</v>
      </c>
      <c r="J17" s="24">
        <f>D17-F17</f>
        <v>0.03312849059</v>
      </c>
      <c r="K17" s="25">
        <f t="shared" si="22"/>
        <v>1.184544202</v>
      </c>
      <c r="L17" s="26">
        <f>SUM(L11:L16)</f>
        <v>5270219</v>
      </c>
      <c r="M17" s="24">
        <f>F17-H17</f>
        <v>0.1212859578</v>
      </c>
      <c r="N17" s="25">
        <f t="shared" si="24"/>
        <v>2.817505541</v>
      </c>
      <c r="O17" s="3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34" t="s">
        <v>25</v>
      </c>
      <c r="B18" s="34">
        <v>1600.0</v>
      </c>
      <c r="C18" s="35">
        <v>1.2125638E7</v>
      </c>
      <c r="D18" s="36">
        <f>SUM(D9,D17)</f>
        <v>1</v>
      </c>
      <c r="E18" s="35">
        <v>1.0679848E7</v>
      </c>
      <c r="F18" s="36">
        <f>SUM(F17,F9)</f>
        <v>1</v>
      </c>
      <c r="G18" s="35">
        <v>4504747.0</v>
      </c>
      <c r="H18" s="37">
        <f>SUM(H17+H9)</f>
        <v>1</v>
      </c>
      <c r="I18" s="26">
        <f>SUM(I9,I17)</f>
        <v>1445790</v>
      </c>
      <c r="J18" s="24">
        <f>SUM(J17,J9)</f>
        <v>0</v>
      </c>
      <c r="K18" s="25">
        <f t="shared" si="22"/>
        <v>1.135375522</v>
      </c>
      <c r="L18" s="26">
        <f t="shared" ref="L18:M18" si="33">SUM(L17,L9)</f>
        <v>6175101</v>
      </c>
      <c r="M18" s="24">
        <f t="shared" si="33"/>
        <v>0</v>
      </c>
      <c r="N18" s="25">
        <f t="shared" si="24"/>
        <v>2.370798626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8" t="s">
        <v>26</v>
      </c>
      <c r="B19" s="9"/>
      <c r="C19" s="9"/>
      <c r="D19" s="9"/>
      <c r="E19" s="9"/>
      <c r="F19" s="9"/>
      <c r="G19" s="9"/>
      <c r="H19" s="38"/>
      <c r="I19" s="39"/>
      <c r="J19" s="39"/>
      <c r="K19" s="39"/>
      <c r="L19" s="39"/>
      <c r="M19" s="39"/>
      <c r="N19" s="39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13" t="s">
        <v>27</v>
      </c>
      <c r="B20" s="27"/>
      <c r="C20" s="16" t="s">
        <v>6</v>
      </c>
      <c r="D20" s="15" t="s">
        <v>7</v>
      </c>
      <c r="E20" s="15" t="s">
        <v>6</v>
      </c>
      <c r="F20" s="15" t="s">
        <v>7</v>
      </c>
      <c r="G20" s="15" t="s">
        <v>6</v>
      </c>
      <c r="H20" s="15" t="s">
        <v>7</v>
      </c>
      <c r="I20" s="40" t="s">
        <v>8</v>
      </c>
      <c r="J20" s="40" t="s">
        <v>9</v>
      </c>
      <c r="K20" s="40" t="s">
        <v>10</v>
      </c>
      <c r="L20" s="40" t="s">
        <v>8</v>
      </c>
      <c r="M20" s="40" t="s">
        <v>9</v>
      </c>
      <c r="N20" s="40" t="s">
        <v>10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27" t="s">
        <v>28</v>
      </c>
      <c r="B21" s="27">
        <v>1310.0</v>
      </c>
      <c r="C21" s="41">
        <v>100.0</v>
      </c>
      <c r="D21" s="42">
        <f t="shared" ref="D21:D23" si="36">C21/$C$24</f>
        <v>0.00001354501116</v>
      </c>
      <c r="E21" s="41">
        <v>100.0</v>
      </c>
      <c r="F21" s="42">
        <f t="shared" ref="F21:F23" si="37">E21/$E$24</f>
        <v>0.00001879475619</v>
      </c>
      <c r="G21" s="41">
        <v>100.0</v>
      </c>
      <c r="H21" s="43">
        <f t="shared" ref="H21:H23" si="38">G21/$G$24</f>
        <v>0.00003888647793</v>
      </c>
      <c r="I21" s="7">
        <f t="shared" ref="I21:J21" si="34">C21-E21</f>
        <v>0</v>
      </c>
      <c r="J21" s="24">
        <f t="shared" si="34"/>
        <v>-0.000005249745032</v>
      </c>
      <c r="K21" s="25">
        <f t="shared" ref="K21:K24" si="40">C21/E21</f>
        <v>1</v>
      </c>
      <c r="L21" s="7">
        <f t="shared" ref="L21:M21" si="35">E21-G21</f>
        <v>0</v>
      </c>
      <c r="M21" s="24">
        <f t="shared" si="35"/>
        <v>-0.00002009172174</v>
      </c>
      <c r="N21" s="25">
        <f t="shared" ref="N21:N24" si="42">E21/G21</f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14" t="s">
        <v>29</v>
      </c>
      <c r="B22" s="14">
        <v>1350.0</v>
      </c>
      <c r="C22" s="19">
        <v>1.3404216E7</v>
      </c>
      <c r="D22" s="42">
        <f t="shared" si="36"/>
        <v>1.815602553</v>
      </c>
      <c r="E22" s="19">
        <v>1.3404216E7</v>
      </c>
      <c r="F22" s="42">
        <f t="shared" si="37"/>
        <v>2.519289716</v>
      </c>
      <c r="G22" s="19">
        <v>8969435.0</v>
      </c>
      <c r="H22" s="43">
        <f t="shared" si="38"/>
        <v>3.487897361</v>
      </c>
      <c r="I22" s="26">
        <f t="shared" ref="I22:J22" si="39">C22-E22</f>
        <v>0</v>
      </c>
      <c r="J22" s="24">
        <f t="shared" si="39"/>
        <v>-0.7036871636</v>
      </c>
      <c r="K22" s="25">
        <f t="shared" si="40"/>
        <v>1</v>
      </c>
      <c r="L22" s="26">
        <f t="shared" ref="L22:M22" si="41">E22-G22</f>
        <v>4434781</v>
      </c>
      <c r="M22" s="24">
        <f t="shared" si="41"/>
        <v>-0.9686076454</v>
      </c>
      <c r="N22" s="25">
        <f t="shared" si="42"/>
        <v>1.494432592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27" t="s">
        <v>30</v>
      </c>
      <c r="B23" s="27">
        <v>1370.0</v>
      </c>
      <c r="C23" s="28">
        <v>-6021524.0</v>
      </c>
      <c r="D23" s="42">
        <f t="shared" si="36"/>
        <v>-0.8156160975</v>
      </c>
      <c r="E23" s="28">
        <v>-8083683.0</v>
      </c>
      <c r="F23" s="42">
        <f t="shared" si="37"/>
        <v>-1.519308511</v>
      </c>
      <c r="G23" s="28">
        <v>-6397947.0</v>
      </c>
      <c r="H23" s="43">
        <f t="shared" si="38"/>
        <v>-2.487936248</v>
      </c>
      <c r="I23" s="26">
        <f t="shared" ref="I23:J23" si="43">C23-E23</f>
        <v>2062159</v>
      </c>
      <c r="J23" s="24">
        <f t="shared" si="43"/>
        <v>0.7036924133</v>
      </c>
      <c r="K23" s="25">
        <f t="shared" si="40"/>
        <v>0.7448985815</v>
      </c>
      <c r="L23" s="26">
        <f t="shared" ref="L23:M23" si="44">E23-G23</f>
        <v>-1685736</v>
      </c>
      <c r="M23" s="24">
        <f t="shared" si="44"/>
        <v>0.9686277371</v>
      </c>
      <c r="N23" s="25">
        <f t="shared" si="42"/>
        <v>1.26348077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14" t="s">
        <v>31</v>
      </c>
      <c r="B24" s="14">
        <v>1300.0</v>
      </c>
      <c r="C24" s="19">
        <v>7382792.0</v>
      </c>
      <c r="D24" s="20">
        <f>C24/C32</f>
        <v>0.6088580246</v>
      </c>
      <c r="E24" s="19">
        <v>5320633.0</v>
      </c>
      <c r="F24" s="20">
        <f>E24/E32</f>
        <v>0.4981937009</v>
      </c>
      <c r="G24" s="19">
        <v>2571588.0</v>
      </c>
      <c r="H24" s="44">
        <f>G24/G32</f>
        <v>0.5708618042</v>
      </c>
      <c r="I24" s="7">
        <f>SUM(I21:I23)</f>
        <v>2062159</v>
      </c>
      <c r="J24" s="24">
        <f>D24-F24</f>
        <v>0.1106643237</v>
      </c>
      <c r="K24" s="25">
        <f t="shared" si="40"/>
        <v>1.387577756</v>
      </c>
      <c r="L24" s="7">
        <f>SUM(L21:L23)</f>
        <v>2749045</v>
      </c>
      <c r="M24" s="24">
        <f>F24-H24</f>
        <v>-0.07266810334</v>
      </c>
      <c r="N24" s="25">
        <f t="shared" si="42"/>
        <v>2.069006777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0" customHeight="1">
      <c r="A25" s="13" t="s">
        <v>32</v>
      </c>
      <c r="B25" s="14"/>
      <c r="C25" s="15" t="s">
        <v>6</v>
      </c>
      <c r="D25" s="15" t="s">
        <v>7</v>
      </c>
      <c r="E25" s="15" t="s">
        <v>6</v>
      </c>
      <c r="F25" s="15" t="s">
        <v>7</v>
      </c>
      <c r="G25" s="15" t="s">
        <v>6</v>
      </c>
      <c r="H25" s="17" t="s">
        <v>7</v>
      </c>
      <c r="I25" s="45"/>
      <c r="J25" s="46"/>
      <c r="K25" s="25"/>
      <c r="L25" s="7"/>
      <c r="M25" s="7"/>
      <c r="N25" s="2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14" t="s">
        <v>33</v>
      </c>
      <c r="B26" s="14">
        <v>1420.0</v>
      </c>
      <c r="C26" s="19">
        <v>24347.0</v>
      </c>
      <c r="D26" s="47">
        <f>C26/$C$27</f>
        <v>1</v>
      </c>
      <c r="E26" s="19">
        <v>6059.0</v>
      </c>
      <c r="F26" s="47">
        <f>E26/$E$27</f>
        <v>1</v>
      </c>
      <c r="G26" s="29">
        <v>823.0</v>
      </c>
      <c r="H26" s="48">
        <f>G26/$G$27</f>
        <v>1</v>
      </c>
      <c r="I26" s="26">
        <f t="shared" ref="I26:J26" si="45">C26-E26</f>
        <v>18288</v>
      </c>
      <c r="J26" s="24">
        <f t="shared" si="45"/>
        <v>0</v>
      </c>
      <c r="K26" s="25">
        <f t="shared" ref="K26:K27" si="47">C26/E26</f>
        <v>4.018319855</v>
      </c>
      <c r="L26" s="26">
        <f t="shared" ref="L26:M26" si="46">E26-G26</f>
        <v>5236</v>
      </c>
      <c r="M26" s="24">
        <f t="shared" si="46"/>
        <v>0</v>
      </c>
      <c r="N26" s="25">
        <f t="shared" ref="N26:N27" si="48">E26/G26</f>
        <v>7.362089915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27" t="s">
        <v>34</v>
      </c>
      <c r="B27" s="27">
        <v>1400.0</v>
      </c>
      <c r="C27" s="28">
        <v>24347.0</v>
      </c>
      <c r="D27" s="30">
        <f>C27/C32</f>
        <v>0.002007894347</v>
      </c>
      <c r="E27" s="28">
        <v>6059.0</v>
      </c>
      <c r="F27" s="30">
        <f>E27/E32</f>
        <v>0.0005673301717</v>
      </c>
      <c r="G27" s="41">
        <v>823.0</v>
      </c>
      <c r="H27" s="48">
        <f>G27/G32</f>
        <v>0.0001826961647</v>
      </c>
      <c r="I27" s="26">
        <f>SUM(I26)</f>
        <v>18288</v>
      </c>
      <c r="J27" s="24">
        <f>D27-F27</f>
        <v>0.001440564176</v>
      </c>
      <c r="K27" s="25">
        <f t="shared" si="47"/>
        <v>4.018319855</v>
      </c>
      <c r="L27" s="26">
        <f>SUM(L26)</f>
        <v>5236</v>
      </c>
      <c r="M27" s="24">
        <f>F27-H27</f>
        <v>0.000384634007</v>
      </c>
      <c r="N27" s="25">
        <f t="shared" si="48"/>
        <v>7.362089915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13" t="s">
        <v>35</v>
      </c>
      <c r="B28" s="27"/>
      <c r="C28" s="15" t="s">
        <v>6</v>
      </c>
      <c r="D28" s="15" t="s">
        <v>7</v>
      </c>
      <c r="E28" s="15" t="s">
        <v>6</v>
      </c>
      <c r="F28" s="15" t="s">
        <v>7</v>
      </c>
      <c r="G28" s="15" t="s">
        <v>6</v>
      </c>
      <c r="H28" s="15" t="s">
        <v>7</v>
      </c>
      <c r="I28" s="45"/>
      <c r="J28" s="46"/>
      <c r="K28" s="25"/>
      <c r="L28" s="7"/>
      <c r="M28" s="7"/>
      <c r="N28" s="2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0" customHeight="1">
      <c r="A29" s="27" t="s">
        <v>36</v>
      </c>
      <c r="B29" s="27">
        <v>1520.0</v>
      </c>
      <c r="C29" s="28">
        <v>4590223.0</v>
      </c>
      <c r="D29" s="30">
        <f t="shared" ref="D29:D30" si="51">C29/$C$31</f>
        <v>0.9728142361</v>
      </c>
      <c r="E29" s="28">
        <v>5278596.0</v>
      </c>
      <c r="F29" s="30">
        <f t="shared" ref="F29:F30" si="52">E29/$E$31</f>
        <v>0.9860717678</v>
      </c>
      <c r="G29" s="28">
        <v>1892165.0</v>
      </c>
      <c r="H29" s="49">
        <f t="shared" ref="H29:H30" si="53">G29/$G$31</f>
        <v>0.9792111724</v>
      </c>
      <c r="I29" s="26">
        <f t="shared" ref="I29:J29" si="49">C29-E29</f>
        <v>-688373</v>
      </c>
      <c r="J29" s="24">
        <f t="shared" si="49"/>
        <v>-0.0132575317</v>
      </c>
      <c r="K29" s="25">
        <f t="shared" ref="K29:K32" si="55">C29/E29</f>
        <v>0.869591649</v>
      </c>
      <c r="L29" s="26">
        <f t="shared" ref="L29:M29" si="50">E29-G29</f>
        <v>3386431</v>
      </c>
      <c r="M29" s="24">
        <f t="shared" si="50"/>
        <v>0.006860595373</v>
      </c>
      <c r="N29" s="33">
        <f t="shared" ref="N29:N32" si="57">E29/G29</f>
        <v>2.789712314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14" t="s">
        <v>37</v>
      </c>
      <c r="B30" s="14">
        <v>1540.0</v>
      </c>
      <c r="C30" s="19">
        <v>128276.0</v>
      </c>
      <c r="D30" s="30">
        <f t="shared" si="51"/>
        <v>0.02718576395</v>
      </c>
      <c r="E30" s="19">
        <v>74560.0</v>
      </c>
      <c r="F30" s="30">
        <f t="shared" si="52"/>
        <v>0.01392823224</v>
      </c>
      <c r="G30" s="19">
        <v>40171.0</v>
      </c>
      <c r="H30" s="49">
        <f t="shared" si="53"/>
        <v>0.02078882762</v>
      </c>
      <c r="I30" s="26">
        <f t="shared" ref="I30:J30" si="54">C30-E30</f>
        <v>53716</v>
      </c>
      <c r="J30" s="24">
        <f t="shared" si="54"/>
        <v>0.0132575317</v>
      </c>
      <c r="K30" s="25">
        <f t="shared" si="55"/>
        <v>1.720439914</v>
      </c>
      <c r="L30" s="26">
        <f t="shared" ref="L30:M30" si="56">E30-G30</f>
        <v>34389</v>
      </c>
      <c r="M30" s="24">
        <f t="shared" si="56"/>
        <v>-0.006860595373</v>
      </c>
      <c r="N30" s="25">
        <f t="shared" si="57"/>
        <v>1.856065321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27" t="s">
        <v>38</v>
      </c>
      <c r="B31" s="27">
        <v>1500.0</v>
      </c>
      <c r="C31" s="28">
        <v>4718499.0</v>
      </c>
      <c r="D31" s="30">
        <f>C31/C32</f>
        <v>0.389134081</v>
      </c>
      <c r="E31" s="28">
        <v>5353156.0</v>
      </c>
      <c r="F31" s="30">
        <f>E31/E32</f>
        <v>0.5012389689</v>
      </c>
      <c r="G31" s="28">
        <v>1932336.0</v>
      </c>
      <c r="H31" s="49">
        <f>G31/G32</f>
        <v>0.4289554996</v>
      </c>
      <c r="I31" s="26">
        <f>SUM(I29:I30)</f>
        <v>-634657</v>
      </c>
      <c r="J31" s="24">
        <f>D31-F31</f>
        <v>-0.1121048879</v>
      </c>
      <c r="K31" s="25">
        <f t="shared" si="55"/>
        <v>0.8814424612</v>
      </c>
      <c r="L31" s="26">
        <f>SUM(L29:L30)</f>
        <v>3420820</v>
      </c>
      <c r="M31" s="24">
        <f>F31-H31</f>
        <v>0.07228346933</v>
      </c>
      <c r="N31" s="25">
        <f t="shared" si="57"/>
        <v>2.770302887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50" t="s">
        <v>25</v>
      </c>
      <c r="B32" s="50">
        <v>1700.0</v>
      </c>
      <c r="C32" s="51">
        <v>1.2125638E7</v>
      </c>
      <c r="D32" s="52">
        <f>SUM(D24,D27,D31)</f>
        <v>1</v>
      </c>
      <c r="E32" s="51">
        <v>1.0679848E7</v>
      </c>
      <c r="F32" s="52">
        <f>SUM(F24,F27,F31)</f>
        <v>1</v>
      </c>
      <c r="G32" s="51">
        <v>4504747.0</v>
      </c>
      <c r="H32" s="52">
        <f>SUM(H24,H27,H31)</f>
        <v>1</v>
      </c>
      <c r="I32" s="53">
        <f t="shared" ref="I32:J32" si="58">SUM(I31,I27,I24)</f>
        <v>1445790</v>
      </c>
      <c r="J32" s="54">
        <f t="shared" si="58"/>
        <v>0</v>
      </c>
      <c r="K32" s="25">
        <f t="shared" si="55"/>
        <v>1.135375522</v>
      </c>
      <c r="L32" s="53">
        <f t="shared" ref="L32:M32" si="59">SUM(L31,L27,L24)</f>
        <v>6175101</v>
      </c>
      <c r="M32" s="54">
        <f t="shared" si="59"/>
        <v>0</v>
      </c>
      <c r="N32" s="25">
        <f t="shared" si="57"/>
        <v>2.370798626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7"/>
      <c r="B38" s="7"/>
      <c r="C38" s="7"/>
      <c r="D38" s="7"/>
      <c r="E38" s="7"/>
      <c r="F38" s="55" t="s">
        <v>39</v>
      </c>
      <c r="H38" s="55" t="s">
        <v>40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56" t="s">
        <v>41</v>
      </c>
      <c r="B39" s="57"/>
      <c r="C39" s="57"/>
      <c r="D39" s="57"/>
      <c r="E39" s="57"/>
      <c r="F39" s="58" t="s">
        <v>42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59" t="s">
        <v>0</v>
      </c>
      <c r="B40" s="59" t="s">
        <v>1</v>
      </c>
      <c r="C40" s="59">
        <v>2019.0</v>
      </c>
      <c r="D40" s="59">
        <v>2018.0</v>
      </c>
      <c r="E40" s="59">
        <v>2017.0</v>
      </c>
      <c r="F40" s="57" t="s">
        <v>43</v>
      </c>
      <c r="G40" s="57" t="s">
        <v>44</v>
      </c>
      <c r="H40" s="7" t="s">
        <v>43</v>
      </c>
      <c r="I40" s="7" t="s">
        <v>44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8.0" customHeight="1">
      <c r="A41" s="60" t="s">
        <v>45</v>
      </c>
      <c r="B41" s="60">
        <v>2110.0</v>
      </c>
      <c r="C41" s="61">
        <v>4.6115193E7</v>
      </c>
      <c r="D41" s="61">
        <v>2.6744841E7</v>
      </c>
      <c r="E41" s="61">
        <v>9024803.0</v>
      </c>
      <c r="F41" s="62">
        <f t="shared" ref="F41:F59" si="60">C41-D41</f>
        <v>19370352</v>
      </c>
      <c r="G41" s="63">
        <f t="shared" ref="G41:G59" si="61">F41/D41</f>
        <v>0.72426499</v>
      </c>
      <c r="H41" s="26">
        <f t="shared" ref="H41:H59" si="62">D41-E41</f>
        <v>17720038</v>
      </c>
      <c r="I41" s="24">
        <f t="shared" ref="I41:I59" si="63">H41/E41</f>
        <v>1.963481973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64" t="s">
        <v>46</v>
      </c>
      <c r="B42" s="64">
        <v>2120.0</v>
      </c>
      <c r="C42" s="65">
        <v>-2.8001883E7</v>
      </c>
      <c r="D42" s="65">
        <v>-1.8553004E7</v>
      </c>
      <c r="E42" s="65">
        <v>1.0984915E7</v>
      </c>
      <c r="F42" s="62">
        <f t="shared" si="60"/>
        <v>-9448879</v>
      </c>
      <c r="G42" s="63">
        <f t="shared" si="61"/>
        <v>0.509291056</v>
      </c>
      <c r="H42" s="26">
        <f t="shared" si="62"/>
        <v>-29537919</v>
      </c>
      <c r="I42" s="24">
        <f t="shared" si="63"/>
        <v>-2.688952896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60" t="s">
        <v>47</v>
      </c>
      <c r="B43" s="60">
        <v>2100.0</v>
      </c>
      <c r="C43" s="61">
        <v>1.811331E7</v>
      </c>
      <c r="D43" s="61">
        <v>8191837.0</v>
      </c>
      <c r="E43" s="61">
        <v>-1960112.0</v>
      </c>
      <c r="F43" s="62">
        <f t="shared" si="60"/>
        <v>9921473</v>
      </c>
      <c r="G43" s="63">
        <f t="shared" si="61"/>
        <v>1.211141408</v>
      </c>
      <c r="H43" s="26">
        <f t="shared" si="62"/>
        <v>10151949</v>
      </c>
      <c r="I43" s="24">
        <f t="shared" si="63"/>
        <v>-5.179269858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64" t="s">
        <v>48</v>
      </c>
      <c r="B44" s="64">
        <v>2210.0</v>
      </c>
      <c r="C44" s="65">
        <v>-5607740.0</v>
      </c>
      <c r="D44" s="65">
        <v>-4100648.0</v>
      </c>
      <c r="E44" s="65">
        <v>-3043659.0</v>
      </c>
      <c r="F44" s="62">
        <f t="shared" si="60"/>
        <v>-1507092</v>
      </c>
      <c r="G44" s="63">
        <f t="shared" si="61"/>
        <v>0.3675253277</v>
      </c>
      <c r="H44" s="26">
        <f t="shared" si="62"/>
        <v>-1056989</v>
      </c>
      <c r="I44" s="24">
        <f t="shared" si="63"/>
        <v>0.3472757625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60" t="s">
        <v>49</v>
      </c>
      <c r="B45" s="60">
        <v>2220.0</v>
      </c>
      <c r="C45" s="61">
        <v>-3063810.0</v>
      </c>
      <c r="D45" s="61">
        <v>-2001167.0</v>
      </c>
      <c r="E45" s="61">
        <v>-1381848.0</v>
      </c>
      <c r="F45" s="62">
        <f t="shared" si="60"/>
        <v>-1062643</v>
      </c>
      <c r="G45" s="63">
        <f t="shared" si="61"/>
        <v>0.5310116547</v>
      </c>
      <c r="H45" s="26">
        <f t="shared" si="62"/>
        <v>-619319</v>
      </c>
      <c r="I45" s="24">
        <f t="shared" si="63"/>
        <v>0.4481817103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64" t="s">
        <v>50</v>
      </c>
      <c r="B46" s="64">
        <v>2200.0</v>
      </c>
      <c r="C46" s="65">
        <v>9441760.0</v>
      </c>
      <c r="D46" s="65">
        <v>2090022.0</v>
      </c>
      <c r="E46" s="65">
        <v>-6385619.0</v>
      </c>
      <c r="F46" s="62">
        <f t="shared" si="60"/>
        <v>7351738</v>
      </c>
      <c r="G46" s="63">
        <f t="shared" si="61"/>
        <v>3.517540964</v>
      </c>
      <c r="H46" s="26">
        <f t="shared" si="62"/>
        <v>8475641</v>
      </c>
      <c r="I46" s="24">
        <f t="shared" si="63"/>
        <v>-1.327301394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8.0" customHeight="1">
      <c r="A47" s="60" t="s">
        <v>51</v>
      </c>
      <c r="B47" s="60">
        <v>2310.0</v>
      </c>
      <c r="C47" s="66">
        <v>0.0</v>
      </c>
      <c r="D47" s="66">
        <v>0.0</v>
      </c>
      <c r="E47" s="61">
        <v>15000.0</v>
      </c>
      <c r="F47" s="62">
        <f t="shared" si="60"/>
        <v>0</v>
      </c>
      <c r="G47" s="63" t="str">
        <f t="shared" si="61"/>
        <v>#DIV/0!</v>
      </c>
      <c r="H47" s="26">
        <f t="shared" si="62"/>
        <v>-15000</v>
      </c>
      <c r="I47" s="24">
        <f t="shared" si="63"/>
        <v>-1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64" t="s">
        <v>52</v>
      </c>
      <c r="B48" s="64">
        <v>2320.0</v>
      </c>
      <c r="C48" s="65">
        <v>199143.0</v>
      </c>
      <c r="D48" s="65">
        <v>47962.0</v>
      </c>
      <c r="E48" s="65">
        <v>8688.0</v>
      </c>
      <c r="F48" s="62">
        <f t="shared" si="60"/>
        <v>151181</v>
      </c>
      <c r="G48" s="63">
        <f t="shared" si="61"/>
        <v>3.152099579</v>
      </c>
      <c r="H48" s="26">
        <f t="shared" si="62"/>
        <v>39274</v>
      </c>
      <c r="I48" s="24">
        <f t="shared" si="63"/>
        <v>4.520488029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60" t="s">
        <v>53</v>
      </c>
      <c r="B49" s="60">
        <v>2330.0</v>
      </c>
      <c r="C49" s="66">
        <v>0.0</v>
      </c>
      <c r="D49" s="66">
        <v>0.0</v>
      </c>
      <c r="E49" s="66">
        <v>0.0</v>
      </c>
      <c r="F49" s="62">
        <f t="shared" si="60"/>
        <v>0</v>
      </c>
      <c r="G49" s="63" t="str">
        <f t="shared" si="61"/>
        <v>#DIV/0!</v>
      </c>
      <c r="H49" s="26">
        <f t="shared" si="62"/>
        <v>0</v>
      </c>
      <c r="I49" s="24" t="str">
        <f t="shared" si="63"/>
        <v>#DIV/0!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64" t="s">
        <v>54</v>
      </c>
      <c r="B50" s="64">
        <v>2340.0</v>
      </c>
      <c r="C50" s="65">
        <v>845592.0</v>
      </c>
      <c r="D50" s="65">
        <v>399003.0</v>
      </c>
      <c r="E50" s="65">
        <v>71864.0</v>
      </c>
      <c r="F50" s="62">
        <f t="shared" si="60"/>
        <v>446589</v>
      </c>
      <c r="G50" s="63">
        <f t="shared" si="61"/>
        <v>1.119262261</v>
      </c>
      <c r="H50" s="26">
        <f t="shared" si="62"/>
        <v>327139</v>
      </c>
      <c r="I50" s="24">
        <f t="shared" si="63"/>
        <v>4.552195814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60" t="s">
        <v>55</v>
      </c>
      <c r="B51" s="60">
        <v>2350.0</v>
      </c>
      <c r="C51" s="61">
        <v>-6551679.0</v>
      </c>
      <c r="D51" s="61">
        <v>-1934275.0</v>
      </c>
      <c r="E51" s="61">
        <v>-734703.0</v>
      </c>
      <c r="F51" s="62">
        <f t="shared" si="60"/>
        <v>-4617404</v>
      </c>
      <c r="G51" s="63">
        <f t="shared" si="61"/>
        <v>2.387149707</v>
      </c>
      <c r="H51" s="26">
        <f t="shared" si="62"/>
        <v>-1199572</v>
      </c>
      <c r="I51" s="24">
        <f t="shared" si="63"/>
        <v>1.632730505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64" t="s">
        <v>56</v>
      </c>
      <c r="B52" s="64">
        <v>2300.0</v>
      </c>
      <c r="C52" s="65">
        <v>3934816.0</v>
      </c>
      <c r="D52" s="65">
        <v>602712.0</v>
      </c>
      <c r="E52" s="65">
        <v>-7024770.0</v>
      </c>
      <c r="F52" s="62">
        <f t="shared" si="60"/>
        <v>3332104</v>
      </c>
      <c r="G52" s="63">
        <f t="shared" si="61"/>
        <v>5.528517766</v>
      </c>
      <c r="H52" s="26">
        <f t="shared" si="62"/>
        <v>7627482</v>
      </c>
      <c r="I52" s="24">
        <f t="shared" si="63"/>
        <v>-1.085798112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0" customHeight="1">
      <c r="A53" s="60" t="s">
        <v>57</v>
      </c>
      <c r="B53" s="60">
        <v>2410.0</v>
      </c>
      <c r="C53" s="61">
        <v>-1868952.0</v>
      </c>
      <c r="D53" s="61">
        <v>-338430.0</v>
      </c>
      <c r="E53" s="66">
        <v>0.0</v>
      </c>
      <c r="F53" s="62">
        <f t="shared" si="60"/>
        <v>-1530522</v>
      </c>
      <c r="G53" s="63">
        <f t="shared" si="61"/>
        <v>4.522418225</v>
      </c>
      <c r="H53" s="26">
        <f t="shared" si="62"/>
        <v>-338430</v>
      </c>
      <c r="I53" s="24" t="str">
        <f t="shared" si="63"/>
        <v>#DIV/0!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64" t="s">
        <v>58</v>
      </c>
      <c r="B54" s="64">
        <v>2411.0</v>
      </c>
      <c r="C54" s="65">
        <v>-943921.0</v>
      </c>
      <c r="D54" s="65">
        <v>-252584.0</v>
      </c>
      <c r="E54" s="67">
        <v>0.0</v>
      </c>
      <c r="F54" s="62">
        <f t="shared" si="60"/>
        <v>-691337</v>
      </c>
      <c r="G54" s="63">
        <f t="shared" si="61"/>
        <v>2.737057771</v>
      </c>
      <c r="H54" s="26">
        <f t="shared" si="62"/>
        <v>-252584</v>
      </c>
      <c r="I54" s="24" t="str">
        <f t="shared" si="63"/>
        <v>#DIV/0!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0" customHeight="1">
      <c r="A55" s="60" t="s">
        <v>59</v>
      </c>
      <c r="B55" s="60">
        <v>2412.0</v>
      </c>
      <c r="C55" s="61">
        <v>-925031.0</v>
      </c>
      <c r="D55" s="61">
        <v>-85846.0</v>
      </c>
      <c r="E55" s="66">
        <v>0.0</v>
      </c>
      <c r="F55" s="62">
        <f t="shared" si="60"/>
        <v>-839185</v>
      </c>
      <c r="G55" s="63">
        <f t="shared" si="61"/>
        <v>9.775470028</v>
      </c>
      <c r="H55" s="26">
        <f t="shared" si="62"/>
        <v>-85846</v>
      </c>
      <c r="I55" s="24" t="str">
        <f t="shared" si="63"/>
        <v>#DIV/0!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8.0" customHeight="1">
      <c r="A56" s="64" t="s">
        <v>60</v>
      </c>
      <c r="B56" s="64">
        <v>2430.0</v>
      </c>
      <c r="C56" s="68">
        <v>0.0</v>
      </c>
      <c r="D56" s="68">
        <v>0.0</v>
      </c>
      <c r="E56" s="69">
        <v>-577.0</v>
      </c>
      <c r="F56" s="62">
        <f t="shared" si="60"/>
        <v>0</v>
      </c>
      <c r="G56" s="63" t="str">
        <f t="shared" si="61"/>
        <v>#DIV/0!</v>
      </c>
      <c r="H56" s="26">
        <f t="shared" si="62"/>
        <v>577</v>
      </c>
      <c r="I56" s="24">
        <f t="shared" si="63"/>
        <v>-1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8.0" customHeight="1">
      <c r="A57" s="60" t="s">
        <v>61</v>
      </c>
      <c r="B57" s="60">
        <v>2450.0</v>
      </c>
      <c r="C57" s="70">
        <v>0.0</v>
      </c>
      <c r="D57" s="70">
        <v>0.0</v>
      </c>
      <c r="E57" s="61">
        <v>1269407.0</v>
      </c>
      <c r="F57" s="62">
        <f t="shared" si="60"/>
        <v>0</v>
      </c>
      <c r="G57" s="63" t="str">
        <f t="shared" si="61"/>
        <v>#DIV/0!</v>
      </c>
      <c r="H57" s="26">
        <f t="shared" si="62"/>
        <v>-1269407</v>
      </c>
      <c r="I57" s="24">
        <f t="shared" si="63"/>
        <v>-1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8.0" customHeight="1">
      <c r="A58" s="64" t="s">
        <v>62</v>
      </c>
      <c r="B58" s="64">
        <v>2460.0</v>
      </c>
      <c r="C58" s="65">
        <v>-3705.0</v>
      </c>
      <c r="D58" s="65">
        <v>-1950018.0</v>
      </c>
      <c r="E58" s="65">
        <v>-5003.0</v>
      </c>
      <c r="F58" s="62">
        <f t="shared" si="60"/>
        <v>1946313</v>
      </c>
      <c r="G58" s="63">
        <f t="shared" si="61"/>
        <v>-0.9981000175</v>
      </c>
      <c r="H58" s="26">
        <f t="shared" si="62"/>
        <v>-1945015</v>
      </c>
      <c r="I58" s="24">
        <f t="shared" si="63"/>
        <v>388.7697382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8.0" customHeight="1">
      <c r="A59" s="60" t="s">
        <v>63</v>
      </c>
      <c r="B59" s="60">
        <v>2400.0</v>
      </c>
      <c r="C59" s="61">
        <v>2062159.0</v>
      </c>
      <c r="D59" s="61">
        <v>-1685736.0</v>
      </c>
      <c r="E59" s="61">
        <v>-5760943.0</v>
      </c>
      <c r="F59" s="62">
        <f t="shared" si="60"/>
        <v>3747895</v>
      </c>
      <c r="G59" s="63">
        <f t="shared" si="61"/>
        <v>-2.223298903</v>
      </c>
      <c r="H59" s="26">
        <f t="shared" si="62"/>
        <v>4075207</v>
      </c>
      <c r="I59" s="24">
        <f t="shared" si="63"/>
        <v>-0.7073854055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8.0" customHeight="1">
      <c r="A60" s="71" t="s">
        <v>64</v>
      </c>
      <c r="B60" s="9"/>
      <c r="C60" s="9"/>
      <c r="D60" s="9"/>
      <c r="E60" s="9"/>
      <c r="F60" s="9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8.0" customHeight="1">
      <c r="A61" s="60" t="s">
        <v>65</v>
      </c>
      <c r="B61" s="60">
        <v>2520.0</v>
      </c>
      <c r="C61" s="66">
        <v>0.0</v>
      </c>
      <c r="D61" s="66">
        <v>0.0</v>
      </c>
      <c r="E61" s="66">
        <v>0.0</v>
      </c>
      <c r="F61" s="57">
        <f t="shared" ref="F61:F62" si="64">C61-D61</f>
        <v>0</v>
      </c>
      <c r="G61" s="63" t="str">
        <f t="shared" ref="G61:G62" si="65">F61/D61</f>
        <v>#DIV/0!</v>
      </c>
      <c r="H61" s="7">
        <f t="shared" ref="H61:H62" si="66">D61-E61</f>
        <v>0</v>
      </c>
      <c r="I61" s="24" t="str">
        <f t="shared" ref="I61:I62" si="67">H61/E61</f>
        <v>#DIV/0!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8.0" customHeight="1">
      <c r="A62" s="64" t="s">
        <v>66</v>
      </c>
      <c r="B62" s="64">
        <v>2500.0</v>
      </c>
      <c r="C62" s="65">
        <v>2062159.0</v>
      </c>
      <c r="D62" s="65">
        <v>-1685736.0</v>
      </c>
      <c r="E62" s="65">
        <v>-5760943.0</v>
      </c>
      <c r="F62" s="62">
        <f t="shared" si="64"/>
        <v>3747895</v>
      </c>
      <c r="G62" s="63">
        <f t="shared" si="65"/>
        <v>-2.223298903</v>
      </c>
      <c r="H62" s="26">
        <f t="shared" si="66"/>
        <v>4075207</v>
      </c>
      <c r="I62" s="24">
        <f t="shared" si="67"/>
        <v>-0.7073854055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8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8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8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8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8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8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8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8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8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8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8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8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8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8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8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8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8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8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8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8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8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8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8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8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8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8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8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8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8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8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8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8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8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8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8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8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8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8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8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8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8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8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8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8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8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8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8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8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8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8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8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8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8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8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8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8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8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8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8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8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8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8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8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8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8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8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8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8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8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8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8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8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8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8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8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8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8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8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8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8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8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8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8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8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8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8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8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8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8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8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8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8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8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8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8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8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8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8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8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8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8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8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8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8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8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8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8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8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8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8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8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8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8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8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8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8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8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8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8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8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8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8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8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8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8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8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8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8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8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8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8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8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8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8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8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8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8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8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8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8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8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8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8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8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8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8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8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8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8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8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8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8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8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8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8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8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8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8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8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8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8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8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8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8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8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8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8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8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8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8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8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8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8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8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8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8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8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8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8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8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8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8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8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8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8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8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8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8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8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8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8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8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8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8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8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8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8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8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8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8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8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8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8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8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8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8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8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8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8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8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8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8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8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8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8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8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8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8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8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8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8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8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8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8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8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8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8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8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8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8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8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8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8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8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8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8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8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8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8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8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8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8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8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8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8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8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8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8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8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8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8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8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8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8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8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8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8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8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8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8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8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8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8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8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8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8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8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8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8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8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8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8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8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8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8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8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8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8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8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8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8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8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8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8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8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8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8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8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8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8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8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8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8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8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8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8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8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8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8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8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8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8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8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8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8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8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8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8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8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8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8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8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8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8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8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8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8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8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8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8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8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8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8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8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8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8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8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8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8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8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8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8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8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8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8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8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8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8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8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8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8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8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8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8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8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8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8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8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8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8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8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8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8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8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8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8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8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8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8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8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8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8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8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8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8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8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8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8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8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8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8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8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8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8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8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8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8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8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8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8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8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8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8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8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8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8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8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8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8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8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8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8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8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8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8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8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8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8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8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8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8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8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8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8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8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8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8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8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8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8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8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8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8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8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8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8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8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8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8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8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8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8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8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8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8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8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8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8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8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8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8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8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8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8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8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8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8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8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8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8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8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8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8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8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8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8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8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8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8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8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8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8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8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8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8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8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8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8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8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8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8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8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8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8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8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8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8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8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8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8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8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8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8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8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8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8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8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8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8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8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8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8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8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8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8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8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8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8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8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8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8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8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8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8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8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8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8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8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8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8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8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8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8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8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8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8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8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8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8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8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8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8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8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8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8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8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8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8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8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8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8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8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8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8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8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8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8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8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8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8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8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8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8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8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8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8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8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8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8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8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8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8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8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8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8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8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8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8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8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8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8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8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8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8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8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8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8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8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8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8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8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8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8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8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8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8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8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8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8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8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8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8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8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8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8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8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8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8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8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8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8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8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8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8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8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8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8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8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8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8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8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8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8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8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8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8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8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8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8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8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8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8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8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8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8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8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8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8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8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8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8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8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8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8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8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8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8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8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8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8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8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8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8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8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8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8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8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8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8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8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8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8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8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8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8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8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8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8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8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8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8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8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8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8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8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8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8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8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8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8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8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8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8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8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8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8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8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8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8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8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8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8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8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8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8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8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8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8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8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8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8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8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8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8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8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8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8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8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8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8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8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8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8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8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8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8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8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8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8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8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8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8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8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8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8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8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8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8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8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8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8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8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8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8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8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8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8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8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8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8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8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8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8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8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8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8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8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8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8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8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8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8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8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8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8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8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8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8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8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8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8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8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8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8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8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8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8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8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8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8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8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8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8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8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8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8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8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8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8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8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8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8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8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8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8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8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8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8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8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8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8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8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8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8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8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8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8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8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8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8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8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8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8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8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8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8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8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8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8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8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8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8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8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8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8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8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8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8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8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8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8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8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8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8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8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8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8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8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8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8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8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8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8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8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8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8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8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8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8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8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8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8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8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8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8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8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8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8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8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8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8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8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8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8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8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8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8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8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8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8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8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8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8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8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8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8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8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8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8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8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8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8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8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8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8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8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8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8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8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8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8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8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8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8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8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8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8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8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8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8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8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8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8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8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8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8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8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8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8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8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8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8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8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8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8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8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8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8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8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8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8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8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8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8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8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8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8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8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8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8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8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8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8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8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8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8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8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8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8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8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8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8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8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8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8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8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8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8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8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8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8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8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8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8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8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8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8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8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8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8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8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8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8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8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8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8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8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8.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8.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8.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8.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8.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8.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8.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8.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8.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8.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8.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1">
    <mergeCell ref="F38:G38"/>
    <mergeCell ref="H38:I38"/>
    <mergeCell ref="F39:I39"/>
    <mergeCell ref="A60:G60"/>
    <mergeCell ref="C1:D1"/>
    <mergeCell ref="E1:F1"/>
    <mergeCell ref="G1:H1"/>
    <mergeCell ref="I1:K2"/>
    <mergeCell ref="L1:N2"/>
    <mergeCell ref="A2:H2"/>
    <mergeCell ref="A19:H1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8.13"/>
    <col customWidth="1" min="3" max="5" width="10.75"/>
    <col customWidth="1" min="6" max="6" width="22.63"/>
    <col customWidth="1" min="7" max="7" width="23.0"/>
    <col customWidth="1" min="8" max="8" width="22.63"/>
    <col customWidth="1" min="9" max="9" width="23.0"/>
    <col customWidth="1" min="10" max="14" width="7.88"/>
    <col customWidth="1" min="15" max="26" width="7.63"/>
  </cols>
  <sheetData>
    <row r="1">
      <c r="A1" s="72" t="s">
        <v>0</v>
      </c>
      <c r="B1" s="72" t="s">
        <v>1</v>
      </c>
      <c r="C1" s="73">
        <v>43830.0</v>
      </c>
      <c r="D1" s="3"/>
      <c r="E1" s="73">
        <v>43465.0</v>
      </c>
      <c r="F1" s="3"/>
      <c r="G1" s="74">
        <v>43100.0</v>
      </c>
      <c r="H1" s="5"/>
      <c r="I1" s="75" t="s">
        <v>39</v>
      </c>
      <c r="J1" s="12"/>
      <c r="K1" s="12"/>
      <c r="L1" s="75" t="s">
        <v>40</v>
      </c>
      <c r="M1" s="12"/>
      <c r="N1" s="12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3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7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8"/>
      <c r="B4" s="79"/>
      <c r="C4" s="79" t="s">
        <v>6</v>
      </c>
      <c r="D4" s="79" t="s">
        <v>7</v>
      </c>
      <c r="E4" s="79" t="s">
        <v>6</v>
      </c>
      <c r="F4" s="79" t="s">
        <v>7</v>
      </c>
      <c r="G4" s="79" t="s">
        <v>6</v>
      </c>
      <c r="H4" s="79" t="s">
        <v>7</v>
      </c>
      <c r="I4" s="79" t="s">
        <v>67</v>
      </c>
      <c r="J4" s="79" t="s">
        <v>9</v>
      </c>
      <c r="K4" s="79" t="s">
        <v>10</v>
      </c>
      <c r="L4" s="79" t="s">
        <v>67</v>
      </c>
      <c r="M4" s="79" t="s">
        <v>9</v>
      </c>
      <c r="N4" s="79" t="s">
        <v>10</v>
      </c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80" t="s">
        <v>11</v>
      </c>
      <c r="B5" s="80">
        <v>1110.0</v>
      </c>
      <c r="C5" s="81">
        <v>0.0</v>
      </c>
      <c r="D5" s="82">
        <f t="shared" ref="D5:D9" si="3">C5/$C$10</f>
        <v>0</v>
      </c>
      <c r="E5" s="81">
        <v>0.0</v>
      </c>
      <c r="F5" s="82">
        <f t="shared" ref="F5:F9" si="4">E5/$E$10</f>
        <v>0</v>
      </c>
      <c r="G5" s="81">
        <v>0.0</v>
      </c>
      <c r="H5" s="83">
        <f t="shared" ref="H5:H9" si="5">G5/$G$10</f>
        <v>0</v>
      </c>
      <c r="I5" s="76">
        <f t="shared" ref="I5:J5" si="1">C5-E5</f>
        <v>0</v>
      </c>
      <c r="J5" s="84">
        <f t="shared" si="1"/>
        <v>0</v>
      </c>
      <c r="K5" s="85" t="str">
        <f>C5/E5*100</f>
        <v>#DIV/0!</v>
      </c>
      <c r="L5" s="76">
        <f t="shared" ref="L5:M5" si="2">E5-G5</f>
        <v>0</v>
      </c>
      <c r="M5" s="84">
        <f t="shared" si="2"/>
        <v>0</v>
      </c>
      <c r="N5" s="85" t="str">
        <f t="shared" ref="N5:N10" si="8">E5/G5</f>
        <v>#DIV/0!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86" t="s">
        <v>12</v>
      </c>
      <c r="B6" s="86">
        <v>1150.0</v>
      </c>
      <c r="C6" s="87">
        <v>27221.0</v>
      </c>
      <c r="D6" s="82">
        <f t="shared" si="3"/>
        <v>0.1241516766</v>
      </c>
      <c r="E6" s="87">
        <v>102694.0</v>
      </c>
      <c r="F6" s="82">
        <f t="shared" si="4"/>
        <v>0.3023773489</v>
      </c>
      <c r="G6" s="87">
        <v>108245.0</v>
      </c>
      <c r="H6" s="83">
        <f t="shared" si="5"/>
        <v>0.4165784724</v>
      </c>
      <c r="I6" s="88">
        <f t="shared" ref="I6:J6" si="6">C6-E6</f>
        <v>-75473</v>
      </c>
      <c r="J6" s="84">
        <f t="shared" si="6"/>
        <v>-0.1782256724</v>
      </c>
      <c r="K6" s="85">
        <f t="shared" ref="K6:K10" si="10">C6/E6</f>
        <v>0.2650690401</v>
      </c>
      <c r="L6" s="88">
        <f t="shared" ref="L6:M6" si="7">E6-G6</f>
        <v>-5551</v>
      </c>
      <c r="M6" s="84">
        <f t="shared" si="7"/>
        <v>-0.1142011235</v>
      </c>
      <c r="N6" s="85">
        <f t="shared" si="8"/>
        <v>0.9487181856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80" t="s">
        <v>68</v>
      </c>
      <c r="B7" s="80">
        <v>1160.0</v>
      </c>
      <c r="C7" s="81">
        <v>0.0</v>
      </c>
      <c r="D7" s="82">
        <f t="shared" si="3"/>
        <v>0</v>
      </c>
      <c r="E7" s="81">
        <v>0.0</v>
      </c>
      <c r="F7" s="82">
        <f t="shared" si="4"/>
        <v>0</v>
      </c>
      <c r="G7" s="81">
        <v>0.0</v>
      </c>
      <c r="H7" s="83">
        <f t="shared" si="5"/>
        <v>0</v>
      </c>
      <c r="I7" s="76">
        <f t="shared" ref="I7:J7" si="9">C7-E7</f>
        <v>0</v>
      </c>
      <c r="J7" s="84">
        <f t="shared" si="9"/>
        <v>0</v>
      </c>
      <c r="K7" s="85" t="str">
        <f t="shared" si="10"/>
        <v>#DIV/0!</v>
      </c>
      <c r="L7" s="76">
        <f t="shared" ref="L7:M7" si="11">E7-G7</f>
        <v>0</v>
      </c>
      <c r="M7" s="84">
        <f t="shared" si="11"/>
        <v>0</v>
      </c>
      <c r="N7" s="85" t="str">
        <f t="shared" si="8"/>
        <v>#DIV/0!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86" t="s">
        <v>13</v>
      </c>
      <c r="B8" s="86">
        <v>1170.0</v>
      </c>
      <c r="C8" s="87">
        <v>189118.0</v>
      </c>
      <c r="D8" s="82">
        <f t="shared" si="3"/>
        <v>0.8625442405</v>
      </c>
      <c r="E8" s="87">
        <v>233879.0</v>
      </c>
      <c r="F8" s="82">
        <f t="shared" si="4"/>
        <v>0.688645023</v>
      </c>
      <c r="G8" s="87">
        <v>148372.0</v>
      </c>
      <c r="H8" s="83">
        <f t="shared" si="5"/>
        <v>0.5710063384</v>
      </c>
      <c r="I8" s="88">
        <f t="shared" ref="I8:J8" si="12">C8-E8</f>
        <v>-44761</v>
      </c>
      <c r="J8" s="84">
        <f t="shared" si="12"/>
        <v>0.1738992175</v>
      </c>
      <c r="K8" s="85">
        <f t="shared" si="10"/>
        <v>0.808614711</v>
      </c>
      <c r="L8" s="88">
        <f t="shared" ref="L8:M8" si="13">E8-G8</f>
        <v>85507</v>
      </c>
      <c r="M8" s="84">
        <f t="shared" si="13"/>
        <v>0.1176386846</v>
      </c>
      <c r="N8" s="85">
        <f t="shared" si="8"/>
        <v>1.576301458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80" t="s">
        <v>14</v>
      </c>
      <c r="B9" s="80">
        <v>1180.0</v>
      </c>
      <c r="C9" s="89">
        <v>2917.0</v>
      </c>
      <c r="D9" s="82">
        <f t="shared" si="3"/>
        <v>0.0133040829</v>
      </c>
      <c r="E9" s="89">
        <v>3049.0</v>
      </c>
      <c r="F9" s="82">
        <f t="shared" si="4"/>
        <v>0.008977628069</v>
      </c>
      <c r="G9" s="89">
        <v>3226.0</v>
      </c>
      <c r="H9" s="83">
        <f t="shared" si="5"/>
        <v>0.01241518917</v>
      </c>
      <c r="I9" s="88">
        <f t="shared" ref="I9:J9" si="14">C9-E9</f>
        <v>-132</v>
      </c>
      <c r="J9" s="84">
        <f t="shared" si="14"/>
        <v>0.00432645483</v>
      </c>
      <c r="K9" s="85">
        <f t="shared" si="10"/>
        <v>0.9567071171</v>
      </c>
      <c r="L9" s="88">
        <f t="shared" ref="L9:M9" si="15">E9-G9</f>
        <v>-177</v>
      </c>
      <c r="M9" s="84">
        <f t="shared" si="15"/>
        <v>-0.003437561103</v>
      </c>
      <c r="N9" s="85">
        <f t="shared" si="8"/>
        <v>0.945133292</v>
      </c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86" t="s">
        <v>16</v>
      </c>
      <c r="B10" s="86">
        <v>1100.0</v>
      </c>
      <c r="C10" s="87">
        <v>219256.0</v>
      </c>
      <c r="D10" s="90">
        <f>C10/C20</f>
        <v>0.2214695885</v>
      </c>
      <c r="E10" s="87">
        <v>339622.0</v>
      </c>
      <c r="F10" s="90">
        <f>E10/E20</f>
        <v>0.3269941403</v>
      </c>
      <c r="G10" s="87">
        <v>259843.0</v>
      </c>
      <c r="H10" s="91">
        <f>G10/G20</f>
        <v>0.2836227852</v>
      </c>
      <c r="I10" s="76">
        <f>SUM(I5:I9)</f>
        <v>-120366</v>
      </c>
      <c r="J10" s="84">
        <f>D10-F10</f>
        <v>-0.1055245518</v>
      </c>
      <c r="K10" s="85">
        <f t="shared" si="10"/>
        <v>0.6455883306</v>
      </c>
      <c r="L10" s="76">
        <f>SUM(L5:L9)</f>
        <v>79779</v>
      </c>
      <c r="M10" s="84">
        <f>F10-H10</f>
        <v>0.04337135511</v>
      </c>
      <c r="N10" s="85">
        <f t="shared" si="8"/>
        <v>1.307027705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7" t="s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3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8"/>
      <c r="B12" s="86"/>
      <c r="C12" s="86" t="s">
        <v>6</v>
      </c>
      <c r="D12" s="86" t="s">
        <v>7</v>
      </c>
      <c r="E12" s="86" t="s">
        <v>6</v>
      </c>
      <c r="F12" s="86" t="s">
        <v>7</v>
      </c>
      <c r="G12" s="86" t="s">
        <v>6</v>
      </c>
      <c r="H12" s="86" t="s">
        <v>7</v>
      </c>
      <c r="I12" s="86" t="s">
        <v>67</v>
      </c>
      <c r="J12" s="86" t="s">
        <v>9</v>
      </c>
      <c r="K12" s="86" t="s">
        <v>10</v>
      </c>
      <c r="L12" s="86" t="s">
        <v>67</v>
      </c>
      <c r="M12" s="86" t="s">
        <v>9</v>
      </c>
      <c r="N12" s="86" t="s">
        <v>10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86" t="s">
        <v>18</v>
      </c>
      <c r="B13" s="86">
        <v>1210.0</v>
      </c>
      <c r="C13" s="87">
        <v>609868.0</v>
      </c>
      <c r="D13" s="90">
        <f t="shared" ref="D13:D18" si="18">C13/$C$19</f>
        <v>0.791266677</v>
      </c>
      <c r="E13" s="87">
        <v>632573.0</v>
      </c>
      <c r="F13" s="90">
        <f t="shared" ref="F13:F18" si="19">E13/$E$19</f>
        <v>0.9049737051</v>
      </c>
      <c r="G13" s="87">
        <v>622376.0</v>
      </c>
      <c r="H13" s="91">
        <f t="shared" ref="H13:H18" si="20">G13/$G$19</f>
        <v>0.9482899953</v>
      </c>
      <c r="I13" s="88">
        <f t="shared" ref="I13:J13" si="16">C13-E13</f>
        <v>-22705</v>
      </c>
      <c r="J13" s="84">
        <f t="shared" si="16"/>
        <v>-0.1137070282</v>
      </c>
      <c r="K13" s="85">
        <f t="shared" ref="K13:K20" si="22">C13/E13</f>
        <v>0.9641069094</v>
      </c>
      <c r="L13" s="88">
        <f t="shared" ref="L13:M13" si="17">E13-G13</f>
        <v>10197</v>
      </c>
      <c r="M13" s="84">
        <f t="shared" si="17"/>
        <v>-0.04331629019</v>
      </c>
      <c r="N13" s="85">
        <f t="shared" ref="N13:N20" si="24">E13/G13</f>
        <v>1.016383987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80" t="s">
        <v>19</v>
      </c>
      <c r="B14" s="80">
        <v>1220.0</v>
      </c>
      <c r="C14" s="81">
        <v>0.0</v>
      </c>
      <c r="D14" s="90">
        <f t="shared" si="18"/>
        <v>0</v>
      </c>
      <c r="E14" s="92">
        <v>33.0</v>
      </c>
      <c r="F14" s="90">
        <f t="shared" si="19"/>
        <v>0.00004721057059</v>
      </c>
      <c r="G14" s="92">
        <v>6.0</v>
      </c>
      <c r="H14" s="91">
        <f t="shared" si="20"/>
        <v>0.000009141965584</v>
      </c>
      <c r="I14" s="88">
        <f t="shared" ref="I14:J14" si="21">C14-E14</f>
        <v>-33</v>
      </c>
      <c r="J14" s="84">
        <f t="shared" si="21"/>
        <v>-0.00004721057059</v>
      </c>
      <c r="K14" s="85">
        <f t="shared" si="22"/>
        <v>0</v>
      </c>
      <c r="L14" s="88">
        <f t="shared" ref="L14:M14" si="23">E14-G14</f>
        <v>27</v>
      </c>
      <c r="M14" s="84">
        <f t="shared" si="23"/>
        <v>0.00003806860501</v>
      </c>
      <c r="N14" s="85">
        <f t="shared" si="24"/>
        <v>5.5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86" t="s">
        <v>20</v>
      </c>
      <c r="B15" s="86">
        <v>1230.0</v>
      </c>
      <c r="C15" s="87">
        <v>63135.0</v>
      </c>
      <c r="D15" s="90">
        <f t="shared" si="18"/>
        <v>0.08191382668</v>
      </c>
      <c r="E15" s="87">
        <v>35131.0</v>
      </c>
      <c r="F15" s="90">
        <f t="shared" si="19"/>
        <v>0.05025922895</v>
      </c>
      <c r="G15" s="87">
        <v>30497.0</v>
      </c>
      <c r="H15" s="91">
        <f t="shared" si="20"/>
        <v>0.0464670874</v>
      </c>
      <c r="I15" s="88">
        <f t="shared" ref="I15:J15" si="25">C15-E15</f>
        <v>28004</v>
      </c>
      <c r="J15" s="84">
        <f t="shared" si="25"/>
        <v>0.03165459773</v>
      </c>
      <c r="K15" s="85">
        <f t="shared" si="22"/>
        <v>1.797130739</v>
      </c>
      <c r="L15" s="88">
        <f t="shared" ref="L15:M15" si="26">E15-G15</f>
        <v>4634</v>
      </c>
      <c r="M15" s="84">
        <f t="shared" si="26"/>
        <v>0.003792141551</v>
      </c>
      <c r="N15" s="85">
        <f t="shared" si="24"/>
        <v>1.151949372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80" t="s">
        <v>21</v>
      </c>
      <c r="B16" s="80">
        <v>1240.0</v>
      </c>
      <c r="C16" s="89">
        <v>91531.0</v>
      </c>
      <c r="D16" s="90">
        <f t="shared" si="18"/>
        <v>0.1187559115</v>
      </c>
      <c r="E16" s="89">
        <v>25342.0</v>
      </c>
      <c r="F16" s="90">
        <f t="shared" si="19"/>
        <v>0.03625485697</v>
      </c>
      <c r="G16" s="89">
        <v>1285.0</v>
      </c>
      <c r="H16" s="91">
        <f t="shared" si="20"/>
        <v>0.001957904296</v>
      </c>
      <c r="I16" s="88">
        <f t="shared" ref="I16:J16" si="27">C16-E16</f>
        <v>66189</v>
      </c>
      <c r="J16" s="84">
        <f t="shared" si="27"/>
        <v>0.08250105449</v>
      </c>
      <c r="K16" s="85">
        <f t="shared" si="22"/>
        <v>3.611830163</v>
      </c>
      <c r="L16" s="88">
        <f t="shared" ref="L16:M16" si="28">E16-G16</f>
        <v>24057</v>
      </c>
      <c r="M16" s="84">
        <f t="shared" si="28"/>
        <v>0.03429695267</v>
      </c>
      <c r="N16" s="85">
        <f t="shared" si="24"/>
        <v>19.72140078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86" t="s">
        <v>22</v>
      </c>
      <c r="B17" s="86">
        <v>1250.0</v>
      </c>
      <c r="C17" s="87">
        <v>3435.0</v>
      </c>
      <c r="D17" s="90">
        <f t="shared" si="18"/>
        <v>0.004456703804</v>
      </c>
      <c r="E17" s="87">
        <v>5824.0</v>
      </c>
      <c r="F17" s="90">
        <f t="shared" si="19"/>
        <v>0.008331950397</v>
      </c>
      <c r="G17" s="87">
        <v>2062.0</v>
      </c>
      <c r="H17" s="91">
        <f t="shared" si="20"/>
        <v>0.003141788839</v>
      </c>
      <c r="I17" s="88">
        <f t="shared" ref="I17:J17" si="29">C17-E17</f>
        <v>-2389</v>
      </c>
      <c r="J17" s="84">
        <f t="shared" si="29"/>
        <v>-0.003875246594</v>
      </c>
      <c r="K17" s="85">
        <f t="shared" si="22"/>
        <v>0.5898008242</v>
      </c>
      <c r="L17" s="88">
        <f t="shared" ref="L17:M17" si="30">E17-G17</f>
        <v>3762</v>
      </c>
      <c r="M17" s="84">
        <f t="shared" si="30"/>
        <v>0.005190161559</v>
      </c>
      <c r="N17" s="85">
        <f t="shared" si="24"/>
        <v>2.824442289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80" t="s">
        <v>23</v>
      </c>
      <c r="B18" s="80">
        <v>1260.0</v>
      </c>
      <c r="C18" s="89">
        <v>2780.0</v>
      </c>
      <c r="D18" s="90">
        <f t="shared" si="18"/>
        <v>0.003606881099</v>
      </c>
      <c r="E18" s="92">
        <v>93.0</v>
      </c>
      <c r="F18" s="90">
        <f t="shared" si="19"/>
        <v>0.0001330479717</v>
      </c>
      <c r="G18" s="92">
        <v>88.0</v>
      </c>
      <c r="H18" s="91">
        <f t="shared" si="20"/>
        <v>0.0001340821619</v>
      </c>
      <c r="I18" s="88">
        <f t="shared" ref="I18:J18" si="31">C18-E18</f>
        <v>2687</v>
      </c>
      <c r="J18" s="84">
        <f t="shared" si="31"/>
        <v>0.003473833127</v>
      </c>
      <c r="K18" s="85">
        <f t="shared" si="22"/>
        <v>29.89247312</v>
      </c>
      <c r="L18" s="88">
        <f t="shared" ref="L18:M18" si="32">E18-G18</f>
        <v>5</v>
      </c>
      <c r="M18" s="84">
        <f t="shared" si="32"/>
        <v>-0.00000103419023</v>
      </c>
      <c r="N18" s="85">
        <f t="shared" si="24"/>
        <v>1.056818182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86" t="s">
        <v>24</v>
      </c>
      <c r="B19" s="86">
        <v>1200.0</v>
      </c>
      <c r="C19" s="87">
        <v>770749.0</v>
      </c>
      <c r="D19" s="90">
        <f>C19/C20</f>
        <v>0.7785304115</v>
      </c>
      <c r="E19" s="87">
        <v>698996.0</v>
      </c>
      <c r="F19" s="90">
        <f>E19/E20</f>
        <v>0.6730058597</v>
      </c>
      <c r="G19" s="87">
        <v>656314.0</v>
      </c>
      <c r="H19" s="91">
        <f>G19/G20</f>
        <v>0.7163772148</v>
      </c>
      <c r="I19" s="88">
        <f>SUM(I13:I18)</f>
        <v>71753</v>
      </c>
      <c r="J19" s="84">
        <f>D19-F19</f>
        <v>0.1055245518</v>
      </c>
      <c r="K19" s="85">
        <f t="shared" si="22"/>
        <v>1.102651517</v>
      </c>
      <c r="L19" s="88">
        <f>SUM(L13:L18)</f>
        <v>42682</v>
      </c>
      <c r="M19" s="84">
        <f>F19-H19</f>
        <v>-0.04337135511</v>
      </c>
      <c r="N19" s="85">
        <f t="shared" si="24"/>
        <v>1.065032896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93" t="s">
        <v>25</v>
      </c>
      <c r="B20" s="93">
        <v>1600.0</v>
      </c>
      <c r="C20" s="94">
        <v>990005.0</v>
      </c>
      <c r="D20" s="95">
        <f>SUM(D19,D10)</f>
        <v>1</v>
      </c>
      <c r="E20" s="94">
        <v>1038618.0</v>
      </c>
      <c r="F20" s="95">
        <f>SUM(F19,F10)</f>
        <v>1</v>
      </c>
      <c r="G20" s="94">
        <v>916157.0</v>
      </c>
      <c r="H20" s="96">
        <f>SUM(H19,H10)</f>
        <v>1</v>
      </c>
      <c r="I20" s="88">
        <f t="shared" ref="I20:J20" si="33">SUM(I10,I19)</f>
        <v>-48613</v>
      </c>
      <c r="J20" s="84">
        <f t="shared" si="33"/>
        <v>0</v>
      </c>
      <c r="K20" s="85">
        <f t="shared" si="22"/>
        <v>0.9531945335</v>
      </c>
      <c r="L20" s="88">
        <f t="shared" ref="L20:M20" si="34">SUM(L10,L19)</f>
        <v>122461</v>
      </c>
      <c r="M20" s="84">
        <f t="shared" si="34"/>
        <v>0</v>
      </c>
      <c r="N20" s="85">
        <f t="shared" si="24"/>
        <v>1.133668138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77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3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77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3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78"/>
      <c r="B23" s="86"/>
      <c r="C23" s="86" t="s">
        <v>6</v>
      </c>
      <c r="D23" s="86" t="s">
        <v>7</v>
      </c>
      <c r="E23" s="86" t="s">
        <v>6</v>
      </c>
      <c r="F23" s="86" t="s">
        <v>7</v>
      </c>
      <c r="G23" s="86" t="s">
        <v>6</v>
      </c>
      <c r="H23" s="86" t="s">
        <v>7</v>
      </c>
      <c r="I23" s="86" t="s">
        <v>67</v>
      </c>
      <c r="J23" s="86" t="s">
        <v>9</v>
      </c>
      <c r="K23" s="86" t="s">
        <v>10</v>
      </c>
      <c r="L23" s="86" t="s">
        <v>67</v>
      </c>
      <c r="M23" s="86" t="s">
        <v>9</v>
      </c>
      <c r="N23" s="86" t="s">
        <v>10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86" t="s">
        <v>28</v>
      </c>
      <c r="B24" s="86">
        <v>1310.0</v>
      </c>
      <c r="C24" s="87">
        <v>687690.0</v>
      </c>
      <c r="D24" s="90">
        <f t="shared" ref="D24:D27" si="36">C24/$C$28</f>
        <v>1.018955485</v>
      </c>
      <c r="E24" s="87">
        <v>687690.0</v>
      </c>
      <c r="F24" s="90">
        <f t="shared" ref="F24:F27" si="37">E24/$E$28</f>
        <v>0.9182520777</v>
      </c>
      <c r="G24" s="87">
        <v>687690.0</v>
      </c>
      <c r="H24" s="91">
        <f t="shared" ref="H24:H27" si="38">G24/$G$28</f>
        <v>0.9440961216</v>
      </c>
      <c r="I24" s="88">
        <f t="shared" ref="I24:J24" si="35">C24-E24</f>
        <v>0</v>
      </c>
      <c r="J24" s="84">
        <f t="shared" si="35"/>
        <v>0.1007034074</v>
      </c>
      <c r="K24" s="85">
        <f t="shared" ref="K24:K28" si="40">C24/E24</f>
        <v>1</v>
      </c>
      <c r="L24" s="88">
        <f t="shared" ref="L24:L27" si="41">E24-G24</f>
        <v>0</v>
      </c>
      <c r="M24" s="84">
        <f t="shared" ref="M24:M27" si="42">H24-F24</f>
        <v>0.02584404388</v>
      </c>
      <c r="N24" s="85">
        <f t="shared" ref="N24:N28" si="43">E24/G24</f>
        <v>1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80" t="s">
        <v>29</v>
      </c>
      <c r="B25" s="80">
        <v>1350.0</v>
      </c>
      <c r="C25" s="81">
        <v>0.0</v>
      </c>
      <c r="D25" s="90">
        <f t="shared" si="36"/>
        <v>0</v>
      </c>
      <c r="E25" s="81">
        <v>0.0</v>
      </c>
      <c r="F25" s="90">
        <f t="shared" si="37"/>
        <v>0</v>
      </c>
      <c r="G25" s="92">
        <v>947.0</v>
      </c>
      <c r="H25" s="91">
        <f t="shared" si="38"/>
        <v>0.001300090196</v>
      </c>
      <c r="I25" s="88">
        <f t="shared" ref="I25:J25" si="39">C25-E25</f>
        <v>0</v>
      </c>
      <c r="J25" s="84">
        <f t="shared" si="39"/>
        <v>0</v>
      </c>
      <c r="K25" s="85" t="str">
        <f t="shared" si="40"/>
        <v>#DIV/0!</v>
      </c>
      <c r="L25" s="88">
        <f t="shared" si="41"/>
        <v>-947</v>
      </c>
      <c r="M25" s="84">
        <f t="shared" si="42"/>
        <v>0.001300090196</v>
      </c>
      <c r="N25" s="85">
        <f t="shared" si="43"/>
        <v>0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86" t="s">
        <v>69</v>
      </c>
      <c r="B26" s="86">
        <v>1360.0</v>
      </c>
      <c r="C26" s="97">
        <v>0.0</v>
      </c>
      <c r="D26" s="90">
        <f t="shared" si="36"/>
        <v>0</v>
      </c>
      <c r="E26" s="97">
        <v>0.0</v>
      </c>
      <c r="F26" s="90">
        <f t="shared" si="37"/>
        <v>0</v>
      </c>
      <c r="G26" s="98">
        <v>80.0</v>
      </c>
      <c r="H26" s="91">
        <f t="shared" si="38"/>
        <v>0.0001098281053</v>
      </c>
      <c r="I26" s="88">
        <f t="shared" ref="I26:J26" si="44">C26-E26</f>
        <v>0</v>
      </c>
      <c r="J26" s="84">
        <f t="shared" si="44"/>
        <v>0</v>
      </c>
      <c r="K26" s="85" t="str">
        <f t="shared" si="40"/>
        <v>#DIV/0!</v>
      </c>
      <c r="L26" s="88">
        <f t="shared" si="41"/>
        <v>-80</v>
      </c>
      <c r="M26" s="84">
        <f t="shared" si="42"/>
        <v>0.0001098281053</v>
      </c>
      <c r="N26" s="85">
        <f t="shared" si="43"/>
        <v>0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80" t="s">
        <v>70</v>
      </c>
      <c r="B27" s="80">
        <v>1370.0</v>
      </c>
      <c r="C27" s="89">
        <v>-12793.0</v>
      </c>
      <c r="D27" s="90">
        <f t="shared" si="36"/>
        <v>-0.01895548506</v>
      </c>
      <c r="E27" s="89">
        <v>61222.0</v>
      </c>
      <c r="F27" s="90">
        <f t="shared" si="37"/>
        <v>0.08174792232</v>
      </c>
      <c r="G27" s="89">
        <v>39694.0</v>
      </c>
      <c r="H27" s="91">
        <f t="shared" si="38"/>
        <v>0.05449396014</v>
      </c>
      <c r="I27" s="88">
        <f t="shared" ref="I27:J27" si="45">C27-E27</f>
        <v>-74015</v>
      </c>
      <c r="J27" s="84">
        <f t="shared" si="45"/>
        <v>-0.1007034074</v>
      </c>
      <c r="K27" s="85">
        <f t="shared" si="40"/>
        <v>-0.2089608311</v>
      </c>
      <c r="L27" s="88">
        <f t="shared" si="41"/>
        <v>21528</v>
      </c>
      <c r="M27" s="84">
        <f t="shared" si="42"/>
        <v>-0.02725396218</v>
      </c>
      <c r="N27" s="85">
        <f t="shared" si="43"/>
        <v>1.54234897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86" t="s">
        <v>31</v>
      </c>
      <c r="B28" s="86">
        <v>1300.0</v>
      </c>
      <c r="C28" s="87">
        <v>674897.0</v>
      </c>
      <c r="D28" s="90">
        <f>C28/C40</f>
        <v>0.6817106984</v>
      </c>
      <c r="E28" s="87">
        <v>748912.0</v>
      </c>
      <c r="F28" s="90">
        <f>E28/E40</f>
        <v>0.7210658779</v>
      </c>
      <c r="G28" s="87">
        <v>728411.0</v>
      </c>
      <c r="H28" s="91">
        <f>G28/G40</f>
        <v>0.795072242</v>
      </c>
      <c r="I28" s="88">
        <f>SUM(I24:I27)</f>
        <v>-74015</v>
      </c>
      <c r="J28" s="84">
        <f>D28-F28</f>
        <v>-0.0393551795</v>
      </c>
      <c r="K28" s="85">
        <f t="shared" si="40"/>
        <v>0.9011699639</v>
      </c>
      <c r="L28" s="88">
        <f>SUM(L24:L27)</f>
        <v>20501</v>
      </c>
      <c r="M28" s="84">
        <f>F28-H28</f>
        <v>-0.07400636406</v>
      </c>
      <c r="N28" s="85">
        <f t="shared" si="43"/>
        <v>1.028144825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77" t="s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3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78"/>
      <c r="B30" s="86"/>
      <c r="C30" s="86" t="s">
        <v>6</v>
      </c>
      <c r="D30" s="86" t="s">
        <v>7</v>
      </c>
      <c r="E30" s="86" t="s">
        <v>6</v>
      </c>
      <c r="F30" s="86" t="s">
        <v>7</v>
      </c>
      <c r="G30" s="86" t="s">
        <v>6</v>
      </c>
      <c r="H30" s="86" t="s">
        <v>7</v>
      </c>
      <c r="I30" s="86" t="s">
        <v>67</v>
      </c>
      <c r="J30" s="86" t="s">
        <v>9</v>
      </c>
      <c r="K30" s="86" t="s">
        <v>10</v>
      </c>
      <c r="L30" s="86" t="s">
        <v>67</v>
      </c>
      <c r="M30" s="86" t="s">
        <v>9</v>
      </c>
      <c r="N30" s="86" t="s">
        <v>10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86" t="s">
        <v>71</v>
      </c>
      <c r="B31" s="86">
        <v>1410.0</v>
      </c>
      <c r="C31" s="87">
        <v>189367.0</v>
      </c>
      <c r="D31" s="90">
        <f t="shared" ref="D31:D32" si="48">C31/$C$33</f>
        <v>0.9999894386</v>
      </c>
      <c r="E31" s="87">
        <v>165266.0</v>
      </c>
      <c r="F31" s="90">
        <f t="shared" ref="F31:F32" si="49">E31/$E$33</f>
        <v>0.9998789976</v>
      </c>
      <c r="G31" s="87">
        <v>30117.0</v>
      </c>
      <c r="H31" s="91">
        <f t="shared" ref="H31:H32" si="50">G31/$G$33</f>
        <v>0.9995353623</v>
      </c>
      <c r="I31" s="88">
        <f t="shared" ref="I31:J31" si="46">C31-E31</f>
        <v>24101</v>
      </c>
      <c r="J31" s="84">
        <f t="shared" si="46"/>
        <v>0.000110440993</v>
      </c>
      <c r="K31" s="85">
        <f t="shared" ref="K31:K33" si="52">C31/E31</f>
        <v>1.145831569</v>
      </c>
      <c r="L31" s="88">
        <f t="shared" ref="L31:M31" si="47">E31-G31</f>
        <v>135149</v>
      </c>
      <c r="M31" s="84">
        <f t="shared" si="47"/>
        <v>0.0003436353648</v>
      </c>
      <c r="N31" s="85">
        <f t="shared" ref="N31:N33" si="54">E31/G31</f>
        <v>5.487465551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80" t="s">
        <v>33</v>
      </c>
      <c r="B32" s="80">
        <v>1420.0</v>
      </c>
      <c r="C32" s="92">
        <v>2.0</v>
      </c>
      <c r="D32" s="90">
        <f t="shared" si="48"/>
        <v>0.00001056139072</v>
      </c>
      <c r="E32" s="92">
        <v>20.0</v>
      </c>
      <c r="F32" s="90">
        <f t="shared" si="49"/>
        <v>0.0001210023837</v>
      </c>
      <c r="G32" s="92">
        <v>14.0</v>
      </c>
      <c r="H32" s="91">
        <f t="shared" si="50"/>
        <v>0.0004646377485</v>
      </c>
      <c r="I32" s="88">
        <f t="shared" ref="I32:J32" si="51">C32-E32</f>
        <v>-18</v>
      </c>
      <c r="J32" s="84">
        <f t="shared" si="51"/>
        <v>-0.000110440993</v>
      </c>
      <c r="K32" s="85">
        <f t="shared" si="52"/>
        <v>0.1</v>
      </c>
      <c r="L32" s="88">
        <f t="shared" ref="L32:M32" si="53">E32-G32</f>
        <v>6</v>
      </c>
      <c r="M32" s="84">
        <f t="shared" si="53"/>
        <v>-0.0003436353648</v>
      </c>
      <c r="N32" s="85">
        <f t="shared" si="54"/>
        <v>1.428571429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86" t="s">
        <v>34</v>
      </c>
      <c r="B33" s="86">
        <v>1400.0</v>
      </c>
      <c r="C33" s="87">
        <v>189369.0</v>
      </c>
      <c r="D33" s="90">
        <f>C33/C40</f>
        <v>0.1912808521</v>
      </c>
      <c r="E33" s="87">
        <v>165286.0</v>
      </c>
      <c r="F33" s="90">
        <f>E33/E40</f>
        <v>0.1591403192</v>
      </c>
      <c r="G33" s="87">
        <v>30131.0</v>
      </c>
      <c r="H33" s="91">
        <f>G33/G40</f>
        <v>0.03288846781</v>
      </c>
      <c r="I33" s="88">
        <f>SUM(I31:I32)</f>
        <v>24083</v>
      </c>
      <c r="J33" s="84">
        <f>D33-F33</f>
        <v>0.03214053296</v>
      </c>
      <c r="K33" s="85">
        <f t="shared" si="52"/>
        <v>1.14570502</v>
      </c>
      <c r="L33" s="88">
        <f>SUM(L31:L32)</f>
        <v>135155</v>
      </c>
      <c r="M33" s="84">
        <f>F33-H33</f>
        <v>0.1262518513</v>
      </c>
      <c r="N33" s="85">
        <f t="shared" si="54"/>
        <v>5.485579636</v>
      </c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77" t="s">
        <v>35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3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78"/>
      <c r="B35" s="86"/>
      <c r="C35" s="86" t="s">
        <v>6</v>
      </c>
      <c r="D35" s="86" t="s">
        <v>7</v>
      </c>
      <c r="E35" s="86" t="s">
        <v>6</v>
      </c>
      <c r="F35" s="86" t="s">
        <v>7</v>
      </c>
      <c r="G35" s="86" t="s">
        <v>6</v>
      </c>
      <c r="H35" s="86" t="s">
        <v>7</v>
      </c>
      <c r="I35" s="86" t="s">
        <v>67</v>
      </c>
      <c r="J35" s="86" t="s">
        <v>9</v>
      </c>
      <c r="K35" s="86" t="s">
        <v>10</v>
      </c>
      <c r="L35" s="86" t="s">
        <v>67</v>
      </c>
      <c r="M35" s="86" t="s">
        <v>9</v>
      </c>
      <c r="N35" s="86" t="s">
        <v>10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86" t="s">
        <v>71</v>
      </c>
      <c r="B36" s="86">
        <v>1510.0</v>
      </c>
      <c r="C36" s="87">
        <v>20924.0</v>
      </c>
      <c r="D36" s="90">
        <f t="shared" ref="D36:D38" si="57">C36/$C$39</f>
        <v>0.1664081948</v>
      </c>
      <c r="E36" s="87">
        <v>10984.0</v>
      </c>
      <c r="F36" s="90">
        <f t="shared" ref="F36:F38" si="58">E36/$E$39</f>
        <v>0.08828162675</v>
      </c>
      <c r="G36" s="87">
        <v>1481.0</v>
      </c>
      <c r="H36" s="91">
        <f t="shared" ref="H36:H38" si="59">G36/$G$39</f>
        <v>0.009396313803</v>
      </c>
      <c r="I36" s="88">
        <f t="shared" ref="I36:J36" si="55">C36-E36</f>
        <v>9940</v>
      </c>
      <c r="J36" s="84">
        <f t="shared" si="55"/>
        <v>0.078126568</v>
      </c>
      <c r="K36" s="85">
        <f t="shared" ref="K36:K40" si="61">C36/E36</f>
        <v>1.904952658</v>
      </c>
      <c r="L36" s="88">
        <f t="shared" ref="L36:M36" si="56">E36-G36</f>
        <v>9503</v>
      </c>
      <c r="M36" s="84">
        <f t="shared" si="56"/>
        <v>0.07888531295</v>
      </c>
      <c r="N36" s="85">
        <f t="shared" ref="N36:N40" si="63">E36/G36</f>
        <v>7.416610398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80" t="s">
        <v>36</v>
      </c>
      <c r="B37" s="80">
        <v>1520.0</v>
      </c>
      <c r="C37" s="89">
        <v>104216.0</v>
      </c>
      <c r="D37" s="90">
        <f t="shared" si="57"/>
        <v>0.828827969</v>
      </c>
      <c r="E37" s="89">
        <v>112583.0</v>
      </c>
      <c r="F37" s="90">
        <f t="shared" si="58"/>
        <v>0.9048625623</v>
      </c>
      <c r="G37" s="89">
        <v>154044.0</v>
      </c>
      <c r="H37" s="91">
        <f t="shared" si="59"/>
        <v>0.9773435269</v>
      </c>
      <c r="I37" s="88">
        <f t="shared" ref="I37:J37" si="60">C37-E37</f>
        <v>-8367</v>
      </c>
      <c r="J37" s="84">
        <f t="shared" si="60"/>
        <v>-0.07603459324</v>
      </c>
      <c r="K37" s="85">
        <f t="shared" si="61"/>
        <v>0.9256814972</v>
      </c>
      <c r="L37" s="88">
        <f t="shared" ref="L37:M37" si="62">E37-G37</f>
        <v>-41461</v>
      </c>
      <c r="M37" s="84">
        <f t="shared" si="62"/>
        <v>-0.07248096466</v>
      </c>
      <c r="N37" s="85">
        <f t="shared" si="63"/>
        <v>0.7308496274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86" t="s">
        <v>37</v>
      </c>
      <c r="B38" s="86">
        <v>1540.0</v>
      </c>
      <c r="C38" s="98">
        <v>599.0</v>
      </c>
      <c r="D38" s="90">
        <f t="shared" si="57"/>
        <v>0.0047638362</v>
      </c>
      <c r="E38" s="98">
        <v>853.0</v>
      </c>
      <c r="F38" s="90">
        <f t="shared" si="58"/>
        <v>0.006855810963</v>
      </c>
      <c r="G38" s="87">
        <v>2090.0</v>
      </c>
      <c r="H38" s="91">
        <f t="shared" si="59"/>
        <v>0.01326015925</v>
      </c>
      <c r="I38" s="88">
        <f t="shared" ref="I38:J38" si="64">C38-E38</f>
        <v>-254</v>
      </c>
      <c r="J38" s="84">
        <f t="shared" si="64"/>
        <v>-0.002091974762</v>
      </c>
      <c r="K38" s="85">
        <f t="shared" si="61"/>
        <v>0.7022274326</v>
      </c>
      <c r="L38" s="88">
        <f t="shared" ref="L38:M38" si="65">E38-G38</f>
        <v>-1237</v>
      </c>
      <c r="M38" s="84">
        <f t="shared" si="65"/>
        <v>-0.006404348286</v>
      </c>
      <c r="N38" s="85">
        <f t="shared" si="63"/>
        <v>0.4081339713</v>
      </c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80" t="s">
        <v>38</v>
      </c>
      <c r="B39" s="80">
        <v>1500.0</v>
      </c>
      <c r="C39" s="89">
        <v>125739.0</v>
      </c>
      <c r="D39" s="99">
        <f>C39/C40</f>
        <v>0.1270084495</v>
      </c>
      <c r="E39" s="89">
        <v>124420.0</v>
      </c>
      <c r="F39" s="99">
        <f>E39/E40</f>
        <v>0.1197938029</v>
      </c>
      <c r="G39" s="89">
        <v>157615.0</v>
      </c>
      <c r="H39" s="100">
        <f>G39/G40</f>
        <v>0.1720392902</v>
      </c>
      <c r="I39" s="88">
        <f>SUM(I36:I38)</f>
        <v>1319</v>
      </c>
      <c r="J39" s="84">
        <f>D39-F39</f>
        <v>0.007214646533</v>
      </c>
      <c r="K39" s="85">
        <f t="shared" si="61"/>
        <v>1.01060119</v>
      </c>
      <c r="L39" s="88">
        <f>SUM(L36:L38)</f>
        <v>-33195</v>
      </c>
      <c r="M39" s="84">
        <f>F39-H39</f>
        <v>-0.05224548729</v>
      </c>
      <c r="N39" s="85">
        <f t="shared" si="63"/>
        <v>0.7893918726</v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101" t="s">
        <v>25</v>
      </c>
      <c r="B40" s="101">
        <v>1700.0</v>
      </c>
      <c r="C40" s="102">
        <v>990005.0</v>
      </c>
      <c r="D40" s="103">
        <f>SUM(D39,D33,D28)</f>
        <v>1</v>
      </c>
      <c r="E40" s="102">
        <v>1038618.0</v>
      </c>
      <c r="F40" s="103">
        <f>SUM(F39,F33,F28)</f>
        <v>1</v>
      </c>
      <c r="G40" s="102">
        <v>916157.0</v>
      </c>
      <c r="H40" s="103">
        <f>SUM(H39,H33,H28)</f>
        <v>1</v>
      </c>
      <c r="I40" s="88">
        <f t="shared" ref="I40:J40" si="66">SUM(I28,I33,I39)</f>
        <v>-48613</v>
      </c>
      <c r="J40" s="84">
        <f t="shared" si="66"/>
        <v>0</v>
      </c>
      <c r="K40" s="85">
        <f t="shared" si="61"/>
        <v>0.9531945335</v>
      </c>
      <c r="L40" s="88">
        <f t="shared" ref="L40:M40" si="67">SUM(L28,L33,L39)</f>
        <v>122461</v>
      </c>
      <c r="M40" s="84">
        <f t="shared" si="67"/>
        <v>0</v>
      </c>
      <c r="N40" s="85">
        <f t="shared" si="63"/>
        <v>1.133668138</v>
      </c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6"/>
      <c r="B44" s="76"/>
      <c r="C44" s="76"/>
      <c r="D44" s="76"/>
      <c r="E44" s="76"/>
      <c r="F44" s="58" t="s">
        <v>39</v>
      </c>
      <c r="H44" s="104" t="s">
        <v>40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03.5" customHeight="1">
      <c r="A45" s="56" t="s">
        <v>41</v>
      </c>
      <c r="B45" s="57"/>
      <c r="C45" s="57"/>
      <c r="D45" s="57"/>
      <c r="E45" s="57"/>
      <c r="F45" s="58" t="s">
        <v>72</v>
      </c>
      <c r="J45" s="57"/>
      <c r="K45" s="57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59" t="s">
        <v>0</v>
      </c>
      <c r="B46" s="59" t="s">
        <v>1</v>
      </c>
      <c r="C46" s="59">
        <v>2019.0</v>
      </c>
      <c r="D46" s="59">
        <v>2018.0</v>
      </c>
      <c r="E46" s="59">
        <v>2017.0</v>
      </c>
      <c r="F46" s="57" t="s">
        <v>43</v>
      </c>
      <c r="G46" s="57" t="s">
        <v>44</v>
      </c>
      <c r="H46" s="57" t="s">
        <v>43</v>
      </c>
      <c r="I46" s="57" t="s">
        <v>44</v>
      </c>
      <c r="J46" s="57"/>
      <c r="K46" s="57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60" t="s">
        <v>45</v>
      </c>
      <c r="B47" s="60">
        <v>2110.0</v>
      </c>
      <c r="C47" s="61">
        <v>202881.0</v>
      </c>
      <c r="D47" s="61">
        <v>186207.0</v>
      </c>
      <c r="E47" s="61">
        <v>227476.0</v>
      </c>
      <c r="F47" s="62">
        <f t="shared" ref="F47:F63" si="68">C47-D47</f>
        <v>16674</v>
      </c>
      <c r="G47" s="63">
        <f t="shared" ref="G47:G63" si="69">F47/D47</f>
        <v>0.08954550581</v>
      </c>
      <c r="H47" s="62">
        <f t="shared" ref="H47:H63" si="70">D47-E47</f>
        <v>-41269</v>
      </c>
      <c r="I47" s="63">
        <f t="shared" ref="I47:I63" si="71">H47/E47</f>
        <v>-0.1814213368</v>
      </c>
      <c r="J47" s="57"/>
      <c r="K47" s="57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64" t="s">
        <v>46</v>
      </c>
      <c r="B48" s="64">
        <v>2120.0</v>
      </c>
      <c r="C48" s="65">
        <v>-192319.0</v>
      </c>
      <c r="D48" s="65">
        <v>-161939.0</v>
      </c>
      <c r="E48" s="65">
        <v>-200238.0</v>
      </c>
      <c r="F48" s="62">
        <f t="shared" si="68"/>
        <v>-30380</v>
      </c>
      <c r="G48" s="63">
        <f t="shared" si="69"/>
        <v>0.1876015043</v>
      </c>
      <c r="H48" s="62">
        <f t="shared" si="70"/>
        <v>38299</v>
      </c>
      <c r="I48" s="63">
        <f t="shared" si="71"/>
        <v>-0.1912673918</v>
      </c>
      <c r="J48" s="57"/>
      <c r="K48" s="57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60" t="s">
        <v>47</v>
      </c>
      <c r="B49" s="60">
        <v>2100.0</v>
      </c>
      <c r="C49" s="61">
        <v>10562.0</v>
      </c>
      <c r="D49" s="61">
        <v>24268.0</v>
      </c>
      <c r="E49" s="61">
        <v>27238.0</v>
      </c>
      <c r="F49" s="62">
        <f t="shared" si="68"/>
        <v>-13706</v>
      </c>
      <c r="G49" s="63">
        <f t="shared" si="69"/>
        <v>-0.5647766606</v>
      </c>
      <c r="H49" s="62">
        <f t="shared" si="70"/>
        <v>-2970</v>
      </c>
      <c r="I49" s="63">
        <f t="shared" si="71"/>
        <v>-0.1090388428</v>
      </c>
      <c r="J49" s="57"/>
      <c r="K49" s="5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64" t="s">
        <v>48</v>
      </c>
      <c r="B50" s="64">
        <v>2210.0</v>
      </c>
      <c r="C50" s="69">
        <v>-352.0</v>
      </c>
      <c r="D50" s="69">
        <v>-221.0</v>
      </c>
      <c r="E50" s="69">
        <v>-370.0</v>
      </c>
      <c r="F50" s="62">
        <f t="shared" si="68"/>
        <v>-131</v>
      </c>
      <c r="G50" s="63">
        <f t="shared" si="69"/>
        <v>0.592760181</v>
      </c>
      <c r="H50" s="62">
        <f t="shared" si="70"/>
        <v>149</v>
      </c>
      <c r="I50" s="63">
        <f t="shared" si="71"/>
        <v>-0.4027027027</v>
      </c>
      <c r="J50" s="57"/>
      <c r="K50" s="5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60" t="s">
        <v>49</v>
      </c>
      <c r="B51" s="60">
        <v>2220.0</v>
      </c>
      <c r="C51" s="61">
        <v>-60624.0</v>
      </c>
      <c r="D51" s="61">
        <v>-74433.0</v>
      </c>
      <c r="E51" s="61">
        <v>-70094.0</v>
      </c>
      <c r="F51" s="62">
        <f t="shared" si="68"/>
        <v>13809</v>
      </c>
      <c r="G51" s="63">
        <f t="shared" si="69"/>
        <v>-0.1855225505</v>
      </c>
      <c r="H51" s="62">
        <f t="shared" si="70"/>
        <v>-4339</v>
      </c>
      <c r="I51" s="63">
        <f t="shared" si="71"/>
        <v>0.06190258795</v>
      </c>
      <c r="J51" s="57"/>
      <c r="K51" s="57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64" t="s">
        <v>50</v>
      </c>
      <c r="B52" s="64">
        <v>2200.0</v>
      </c>
      <c r="C52" s="65">
        <v>-50414.0</v>
      </c>
      <c r="D52" s="65">
        <v>-50386.0</v>
      </c>
      <c r="E52" s="65">
        <v>-43226.0</v>
      </c>
      <c r="F52" s="62">
        <f t="shared" si="68"/>
        <v>-28</v>
      </c>
      <c r="G52" s="63">
        <f t="shared" si="69"/>
        <v>0.0005557099194</v>
      </c>
      <c r="H52" s="62">
        <f t="shared" si="70"/>
        <v>-7160</v>
      </c>
      <c r="I52" s="63">
        <f t="shared" si="71"/>
        <v>0.1656410494</v>
      </c>
      <c r="J52" s="57"/>
      <c r="K52" s="57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60" t="s">
        <v>52</v>
      </c>
      <c r="B53" s="60">
        <v>2320.0</v>
      </c>
      <c r="C53" s="61">
        <v>37446.0</v>
      </c>
      <c r="D53" s="61">
        <v>43016.0</v>
      </c>
      <c r="E53" s="61">
        <v>42161.0</v>
      </c>
      <c r="F53" s="62">
        <f t="shared" si="68"/>
        <v>-5570</v>
      </c>
      <c r="G53" s="63">
        <f t="shared" si="69"/>
        <v>-0.1294867026</v>
      </c>
      <c r="H53" s="62">
        <f t="shared" si="70"/>
        <v>855</v>
      </c>
      <c r="I53" s="63">
        <f t="shared" si="71"/>
        <v>0.02027940514</v>
      </c>
      <c r="J53" s="57"/>
      <c r="K53" s="57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64" t="s">
        <v>53</v>
      </c>
      <c r="B54" s="64">
        <v>2330.0</v>
      </c>
      <c r="C54" s="65">
        <v>-21064.0</v>
      </c>
      <c r="D54" s="65">
        <v>-9549.0</v>
      </c>
      <c r="E54" s="65">
        <v>-5899.0</v>
      </c>
      <c r="F54" s="62">
        <f t="shared" si="68"/>
        <v>-11515</v>
      </c>
      <c r="G54" s="63">
        <f t="shared" si="69"/>
        <v>1.205885433</v>
      </c>
      <c r="H54" s="62">
        <f t="shared" si="70"/>
        <v>-3650</v>
      </c>
      <c r="I54" s="63">
        <f t="shared" si="71"/>
        <v>0.6187489405</v>
      </c>
      <c r="J54" s="57"/>
      <c r="K54" s="57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60" t="s">
        <v>54</v>
      </c>
      <c r="B55" s="60">
        <v>2340.0</v>
      </c>
      <c r="C55" s="61">
        <v>124715.0</v>
      </c>
      <c r="D55" s="61">
        <v>46529.0</v>
      </c>
      <c r="E55" s="61">
        <v>32884.0</v>
      </c>
      <c r="F55" s="62">
        <f t="shared" si="68"/>
        <v>78186</v>
      </c>
      <c r="G55" s="63">
        <f t="shared" si="69"/>
        <v>1.680371381</v>
      </c>
      <c r="H55" s="62">
        <f t="shared" si="70"/>
        <v>13645</v>
      </c>
      <c r="I55" s="63">
        <f t="shared" si="71"/>
        <v>0.4149434375</v>
      </c>
      <c r="J55" s="57"/>
      <c r="K55" s="57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64" t="s">
        <v>55</v>
      </c>
      <c r="B56" s="64">
        <v>2350.0</v>
      </c>
      <c r="C56" s="65">
        <v>-159049.0</v>
      </c>
      <c r="D56" s="65">
        <v>-3068.0</v>
      </c>
      <c r="E56" s="65">
        <v>-1783.0</v>
      </c>
      <c r="F56" s="62">
        <f t="shared" si="68"/>
        <v>-155981</v>
      </c>
      <c r="G56" s="63">
        <f t="shared" si="69"/>
        <v>50.84126467</v>
      </c>
      <c r="H56" s="62">
        <f t="shared" si="70"/>
        <v>-1285</v>
      </c>
      <c r="I56" s="63">
        <f t="shared" si="71"/>
        <v>0.7206954571</v>
      </c>
      <c r="J56" s="57"/>
      <c r="K56" s="57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60" t="s">
        <v>56</v>
      </c>
      <c r="B57" s="60">
        <v>2300.0</v>
      </c>
      <c r="C57" s="61">
        <v>-68366.0</v>
      </c>
      <c r="D57" s="61">
        <v>26542.0</v>
      </c>
      <c r="E57" s="61">
        <v>24137.0</v>
      </c>
      <c r="F57" s="62">
        <f t="shared" si="68"/>
        <v>-94908</v>
      </c>
      <c r="G57" s="63">
        <f t="shared" si="69"/>
        <v>-3.575766709</v>
      </c>
      <c r="H57" s="62">
        <f t="shared" si="70"/>
        <v>2405</v>
      </c>
      <c r="I57" s="63">
        <f t="shared" si="71"/>
        <v>0.09963955753</v>
      </c>
      <c r="J57" s="57"/>
      <c r="K57" s="57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64" t="s">
        <v>57</v>
      </c>
      <c r="B58" s="64">
        <v>2410.0</v>
      </c>
      <c r="C58" s="65">
        <v>-5535.0</v>
      </c>
      <c r="D58" s="65">
        <v>-5860.0</v>
      </c>
      <c r="E58" s="65">
        <v>-5323.0</v>
      </c>
      <c r="F58" s="62">
        <f t="shared" si="68"/>
        <v>325</v>
      </c>
      <c r="G58" s="63">
        <f t="shared" si="69"/>
        <v>-0.05546075085</v>
      </c>
      <c r="H58" s="62">
        <f t="shared" si="70"/>
        <v>-537</v>
      </c>
      <c r="I58" s="63">
        <f t="shared" si="71"/>
        <v>0.1008829607</v>
      </c>
      <c r="J58" s="57"/>
      <c r="K58" s="57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60" t="s">
        <v>58</v>
      </c>
      <c r="B59" s="60">
        <v>2411.0</v>
      </c>
      <c r="C59" s="61">
        <v>-5535.0</v>
      </c>
      <c r="D59" s="61">
        <v>-5860.0</v>
      </c>
      <c r="E59" s="105">
        <v>-5323.0</v>
      </c>
      <c r="F59" s="62">
        <f t="shared" si="68"/>
        <v>325</v>
      </c>
      <c r="G59" s="63">
        <f t="shared" si="69"/>
        <v>-0.05546075085</v>
      </c>
      <c r="H59" s="62">
        <f t="shared" si="70"/>
        <v>-537</v>
      </c>
      <c r="I59" s="63">
        <f t="shared" si="71"/>
        <v>0.1008829607</v>
      </c>
      <c r="J59" s="57"/>
      <c r="K59" s="57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64" t="s">
        <v>60</v>
      </c>
      <c r="B60" s="64">
        <v>2430.0</v>
      </c>
      <c r="C60" s="69">
        <v>18.0</v>
      </c>
      <c r="D60" s="69">
        <v>-5.0</v>
      </c>
      <c r="E60" s="69">
        <v>5.0</v>
      </c>
      <c r="F60" s="62">
        <f t="shared" si="68"/>
        <v>23</v>
      </c>
      <c r="G60" s="63">
        <f t="shared" si="69"/>
        <v>-4.6</v>
      </c>
      <c r="H60" s="62">
        <f t="shared" si="70"/>
        <v>-10</v>
      </c>
      <c r="I60" s="63">
        <f t="shared" si="71"/>
        <v>-2</v>
      </c>
      <c r="J60" s="57"/>
      <c r="K60" s="57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106" t="s">
        <v>61</v>
      </c>
      <c r="B61" s="106">
        <v>2450.0</v>
      </c>
      <c r="C61" s="107">
        <v>-132.0</v>
      </c>
      <c r="D61" s="107">
        <v>-176.0</v>
      </c>
      <c r="E61" s="107">
        <v>-176.0</v>
      </c>
      <c r="F61" s="62">
        <f t="shared" si="68"/>
        <v>44</v>
      </c>
      <c r="G61" s="63">
        <f t="shared" si="69"/>
        <v>-0.25</v>
      </c>
      <c r="H61" s="62">
        <f t="shared" si="70"/>
        <v>0</v>
      </c>
      <c r="I61" s="63">
        <f t="shared" si="71"/>
        <v>0</v>
      </c>
      <c r="J61" s="57"/>
      <c r="K61" s="57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64" t="s">
        <v>62</v>
      </c>
      <c r="B62" s="64">
        <v>2460.0</v>
      </c>
      <c r="C62" s="67">
        <v>0.0</v>
      </c>
      <c r="D62" s="67">
        <v>0.0</v>
      </c>
      <c r="E62" s="67">
        <v>0.0</v>
      </c>
      <c r="F62" s="62">
        <f t="shared" si="68"/>
        <v>0</v>
      </c>
      <c r="G62" s="63" t="str">
        <f t="shared" si="69"/>
        <v>#DIV/0!</v>
      </c>
      <c r="H62" s="62">
        <f t="shared" si="70"/>
        <v>0</v>
      </c>
      <c r="I62" s="63" t="str">
        <f t="shared" si="71"/>
        <v>#DIV/0!</v>
      </c>
      <c r="J62" s="57"/>
      <c r="K62" s="57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60" t="s">
        <v>63</v>
      </c>
      <c r="B63" s="60">
        <v>2400.0</v>
      </c>
      <c r="C63" s="61">
        <v>-74015.0</v>
      </c>
      <c r="D63" s="61">
        <v>20501.0</v>
      </c>
      <c r="E63" s="61">
        <v>18643.0</v>
      </c>
      <c r="F63" s="62">
        <f t="shared" si="68"/>
        <v>-94516</v>
      </c>
      <c r="G63" s="63">
        <f t="shared" si="69"/>
        <v>-4.610311692</v>
      </c>
      <c r="H63" s="62">
        <f t="shared" si="70"/>
        <v>1858</v>
      </c>
      <c r="I63" s="63">
        <f t="shared" si="71"/>
        <v>0.09966207156</v>
      </c>
      <c r="J63" s="57"/>
      <c r="K63" s="57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71" t="s">
        <v>64</v>
      </c>
      <c r="B64" s="9"/>
      <c r="C64" s="9"/>
      <c r="D64" s="9"/>
      <c r="E64" s="9"/>
      <c r="F64" s="9"/>
      <c r="G64" s="9"/>
      <c r="H64" s="9"/>
      <c r="I64" s="9"/>
      <c r="J64" s="9"/>
      <c r="K64" s="3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60" t="s">
        <v>66</v>
      </c>
      <c r="B65" s="60">
        <v>2500.0</v>
      </c>
      <c r="C65" s="61">
        <v>-74015.0</v>
      </c>
      <c r="D65" s="61">
        <v>20501.0</v>
      </c>
      <c r="E65" s="61">
        <v>18643.0</v>
      </c>
      <c r="F65" s="62">
        <f>C65-D65</f>
        <v>-94516</v>
      </c>
      <c r="G65" s="63">
        <f>F65/D65*100</f>
        <v>-461.0311692</v>
      </c>
      <c r="H65" s="62">
        <f>D65-E65</f>
        <v>1858</v>
      </c>
      <c r="I65" s="63">
        <f>H65/E65*100</f>
        <v>9.966207156</v>
      </c>
      <c r="J65" s="57"/>
      <c r="K65" s="57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16">
    <mergeCell ref="C1:D1"/>
    <mergeCell ref="E1:F1"/>
    <mergeCell ref="G1:H1"/>
    <mergeCell ref="I1:K1"/>
    <mergeCell ref="L1:N1"/>
    <mergeCell ref="A2:N2"/>
    <mergeCell ref="A3:N3"/>
    <mergeCell ref="F45:I45"/>
    <mergeCell ref="A64:K64"/>
    <mergeCell ref="A11:N11"/>
    <mergeCell ref="A21:N21"/>
    <mergeCell ref="A22:N22"/>
    <mergeCell ref="A29:N29"/>
    <mergeCell ref="A34:N34"/>
    <mergeCell ref="F44:G44"/>
    <mergeCell ref="H44:I44"/>
  </mergeCells>
  <printOptions/>
  <pageMargins bottom="0.75" footer="0.0" header="0.0" left="0.7" right="0.7" top="0.75"/>
  <pageSetup paperSize="9" orientation="portrait"/>
  <drawing r:id="rId1"/>
</worksheet>
</file>