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enthilnathan/Documents/"/>
    </mc:Choice>
  </mc:AlternateContent>
  <xr:revisionPtr revIDLastSave="0" documentId="8_{42F602C8-56A4-4CC7-9143-57113AAAFCAF}" xr6:coauthVersionLast="47" xr6:coauthVersionMax="47" xr10:uidLastSave="{00000000-0000-0000-0000-000000000000}"/>
  <bookViews>
    <workbookView xWindow="0" yWindow="0" windowWidth="28800" windowHeight="18000" firstSheet="1" activeTab="1" xr2:uid="{CF76844E-BD0E-7141-B42C-539EB7D60533}"/>
  </bookViews>
  <sheets>
    <sheet name="Constant Reactive Power" sheetId="1" r:id="rId1"/>
    <sheet name="Watt-Var" sheetId="4" r:id="rId2"/>
    <sheet name="Volt - Watt" sheetId="2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4" l="1"/>
  <c r="I32" i="4"/>
  <c r="F35" i="4"/>
  <c r="F36" i="4" s="1"/>
  <c r="F32" i="4"/>
  <c r="F33" i="4" s="1"/>
  <c r="C31" i="4"/>
  <c r="F31" i="4" s="1"/>
  <c r="I31" i="4" s="1"/>
  <c r="C30" i="4"/>
  <c r="F30" i="4" s="1"/>
  <c r="I30" i="4" s="1"/>
  <c r="C37" i="4"/>
  <c r="F37" i="4" s="1"/>
  <c r="I37" i="4" s="1"/>
  <c r="I36" i="4" s="1"/>
  <c r="C34" i="4"/>
  <c r="F34" i="4" s="1"/>
  <c r="I34" i="4" s="1"/>
  <c r="I33" i="4" s="1"/>
  <c r="P20" i="4"/>
  <c r="C27" i="4"/>
  <c r="F27" i="4" s="1"/>
  <c r="I27" i="4" s="1"/>
  <c r="C28" i="4"/>
  <c r="F28" i="4" s="1"/>
  <c r="I28" i="4" s="1"/>
  <c r="P6" i="4"/>
  <c r="C26" i="4" l="1"/>
  <c r="F26" i="4" s="1"/>
  <c r="I26" i="4" s="1"/>
  <c r="C29" i="4"/>
  <c r="F29" i="4" s="1"/>
  <c r="I29" i="4" s="1"/>
  <c r="I25" i="2"/>
  <c r="B3" i="2"/>
  <c r="D3" i="2" s="1"/>
  <c r="F3" i="2" s="1"/>
  <c r="B2" i="2"/>
  <c r="D2" i="2" s="1"/>
  <c r="F2" i="2" s="1"/>
  <c r="I29" i="2"/>
  <c r="I28" i="2"/>
  <c r="I27" i="2"/>
  <c r="I26" i="2"/>
  <c r="F29" i="2"/>
  <c r="F28" i="2"/>
  <c r="F27" i="2"/>
  <c r="F26" i="2"/>
  <c r="F25" i="2"/>
  <c r="C28" i="2"/>
  <c r="C27" i="2"/>
  <c r="C26" i="2"/>
  <c r="C25" i="2"/>
  <c r="P5" i="2"/>
  <c r="B11" i="2" s="1"/>
  <c r="C15" i="1"/>
  <c r="B15" i="1"/>
  <c r="C17" i="1" s="1"/>
  <c r="D17" i="1" s="1"/>
  <c r="B18" i="1"/>
  <c r="B16" i="1"/>
  <c r="B14" i="1"/>
  <c r="P5" i="1"/>
  <c r="B10" i="1"/>
  <c r="B9" i="1"/>
  <c r="B8" i="1"/>
  <c r="B7" i="1"/>
  <c r="B5" i="1"/>
  <c r="B4" i="1"/>
  <c r="B3" i="1"/>
  <c r="B2" i="1"/>
  <c r="B12" i="1" l="1"/>
  <c r="B11" i="1"/>
  <c r="B13" i="1" s="1"/>
  <c r="B17" i="1"/>
  <c r="D15" i="1"/>
  <c r="D6" i="2"/>
  <c r="D15" i="2" s="1"/>
  <c r="D9" i="2"/>
  <c r="D13" i="2" s="1"/>
  <c r="B7" i="2"/>
  <c r="B16" i="2" s="1"/>
  <c r="D7" i="2"/>
  <c r="D16" i="2" s="1"/>
  <c r="B9" i="2"/>
  <c r="B13" i="2" s="1"/>
  <c r="F9" i="2"/>
  <c r="F13" i="2" s="1"/>
  <c r="B10" i="2"/>
  <c r="B12" i="2" s="1"/>
  <c r="F11" i="2"/>
  <c r="D11" i="2"/>
  <c r="B8" i="2"/>
  <c r="B14" i="2" s="1"/>
  <c r="B5" i="2"/>
  <c r="F8" i="2"/>
  <c r="F14" i="2" s="1"/>
  <c r="D10" i="2"/>
  <c r="D12" i="2" s="1"/>
  <c r="F10" i="2"/>
  <c r="F12" i="2" s="1"/>
  <c r="D8" i="2"/>
  <c r="D14" i="2" s="1"/>
  <c r="B6" i="2"/>
  <c r="B15" i="2" s="1"/>
  <c r="F7" i="2"/>
  <c r="F16" i="2" s="1"/>
  <c r="F6" i="2"/>
  <c r="F15" i="2" s="1"/>
  <c r="B17" i="2" l="1"/>
  <c r="D5" i="2"/>
  <c r="D17" i="2" l="1"/>
  <c r="F5" i="2"/>
  <c r="F17" i="2" s="1"/>
</calcChain>
</file>

<file path=xl/sharedStrings.xml><?xml version="1.0" encoding="utf-8"?>
<sst xmlns="http://schemas.openxmlformats.org/spreadsheetml/2006/main" count="203" uniqueCount="92">
  <si>
    <t>Test Steps</t>
  </si>
  <si>
    <t>Set EUT to V_nom</t>
  </si>
  <si>
    <t>Maximum Voltage AC</t>
  </si>
  <si>
    <t>V</t>
  </si>
  <si>
    <t>L-N</t>
  </si>
  <si>
    <t>Set EUT to Nominal Frequency</t>
  </si>
  <si>
    <t>Nominal Voltage AC</t>
  </si>
  <si>
    <t>Set DC to nominal</t>
  </si>
  <si>
    <t>Minimum Voltage AC</t>
  </si>
  <si>
    <t>Set EUT to Prated</t>
  </si>
  <si>
    <t>a_v</t>
  </si>
  <si>
    <t>Enable Constant Reactive Power Mode</t>
  </si>
  <si>
    <t>Set to Q_max inj</t>
  </si>
  <si>
    <t>Maximum Voltage DC</t>
  </si>
  <si>
    <t>Vdc</t>
  </si>
  <si>
    <t>Set EUT to 20% of Prated</t>
  </si>
  <si>
    <t>Nominal Voltage DC</t>
  </si>
  <si>
    <t>Set EUT to 5% of Prated</t>
  </si>
  <si>
    <t>Minimum Voltage DC</t>
  </si>
  <si>
    <t>Step AC to V_L + a_v</t>
  </si>
  <si>
    <t>Minimum Power</t>
  </si>
  <si>
    <t>W</t>
  </si>
  <si>
    <t>Step AC to V_H - a_v</t>
  </si>
  <si>
    <t>Prated</t>
  </si>
  <si>
    <t>Step AC to V_N</t>
  </si>
  <si>
    <t>Nominal Frequency</t>
  </si>
  <si>
    <t>Hz</t>
  </si>
  <si>
    <t>Step Phase A to 1.07V_N and Phase B and C to 0.91V_N</t>
  </si>
  <si>
    <t>Q_max inj</t>
  </si>
  <si>
    <t>Var</t>
  </si>
  <si>
    <t>Step Phase A to 0.91V_N and Phase B and C to 1.07V_N</t>
  </si>
  <si>
    <t>Q_max abs</t>
  </si>
  <si>
    <t>Turn off Reactive Power Mode</t>
  </si>
  <si>
    <t>Repeat rows 2 - 19 for Q_max abs, 0.5 Q_max inj, 0.5 Q_max abs</t>
  </si>
  <si>
    <t>Repeat rows 2-21 for Max Vdc and Min Vdc</t>
  </si>
  <si>
    <t>Category 1</t>
  </si>
  <si>
    <t>Category 2</t>
  </si>
  <si>
    <t>Category 3</t>
  </si>
  <si>
    <t>Connect the EUT according to the manufacturer specifications</t>
  </si>
  <si>
    <t>Set EUT to nominal voltage</t>
  </si>
  <si>
    <t>Set EUT to nominal frequency</t>
  </si>
  <si>
    <t>Set EUT to rated active power condition</t>
  </si>
  <si>
    <t>Set all voltage trip parameters to the default settings</t>
  </si>
  <si>
    <t>Set Watt-Var characteristics according to the respective characteristic. All other functions should be truned off.</t>
  </si>
  <si>
    <t>Recode Applicable settings</t>
  </si>
  <si>
    <t>Repeat rows 2 - 17 for 20% and 60% power</t>
  </si>
  <si>
    <t>0.2 Prated</t>
  </si>
  <si>
    <t>Repeat rows 2 - 19 for characteristic 2 and 3</t>
  </si>
  <si>
    <t>Characteristic 1</t>
  </si>
  <si>
    <t>Characteristic 2</t>
  </si>
  <si>
    <t>Characteristic 3</t>
  </si>
  <si>
    <t>P1</t>
  </si>
  <si>
    <t>0.2 Prated or Pmin, greater of the two</t>
  </si>
  <si>
    <t>P2</t>
  </si>
  <si>
    <t>0.5 Prated</t>
  </si>
  <si>
    <t>P3</t>
  </si>
  <si>
    <t>P'1</t>
  </si>
  <si>
    <t>0.2 P'rated or P'min, lesser of the two</t>
  </si>
  <si>
    <t>P'2</t>
  </si>
  <si>
    <t>0.5 P'rated</t>
  </si>
  <si>
    <t>P'3</t>
  </si>
  <si>
    <t>P'rated</t>
  </si>
  <si>
    <t>Q1</t>
  </si>
  <si>
    <t>22% of apparent nameplate rating, abs</t>
  </si>
  <si>
    <t>Q2</t>
  </si>
  <si>
    <t>44% of apparent nameplate rating, abs</t>
  </si>
  <si>
    <t>Q3</t>
  </si>
  <si>
    <t>Q'1</t>
  </si>
  <si>
    <t>22% of apparent nameplate rating, inj</t>
  </si>
  <si>
    <t>Q'2</t>
  </si>
  <si>
    <t>44% of apparent nameplate rating, inj</t>
  </si>
  <si>
    <t>Q'3</t>
  </si>
  <si>
    <t>Set voltage to Nominal Voltage</t>
  </si>
  <si>
    <t>Set frequency to nominal</t>
  </si>
  <si>
    <t>Verify Volt Watt Mode is on</t>
  </si>
  <si>
    <t>Step AC to V_1 - a_v</t>
  </si>
  <si>
    <t>Step AC to V_1 + a_v</t>
  </si>
  <si>
    <t>Step AC to (V_1+V_2)/2</t>
  </si>
  <si>
    <t>Step AC to V_2 - a_v</t>
  </si>
  <si>
    <t>Step AC to V_2 + a_v</t>
  </si>
  <si>
    <t>V_1</t>
  </si>
  <si>
    <t>1.06 V_N</t>
  </si>
  <si>
    <t>1.05 V_N</t>
  </si>
  <si>
    <t>1.09 V_N</t>
  </si>
  <si>
    <t>P_1</t>
  </si>
  <si>
    <t>V_2</t>
  </si>
  <si>
    <t>1.1 V_N</t>
  </si>
  <si>
    <t>P_2</t>
  </si>
  <si>
    <t>ORLT</t>
  </si>
  <si>
    <t>10s</t>
  </si>
  <si>
    <t>90s</t>
  </si>
  <si>
    <t>0.5s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</si>
</sst>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89E2-C76C-C94C-83C3-B9A205366B6B}">
  <dimension ref="A1:R22"/>
  <sheetViews>
    <sheetView workbookViewId="0">
      <selection activeCell="R17" sqref="Q17:R19"/>
    </sheetView>
  </sheetViews>
  <sheetFormatPr defaultColWidth="11" defaultRowHeight="15.95"/>
  <cols>
    <col min="1" max="1" width="54.625" customWidth="1"/>
    <col min="15" max="15" width="21.875" customWidth="1"/>
  </cols>
  <sheetData>
    <row r="1" spans="1:18">
      <c r="A1" t="s">
        <v>0</v>
      </c>
    </row>
    <row r="2" spans="1:18">
      <c r="A2" t="s">
        <v>1</v>
      </c>
      <c r="B2">
        <f>P3</f>
        <v>277</v>
      </c>
      <c r="O2" t="s">
        <v>2</v>
      </c>
      <c r="P2">
        <v>318.55</v>
      </c>
      <c r="Q2" t="s">
        <v>3</v>
      </c>
      <c r="R2" s="9" t="s">
        <v>4</v>
      </c>
    </row>
    <row r="3" spans="1:18">
      <c r="A3" t="s">
        <v>5</v>
      </c>
      <c r="B3">
        <f>P14</f>
        <v>60</v>
      </c>
      <c r="O3" t="s">
        <v>6</v>
      </c>
      <c r="P3">
        <v>277</v>
      </c>
      <c r="Q3" t="s">
        <v>3</v>
      </c>
      <c r="R3" s="9"/>
    </row>
    <row r="4" spans="1:18">
      <c r="A4" t="s">
        <v>7</v>
      </c>
      <c r="B4">
        <f>P8</f>
        <v>900</v>
      </c>
      <c r="O4" t="s">
        <v>8</v>
      </c>
      <c r="P4">
        <v>243.76</v>
      </c>
      <c r="Q4" t="s">
        <v>3</v>
      </c>
      <c r="R4" s="9"/>
    </row>
    <row r="5" spans="1:18">
      <c r="A5" t="s">
        <v>9</v>
      </c>
      <c r="B5">
        <f>P12</f>
        <v>63000</v>
      </c>
      <c r="O5" t="s">
        <v>10</v>
      </c>
      <c r="P5">
        <f>SUM(P3*0.015)</f>
        <v>4.1550000000000002</v>
      </c>
      <c r="Q5" t="s">
        <v>3</v>
      </c>
    </row>
    <row r="6" spans="1:18">
      <c r="A6" t="s">
        <v>11</v>
      </c>
    </row>
    <row r="7" spans="1:18">
      <c r="A7" t="s">
        <v>12</v>
      </c>
      <c r="B7">
        <f>P16</f>
        <v>63000</v>
      </c>
      <c r="O7" t="s">
        <v>13</v>
      </c>
      <c r="P7">
        <v>870</v>
      </c>
      <c r="Q7" t="s">
        <v>14</v>
      </c>
    </row>
    <row r="8" spans="1:18">
      <c r="A8" t="s">
        <v>15</v>
      </c>
      <c r="B8">
        <f>SUM(P12*0.2)</f>
        <v>12600</v>
      </c>
      <c r="O8" t="s">
        <v>16</v>
      </c>
      <c r="P8">
        <v>900</v>
      </c>
      <c r="Q8" t="s">
        <v>14</v>
      </c>
    </row>
    <row r="9" spans="1:18">
      <c r="A9" t="s">
        <v>17</v>
      </c>
      <c r="B9">
        <f>SUM(P12*0.05)</f>
        <v>3150</v>
      </c>
      <c r="O9" t="s">
        <v>18</v>
      </c>
      <c r="P9">
        <v>1247</v>
      </c>
      <c r="Q9" t="s">
        <v>14</v>
      </c>
    </row>
    <row r="10" spans="1:18">
      <c r="A10" t="s">
        <v>9</v>
      </c>
      <c r="B10">
        <f>P12</f>
        <v>63000</v>
      </c>
    </row>
    <row r="11" spans="1:18">
      <c r="A11" t="s">
        <v>19</v>
      </c>
      <c r="B11">
        <f>SUM(P4+P5)</f>
        <v>247.91499999999999</v>
      </c>
      <c r="O11" t="s">
        <v>20</v>
      </c>
      <c r="P11">
        <v>12600</v>
      </c>
      <c r="Q11" t="s">
        <v>21</v>
      </c>
    </row>
    <row r="12" spans="1:18">
      <c r="A12" t="s">
        <v>22</v>
      </c>
      <c r="B12">
        <f>SUM(P2-P5)</f>
        <v>314.39500000000004</v>
      </c>
      <c r="O12" t="s">
        <v>23</v>
      </c>
      <c r="P12">
        <v>63000</v>
      </c>
      <c r="Q12" t="s">
        <v>21</v>
      </c>
    </row>
    <row r="13" spans="1:18">
      <c r="A13" t="s">
        <v>19</v>
      </c>
      <c r="B13">
        <f>B11</f>
        <v>247.91499999999999</v>
      </c>
    </row>
    <row r="14" spans="1:18">
      <c r="A14" t="s">
        <v>24</v>
      </c>
      <c r="B14">
        <f>P3</f>
        <v>277</v>
      </c>
      <c r="O14" t="s">
        <v>25</v>
      </c>
      <c r="P14">
        <v>60</v>
      </c>
      <c r="Q14" t="s">
        <v>26</v>
      </c>
    </row>
    <row r="15" spans="1:18">
      <c r="A15" t="s">
        <v>27</v>
      </c>
      <c r="B15">
        <f>SUM(P3*1.07)</f>
        <v>296.39000000000004</v>
      </c>
      <c r="C15">
        <f>SUM(P3*0.91)</f>
        <v>252.07000000000002</v>
      </c>
      <c r="D15">
        <f>C15</f>
        <v>252.07000000000002</v>
      </c>
    </row>
    <row r="16" spans="1:18">
      <c r="A16" t="s">
        <v>24</v>
      </c>
      <c r="B16">
        <f>P3</f>
        <v>277</v>
      </c>
      <c r="O16" t="s">
        <v>28</v>
      </c>
      <c r="P16">
        <v>63000</v>
      </c>
      <c r="Q16" t="s">
        <v>29</v>
      </c>
    </row>
    <row r="17" spans="1:17">
      <c r="A17" t="s">
        <v>30</v>
      </c>
      <c r="B17">
        <f>C15</f>
        <v>252.07000000000002</v>
      </c>
      <c r="C17">
        <f>B15</f>
        <v>296.39000000000004</v>
      </c>
      <c r="D17">
        <f>C17</f>
        <v>296.39000000000004</v>
      </c>
      <c r="O17" t="s">
        <v>31</v>
      </c>
      <c r="P17">
        <v>-63000</v>
      </c>
      <c r="Q17" t="s">
        <v>29</v>
      </c>
    </row>
    <row r="18" spans="1:17">
      <c r="A18" t="s">
        <v>24</v>
      </c>
      <c r="B18">
        <f>P3</f>
        <v>277</v>
      </c>
    </row>
    <row r="19" spans="1:17">
      <c r="A19" t="s">
        <v>32</v>
      </c>
    </row>
    <row r="21" spans="1:17">
      <c r="A21" t="s">
        <v>33</v>
      </c>
    </row>
    <row r="22" spans="1:17">
      <c r="A22" t="s">
        <v>34</v>
      </c>
    </row>
  </sheetData>
  <mergeCells count="1">
    <mergeCell ref="R2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A193-7172-1A4E-A41A-57BCD58ABB31}">
  <dimension ref="A1:R37"/>
  <sheetViews>
    <sheetView tabSelected="1" workbookViewId="0">
      <selection activeCell="A9" sqref="A9"/>
    </sheetView>
  </sheetViews>
  <sheetFormatPr defaultColWidth="11" defaultRowHeight="15.95"/>
  <cols>
    <col min="1" max="1" width="37.375" customWidth="1"/>
    <col min="2" max="2" width="32.875" customWidth="1"/>
    <col min="4" max="4" width="16.875" customWidth="1"/>
    <col min="5" max="5" width="39.875" customWidth="1"/>
    <col min="6" max="6" width="15" customWidth="1"/>
    <col min="8" max="8" width="34.5" customWidth="1"/>
    <col min="9" max="9" width="14" customWidth="1"/>
    <col min="15" max="15" width="22" customWidth="1"/>
  </cols>
  <sheetData>
    <row r="1" spans="1:18">
      <c r="A1" t="s">
        <v>0</v>
      </c>
      <c r="B1" t="s">
        <v>35</v>
      </c>
      <c r="D1" t="s">
        <v>36</v>
      </c>
      <c r="F1" t="s">
        <v>37</v>
      </c>
    </row>
    <row r="2" spans="1:18" ht="33.950000000000003">
      <c r="A2" s="8" t="s">
        <v>38</v>
      </c>
      <c r="O2" t="s">
        <v>2</v>
      </c>
      <c r="P2">
        <v>318.55</v>
      </c>
      <c r="Q2" t="s">
        <v>3</v>
      </c>
      <c r="R2" s="9" t="s">
        <v>4</v>
      </c>
    </row>
    <row r="3" spans="1:18">
      <c r="A3" t="s">
        <v>39</v>
      </c>
      <c r="O3" t="s">
        <v>6</v>
      </c>
      <c r="P3">
        <v>277</v>
      </c>
      <c r="Q3" t="s">
        <v>3</v>
      </c>
      <c r="R3" s="9"/>
    </row>
    <row r="4" spans="1:18">
      <c r="A4" t="s">
        <v>40</v>
      </c>
      <c r="R4" s="9"/>
    </row>
    <row r="5" spans="1:18">
      <c r="A5" t="s">
        <v>41</v>
      </c>
      <c r="O5" t="s">
        <v>8</v>
      </c>
      <c r="P5">
        <v>243.76</v>
      </c>
      <c r="Q5" t="s">
        <v>3</v>
      </c>
      <c r="R5" s="9"/>
    </row>
    <row r="6" spans="1:18" ht="33.950000000000003">
      <c r="A6" s="8" t="s">
        <v>42</v>
      </c>
      <c r="O6" t="s">
        <v>10</v>
      </c>
      <c r="P6">
        <f>SUM(P3*0.015)</f>
        <v>4.1550000000000002</v>
      </c>
      <c r="Q6" t="s">
        <v>3</v>
      </c>
    </row>
    <row r="7" spans="1:18" ht="51">
      <c r="A7" s="8" t="s">
        <v>43</v>
      </c>
    </row>
    <row r="8" spans="1:18">
      <c r="A8" t="s">
        <v>44</v>
      </c>
      <c r="O8" t="s">
        <v>13</v>
      </c>
      <c r="P8">
        <v>870</v>
      </c>
      <c r="Q8" t="s">
        <v>14</v>
      </c>
    </row>
    <row r="9" spans="1:18">
      <c r="O9" t="s">
        <v>16</v>
      </c>
      <c r="P9">
        <v>900</v>
      </c>
      <c r="Q9" t="s">
        <v>14</v>
      </c>
    </row>
    <row r="10" spans="1:18">
      <c r="O10" t="s">
        <v>18</v>
      </c>
      <c r="P10">
        <v>1247</v>
      </c>
      <c r="Q10" t="s">
        <v>14</v>
      </c>
    </row>
    <row r="12" spans="1:18">
      <c r="O12" t="s">
        <v>20</v>
      </c>
      <c r="P12">
        <v>12600</v>
      </c>
      <c r="Q12" t="s">
        <v>21</v>
      </c>
    </row>
    <row r="13" spans="1:18">
      <c r="O13" t="s">
        <v>23</v>
      </c>
      <c r="P13">
        <v>63000</v>
      </c>
      <c r="Q13" t="s">
        <v>21</v>
      </c>
    </row>
    <row r="15" spans="1:18">
      <c r="O15" t="s">
        <v>25</v>
      </c>
      <c r="P15">
        <v>60</v>
      </c>
      <c r="Q15" t="s">
        <v>26</v>
      </c>
    </row>
    <row r="17" spans="1:17">
      <c r="O17" t="s">
        <v>28</v>
      </c>
      <c r="P17">
        <v>63000</v>
      </c>
      <c r="Q17" t="s">
        <v>29</v>
      </c>
    </row>
    <row r="18" spans="1:17">
      <c r="O18" t="s">
        <v>31</v>
      </c>
      <c r="P18">
        <v>-63000</v>
      </c>
      <c r="Q18" t="s">
        <v>29</v>
      </c>
    </row>
    <row r="20" spans="1:17">
      <c r="A20" t="s">
        <v>45</v>
      </c>
      <c r="O20" t="s">
        <v>46</v>
      </c>
      <c r="P20">
        <f>0.2*P13</f>
        <v>12600</v>
      </c>
    </row>
    <row r="21" spans="1:17">
      <c r="A21" t="s">
        <v>47</v>
      </c>
    </row>
    <row r="24" spans="1:17" ht="17.100000000000001" thickBot="1"/>
    <row r="25" spans="1:17">
      <c r="B25" s="10" t="s">
        <v>48</v>
      </c>
      <c r="C25" s="11"/>
      <c r="E25" s="10" t="s">
        <v>49</v>
      </c>
      <c r="F25" s="11"/>
      <c r="H25" s="10" t="s">
        <v>50</v>
      </c>
      <c r="I25" s="11"/>
    </row>
    <row r="26" spans="1:17">
      <c r="A26" s="6" t="s">
        <v>51</v>
      </c>
      <c r="B26" s="1" t="s">
        <v>52</v>
      </c>
      <c r="C26" s="2">
        <f>MAX(P12,P20)</f>
        <v>12600</v>
      </c>
      <c r="E26" s="1" t="s">
        <v>52</v>
      </c>
      <c r="F26" s="2">
        <f>C26</f>
        <v>12600</v>
      </c>
      <c r="H26" s="1" t="s">
        <v>52</v>
      </c>
      <c r="I26" s="2">
        <f>F26</f>
        <v>12600</v>
      </c>
    </row>
    <row r="27" spans="1:17">
      <c r="A27" s="6" t="s">
        <v>53</v>
      </c>
      <c r="B27" s="1" t="s">
        <v>54</v>
      </c>
      <c r="C27" s="2">
        <f>P13/2</f>
        <v>31500</v>
      </c>
      <c r="E27" s="1" t="s">
        <v>54</v>
      </c>
      <c r="F27" s="2">
        <f>C27</f>
        <v>31500</v>
      </c>
      <c r="H27" s="1" t="s">
        <v>54</v>
      </c>
      <c r="I27" s="2">
        <f>F27</f>
        <v>31500</v>
      </c>
    </row>
    <row r="28" spans="1:17">
      <c r="A28" s="6" t="s">
        <v>55</v>
      </c>
      <c r="B28" s="1" t="s">
        <v>23</v>
      </c>
      <c r="C28" s="2">
        <f>P13</f>
        <v>63000</v>
      </c>
      <c r="E28" s="1" t="s">
        <v>23</v>
      </c>
      <c r="F28" s="2">
        <f t="shared" ref="F28:F37" si="0">C28</f>
        <v>63000</v>
      </c>
      <c r="H28" s="1" t="s">
        <v>23</v>
      </c>
      <c r="I28" s="2">
        <f t="shared" ref="I28:I37" si="1">F28</f>
        <v>63000</v>
      </c>
    </row>
    <row r="29" spans="1:17">
      <c r="A29" s="7" t="s">
        <v>56</v>
      </c>
      <c r="B29" s="1" t="s">
        <v>57</v>
      </c>
      <c r="C29" s="2">
        <f>+MIN(P12,P20)</f>
        <v>12600</v>
      </c>
      <c r="E29" s="1" t="s">
        <v>57</v>
      </c>
      <c r="F29" s="2">
        <f t="shared" si="0"/>
        <v>12600</v>
      </c>
      <c r="H29" s="1" t="s">
        <v>57</v>
      </c>
      <c r="I29" s="2">
        <f t="shared" si="1"/>
        <v>12600</v>
      </c>
    </row>
    <row r="30" spans="1:17">
      <c r="A30" s="6" t="s">
        <v>58</v>
      </c>
      <c r="B30" s="1" t="s">
        <v>59</v>
      </c>
      <c r="C30" s="2">
        <f>0.5*P13</f>
        <v>31500</v>
      </c>
      <c r="E30" s="1" t="s">
        <v>59</v>
      </c>
      <c r="F30" s="2">
        <f t="shared" si="0"/>
        <v>31500</v>
      </c>
      <c r="H30" s="1" t="s">
        <v>59</v>
      </c>
      <c r="I30" s="2">
        <f t="shared" si="1"/>
        <v>31500</v>
      </c>
    </row>
    <row r="31" spans="1:17">
      <c r="A31" s="6" t="s">
        <v>60</v>
      </c>
      <c r="B31" s="1" t="s">
        <v>61</v>
      </c>
      <c r="C31" s="2">
        <f>P13</f>
        <v>63000</v>
      </c>
      <c r="E31" s="1" t="s">
        <v>61</v>
      </c>
      <c r="F31" s="2">
        <f t="shared" si="0"/>
        <v>63000</v>
      </c>
      <c r="H31" s="1" t="s">
        <v>61</v>
      </c>
      <c r="I31" s="2">
        <f t="shared" si="1"/>
        <v>63000</v>
      </c>
    </row>
    <row r="32" spans="1:17">
      <c r="A32" s="6" t="s">
        <v>62</v>
      </c>
      <c r="B32" s="1">
        <v>0</v>
      </c>
      <c r="C32" s="2">
        <v>0</v>
      </c>
      <c r="E32" s="1" t="s">
        <v>63</v>
      </c>
      <c r="F32" s="2">
        <f>0.22*P18</f>
        <v>-13860</v>
      </c>
      <c r="H32" s="1">
        <v>0</v>
      </c>
      <c r="I32" s="2">
        <f>0.22*S18</f>
        <v>0</v>
      </c>
    </row>
    <row r="33" spans="1:9">
      <c r="A33" s="6" t="s">
        <v>64</v>
      </c>
      <c r="B33" s="1">
        <v>0</v>
      </c>
      <c r="C33" s="2">
        <v>0</v>
      </c>
      <c r="E33" s="1" t="s">
        <v>63</v>
      </c>
      <c r="F33" s="2">
        <f>F32</f>
        <v>-13860</v>
      </c>
      <c r="H33" s="1" t="s">
        <v>65</v>
      </c>
      <c r="I33" s="2">
        <f>I34</f>
        <v>-27720</v>
      </c>
    </row>
    <row r="34" spans="1:9">
      <c r="A34" s="6" t="s">
        <v>66</v>
      </c>
      <c r="B34" s="1" t="s">
        <v>65</v>
      </c>
      <c r="C34" s="2">
        <f>0.44*P18</f>
        <v>-27720</v>
      </c>
      <c r="E34" s="1" t="s">
        <v>65</v>
      </c>
      <c r="F34" s="2">
        <f t="shared" si="0"/>
        <v>-27720</v>
      </c>
      <c r="H34" s="1" t="s">
        <v>65</v>
      </c>
      <c r="I34" s="2">
        <f t="shared" ref="I34:I37" si="2">F34</f>
        <v>-27720</v>
      </c>
    </row>
    <row r="35" spans="1:9">
      <c r="A35" s="6" t="s">
        <v>67</v>
      </c>
      <c r="B35" s="1">
        <v>0</v>
      </c>
      <c r="C35" s="2">
        <v>0</v>
      </c>
      <c r="E35" s="1" t="s">
        <v>68</v>
      </c>
      <c r="F35" s="2">
        <f>0.22*P17</f>
        <v>13860</v>
      </c>
      <c r="H35" s="1">
        <v>0</v>
      </c>
      <c r="I35" s="2">
        <f>0.22*S17</f>
        <v>0</v>
      </c>
    </row>
    <row r="36" spans="1:9">
      <c r="A36" s="6" t="s">
        <v>69</v>
      </c>
      <c r="B36" s="1">
        <v>0</v>
      </c>
      <c r="C36" s="2">
        <v>0</v>
      </c>
      <c r="E36" s="1" t="s">
        <v>68</v>
      </c>
      <c r="F36" s="2">
        <f>F35</f>
        <v>13860</v>
      </c>
      <c r="H36" s="1" t="s">
        <v>70</v>
      </c>
      <c r="I36" s="2">
        <f>I37</f>
        <v>27720</v>
      </c>
    </row>
    <row r="37" spans="1:9" ht="17.100000000000001" thickBot="1">
      <c r="A37" s="6" t="s">
        <v>71</v>
      </c>
      <c r="B37" s="4" t="s">
        <v>70</v>
      </c>
      <c r="C37" s="5">
        <f>0.44*P17</f>
        <v>27720</v>
      </c>
      <c r="E37" s="4" t="s">
        <v>70</v>
      </c>
      <c r="F37" s="5">
        <f t="shared" si="0"/>
        <v>27720</v>
      </c>
      <c r="H37" s="4" t="s">
        <v>70</v>
      </c>
      <c r="I37" s="5">
        <f t="shared" ref="I37" si="3">F37</f>
        <v>27720</v>
      </c>
    </row>
  </sheetData>
  <mergeCells count="4">
    <mergeCell ref="R2:R5"/>
    <mergeCell ref="B25:C25"/>
    <mergeCell ref="E25:F25"/>
    <mergeCell ref="H25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2EF-F5D8-A244-9127-3B8326FF213E}">
  <dimension ref="A1:R30"/>
  <sheetViews>
    <sheetView workbookViewId="0">
      <selection activeCell="P4" sqref="P4"/>
    </sheetView>
  </sheetViews>
  <sheetFormatPr defaultColWidth="11" defaultRowHeight="15.95"/>
  <cols>
    <col min="1" max="1" width="37.375" customWidth="1"/>
    <col min="2" max="2" width="13.625" customWidth="1"/>
    <col min="4" max="4" width="16.875" customWidth="1"/>
    <col min="6" max="6" width="15" customWidth="1"/>
    <col min="9" max="9" width="14" customWidth="1"/>
    <col min="15" max="15" width="22" customWidth="1"/>
  </cols>
  <sheetData>
    <row r="1" spans="1:18">
      <c r="A1" t="s">
        <v>0</v>
      </c>
      <c r="B1" t="s">
        <v>35</v>
      </c>
      <c r="D1" t="s">
        <v>36</v>
      </c>
      <c r="F1" t="s">
        <v>37</v>
      </c>
    </row>
    <row r="2" spans="1:18">
      <c r="A2" t="s">
        <v>72</v>
      </c>
      <c r="B2">
        <f>P3</f>
        <v>277</v>
      </c>
      <c r="D2">
        <f>B2</f>
        <v>277</v>
      </c>
      <c r="F2">
        <f>D2</f>
        <v>277</v>
      </c>
      <c r="O2" t="s">
        <v>2</v>
      </c>
      <c r="P2">
        <v>318.55</v>
      </c>
      <c r="Q2" t="s">
        <v>3</v>
      </c>
      <c r="R2" s="9" t="s">
        <v>4</v>
      </c>
    </row>
    <row r="3" spans="1:18">
      <c r="A3" t="s">
        <v>73</v>
      </c>
      <c r="B3">
        <f>P14</f>
        <v>60</v>
      </c>
      <c r="D3">
        <f>B3</f>
        <v>60</v>
      </c>
      <c r="F3">
        <f>D3</f>
        <v>60</v>
      </c>
      <c r="O3" t="s">
        <v>6</v>
      </c>
      <c r="P3">
        <v>277</v>
      </c>
      <c r="Q3" t="s">
        <v>3</v>
      </c>
      <c r="R3" s="9"/>
    </row>
    <row r="4" spans="1:18">
      <c r="A4" t="s">
        <v>74</v>
      </c>
      <c r="O4" t="s">
        <v>8</v>
      </c>
      <c r="P4">
        <v>243.76</v>
      </c>
      <c r="Q4" t="s">
        <v>3</v>
      </c>
      <c r="R4" s="9"/>
    </row>
    <row r="5" spans="1:18">
      <c r="A5" t="s">
        <v>19</v>
      </c>
      <c r="B5">
        <f>SUM(P4+P5)</f>
        <v>247.91499999999999</v>
      </c>
      <c r="D5">
        <f>B5</f>
        <v>247.91499999999999</v>
      </c>
      <c r="F5">
        <f>D5</f>
        <v>247.91499999999999</v>
      </c>
      <c r="O5" t="s">
        <v>10</v>
      </c>
      <c r="P5">
        <f>SUM(P3*0.015)</f>
        <v>4.1550000000000002</v>
      </c>
      <c r="Q5" t="s">
        <v>3</v>
      </c>
    </row>
    <row r="6" spans="1:18">
      <c r="A6" t="s">
        <v>75</v>
      </c>
      <c r="B6">
        <f>SUM(C25-P5)</f>
        <v>289.46500000000003</v>
      </c>
      <c r="D6">
        <f>SUM(F25-P5)</f>
        <v>286.69500000000005</v>
      </c>
      <c r="F6">
        <f>SUM(I25-P5)</f>
        <v>297.77500000000003</v>
      </c>
    </row>
    <row r="7" spans="1:18">
      <c r="A7" t="s">
        <v>76</v>
      </c>
      <c r="B7">
        <f>SUM(C25+P5)</f>
        <v>297.77499999999998</v>
      </c>
      <c r="D7">
        <f>SUM(F25+P5)</f>
        <v>295.005</v>
      </c>
      <c r="F7">
        <f>SUM(I25+P5)</f>
        <v>306.08499999999998</v>
      </c>
      <c r="O7" t="s">
        <v>13</v>
      </c>
      <c r="P7">
        <v>870</v>
      </c>
      <c r="Q7" t="s">
        <v>14</v>
      </c>
    </row>
    <row r="8" spans="1:18">
      <c r="A8" t="s">
        <v>77</v>
      </c>
      <c r="B8">
        <f>SUM((C25+C27)/2)</f>
        <v>299.16000000000003</v>
      </c>
      <c r="D8">
        <f>SUM((F25+F27)/2)</f>
        <v>297.77500000000003</v>
      </c>
      <c r="F8">
        <f>SUM((I25+I27)/2)</f>
        <v>303.31500000000005</v>
      </c>
      <c r="O8" t="s">
        <v>16</v>
      </c>
      <c r="P8">
        <v>900</v>
      </c>
      <c r="Q8" t="s">
        <v>14</v>
      </c>
    </row>
    <row r="9" spans="1:18">
      <c r="A9" t="s">
        <v>78</v>
      </c>
      <c r="B9">
        <f>SUM(C27-P5)</f>
        <v>300.54500000000007</v>
      </c>
      <c r="D9">
        <f>SUM(F27-P5)</f>
        <v>300.54500000000007</v>
      </c>
      <c r="F9">
        <f>SUM(I27-P5)</f>
        <v>300.54500000000007</v>
      </c>
      <c r="O9" t="s">
        <v>18</v>
      </c>
      <c r="P9">
        <v>1247</v>
      </c>
      <c r="Q9" t="s">
        <v>14</v>
      </c>
    </row>
    <row r="10" spans="1:18">
      <c r="A10" t="s">
        <v>79</v>
      </c>
      <c r="B10">
        <f>SUM(C27+P5)</f>
        <v>308.85500000000002</v>
      </c>
      <c r="D10">
        <f>SUM(F27+P5)</f>
        <v>308.85500000000002</v>
      </c>
      <c r="F10">
        <f>SUM(I27+P5)</f>
        <v>308.85500000000002</v>
      </c>
    </row>
    <row r="11" spans="1:18">
      <c r="A11" t="s">
        <v>22</v>
      </c>
      <c r="B11">
        <f>SUM(P2-P5)</f>
        <v>314.39500000000004</v>
      </c>
      <c r="D11">
        <f>B11</f>
        <v>314.39500000000004</v>
      </c>
      <c r="F11">
        <f>B11</f>
        <v>314.39500000000004</v>
      </c>
      <c r="O11" t="s">
        <v>20</v>
      </c>
      <c r="P11">
        <v>12600</v>
      </c>
      <c r="Q11" t="s">
        <v>21</v>
      </c>
    </row>
    <row r="12" spans="1:18">
      <c r="A12" t="s">
        <v>79</v>
      </c>
      <c r="B12">
        <f>B10</f>
        <v>308.85500000000002</v>
      </c>
      <c r="D12">
        <f>D10</f>
        <v>308.85500000000002</v>
      </c>
      <c r="F12">
        <f>F10</f>
        <v>308.85500000000002</v>
      </c>
      <c r="O12" t="s">
        <v>23</v>
      </c>
      <c r="P12">
        <v>63000</v>
      </c>
      <c r="Q12" t="s">
        <v>21</v>
      </c>
    </row>
    <row r="13" spans="1:18">
      <c r="A13" t="s">
        <v>78</v>
      </c>
      <c r="B13">
        <f>B9</f>
        <v>300.54500000000007</v>
      </c>
      <c r="D13">
        <f>D9</f>
        <v>300.54500000000007</v>
      </c>
      <c r="F13">
        <f>F9</f>
        <v>300.54500000000007</v>
      </c>
    </row>
    <row r="14" spans="1:18">
      <c r="A14" t="s">
        <v>77</v>
      </c>
      <c r="B14">
        <f>B8</f>
        <v>299.16000000000003</v>
      </c>
      <c r="D14">
        <f>D8</f>
        <v>297.77500000000003</v>
      </c>
      <c r="F14">
        <f>F8</f>
        <v>303.31500000000005</v>
      </c>
      <c r="O14" t="s">
        <v>25</v>
      </c>
      <c r="P14">
        <v>60</v>
      </c>
      <c r="Q14" t="s">
        <v>26</v>
      </c>
    </row>
    <row r="15" spans="1:18">
      <c r="A15" t="s">
        <v>75</v>
      </c>
      <c r="B15">
        <f>B6</f>
        <v>289.46500000000003</v>
      </c>
      <c r="D15">
        <f>D6</f>
        <v>286.69500000000005</v>
      </c>
      <c r="F15">
        <f>F6</f>
        <v>297.77500000000003</v>
      </c>
    </row>
    <row r="16" spans="1:18">
      <c r="A16" t="s">
        <v>76</v>
      </c>
      <c r="B16">
        <f>B7</f>
        <v>297.77499999999998</v>
      </c>
      <c r="D16">
        <f>D7</f>
        <v>295.005</v>
      </c>
      <c r="F16">
        <f>F7</f>
        <v>306.08499999999998</v>
      </c>
      <c r="O16" t="s">
        <v>28</v>
      </c>
      <c r="P16">
        <v>63000</v>
      </c>
      <c r="Q16" t="s">
        <v>29</v>
      </c>
    </row>
    <row r="17" spans="1:17">
      <c r="A17" t="s">
        <v>19</v>
      </c>
      <c r="B17">
        <f>B5</f>
        <v>247.91499999999999</v>
      </c>
      <c r="D17">
        <f>D5</f>
        <v>247.91499999999999</v>
      </c>
      <c r="F17">
        <f>F5</f>
        <v>247.91499999999999</v>
      </c>
      <c r="O17" t="s">
        <v>31</v>
      </c>
      <c r="P17">
        <v>-63000</v>
      </c>
      <c r="Q17" t="s">
        <v>29</v>
      </c>
    </row>
    <row r="19" spans="1:17">
      <c r="A19" t="s">
        <v>45</v>
      </c>
    </row>
    <row r="20" spans="1:17">
      <c r="A20" t="s">
        <v>47</v>
      </c>
    </row>
    <row r="22" spans="1:17" ht="17.100000000000001" thickBot="1"/>
    <row r="23" spans="1:17">
      <c r="B23" s="10" t="s">
        <v>35</v>
      </c>
      <c r="C23" s="11"/>
      <c r="E23" s="10" t="s">
        <v>36</v>
      </c>
      <c r="F23" s="11"/>
      <c r="H23" s="10" t="s">
        <v>37</v>
      </c>
      <c r="I23" s="11"/>
    </row>
    <row r="24" spans="1:17">
      <c r="B24" s="1"/>
      <c r="C24" s="2"/>
      <c r="E24" s="1"/>
      <c r="F24" s="2"/>
      <c r="H24" s="1"/>
      <c r="I24" s="2"/>
    </row>
    <row r="25" spans="1:17">
      <c r="A25" t="s">
        <v>80</v>
      </c>
      <c r="B25" s="1" t="s">
        <v>81</v>
      </c>
      <c r="C25" s="2">
        <f>SUM(1.06*P3)</f>
        <v>293.62</v>
      </c>
      <c r="E25" s="1" t="s">
        <v>82</v>
      </c>
      <c r="F25" s="2">
        <f>SUM(1.05*P3)</f>
        <v>290.85000000000002</v>
      </c>
      <c r="H25" s="1" t="s">
        <v>83</v>
      </c>
      <c r="I25" s="2">
        <f>SUM(1.09*P3)</f>
        <v>301.93</v>
      </c>
    </row>
    <row r="26" spans="1:17">
      <c r="A26" t="s">
        <v>84</v>
      </c>
      <c r="B26" s="1" t="s">
        <v>23</v>
      </c>
      <c r="C26" s="2">
        <f>P12</f>
        <v>63000</v>
      </c>
      <c r="E26" s="1" t="s">
        <v>23</v>
      </c>
      <c r="F26" s="2">
        <f>P12</f>
        <v>63000</v>
      </c>
      <c r="H26" s="1" t="s">
        <v>23</v>
      </c>
      <c r="I26" s="2">
        <f>P12</f>
        <v>63000</v>
      </c>
    </row>
    <row r="27" spans="1:17">
      <c r="A27" t="s">
        <v>85</v>
      </c>
      <c r="B27" s="1" t="s">
        <v>86</v>
      </c>
      <c r="C27" s="2">
        <f>SUM(1.1*P3)</f>
        <v>304.70000000000005</v>
      </c>
      <c r="E27" s="1" t="s">
        <v>86</v>
      </c>
      <c r="F27" s="2">
        <f>SUM(1.1*P3)</f>
        <v>304.70000000000005</v>
      </c>
      <c r="H27" s="1" t="s">
        <v>86</v>
      </c>
      <c r="I27" s="2">
        <f>SUM(1.1*P3)</f>
        <v>304.70000000000005</v>
      </c>
    </row>
    <row r="28" spans="1:17">
      <c r="A28" t="s">
        <v>87</v>
      </c>
      <c r="B28" s="1" t="s">
        <v>46</v>
      </c>
      <c r="C28" s="2">
        <f>SUM(0.2*P12)</f>
        <v>12600</v>
      </c>
      <c r="E28" s="1" t="s">
        <v>46</v>
      </c>
      <c r="F28" s="2">
        <f>SUM(0.2*P12)</f>
        <v>12600</v>
      </c>
      <c r="H28" s="1" t="s">
        <v>46</v>
      </c>
      <c r="I28" s="2">
        <f>SUM(0.2*P12)</f>
        <v>12600</v>
      </c>
    </row>
    <row r="29" spans="1:17">
      <c r="A29" t="s">
        <v>58</v>
      </c>
      <c r="B29" s="3">
        <v>0</v>
      </c>
      <c r="C29" s="2"/>
      <c r="E29" s="1" t="s">
        <v>61</v>
      </c>
      <c r="F29" s="2">
        <f>P12</f>
        <v>63000</v>
      </c>
      <c r="H29" s="1" t="s">
        <v>61</v>
      </c>
      <c r="I29" s="2">
        <f>P12</f>
        <v>63000</v>
      </c>
    </row>
    <row r="30" spans="1:17" ht="17.100000000000001" thickBot="1">
      <c r="A30" t="s">
        <v>88</v>
      </c>
      <c r="B30" s="4" t="s">
        <v>89</v>
      </c>
      <c r="C30" s="5"/>
      <c r="E30" s="4" t="s">
        <v>90</v>
      </c>
      <c r="F30" s="5"/>
      <c r="H30" s="4" t="s">
        <v>91</v>
      </c>
      <c r="I30" s="5"/>
    </row>
  </sheetData>
  <mergeCells count="4">
    <mergeCell ref="R2:R4"/>
    <mergeCell ref="B23:C23"/>
    <mergeCell ref="E23:F23"/>
    <mergeCell ref="H23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850C-7E96-1F42-B957-3EA9BBAA66C1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2022-02-01T18:45:32Z</dcterms:created>
  <dcterms:modified xsi:type="dcterms:W3CDTF">2022-02-12T01:43:46Z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2022-02-01T18:45:33Z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66445a9c-530f-4086-ad8a-7c5a0955183c</vt:lpwstr>
  </property>
  <property fmtid="{D5CDD505-2E9C-101B-9397-08002B2CF9AE}" pid="8" name="MSIP_Label_52d06e56-1756-4005-87f1-1edc72dd4bdf_ContentBits">
    <vt:lpwstr>0</vt:lpwstr>
  </property>
</Properties>
</file>