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E:\PERSONALS\Work Abroad\Portfolio\Mchine Elements Design\"/>
    </mc:Choice>
  </mc:AlternateContent>
  <xr:revisionPtr revIDLastSave="0" documentId="13_ncr:1_{7BC598A7-E3BD-4A69-9985-F748D6B39623}" xr6:coauthVersionLast="47" xr6:coauthVersionMax="47" xr10:uidLastSave="{00000000-0000-0000-0000-000000000000}"/>
  <bookViews>
    <workbookView xWindow="-120" yWindow="-120" windowWidth="29040" windowHeight="15720" xr2:uid="{00000000-000D-0000-FFFF-FFFF00000000}"/>
  </bookViews>
  <sheets>
    <sheet name="Compression spring"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4" i="2" l="1"/>
  <c r="J56" i="2" s="1"/>
  <c r="J8" i="2"/>
  <c r="C16" i="2" l="1"/>
  <c r="J16" i="2" s="1"/>
  <c r="D30" i="2" s="1"/>
  <c r="C37" i="2" s="1"/>
  <c r="J66" i="2"/>
  <c r="D97" i="2" s="1"/>
  <c r="D120" i="2"/>
  <c r="D64" i="2"/>
  <c r="D67" i="2"/>
  <c r="D99" i="2" l="1"/>
  <c r="D98" i="2" s="1"/>
  <c r="D10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Eleazar Archer</author>
  </authors>
  <commentList>
    <comment ref="J5" authorId="0" shapeId="0" xr:uid="{35BBA088-B186-4AE1-89B0-F8C0DFFEB06E}">
      <text>
        <r>
          <rPr>
            <b/>
            <sz val="9"/>
            <color indexed="81"/>
            <rFont val="Tahoma"/>
            <family val="2"/>
          </rPr>
          <t>Eleazar Archer:</t>
        </r>
        <r>
          <rPr>
            <sz val="9"/>
            <color indexed="81"/>
            <rFont val="Tahoma"/>
            <family val="2"/>
          </rPr>
          <t xml:space="preserve">
Specify desired spring wire diameter</t>
        </r>
      </text>
    </comment>
    <comment ref="B6" authorId="0" shapeId="0" xr:uid="{B36759E7-C6FB-4804-8199-6C64846E2AA0}">
      <text>
        <r>
          <rPr>
            <b/>
            <sz val="9"/>
            <color indexed="81"/>
            <rFont val="Tahoma"/>
            <family val="2"/>
          </rPr>
          <t>Eleazar Archer:</t>
        </r>
        <r>
          <rPr>
            <sz val="9"/>
            <color indexed="81"/>
            <rFont val="Tahoma"/>
            <family val="2"/>
          </rPr>
          <t xml:space="preserve">
Select a spring installation condition</t>
        </r>
      </text>
    </comment>
    <comment ref="J6" authorId="0" shapeId="0" xr:uid="{B9865674-33A9-474E-92A6-DE8816181F11}">
      <text>
        <r>
          <rPr>
            <b/>
            <sz val="9"/>
            <color indexed="81"/>
            <rFont val="Tahoma"/>
            <family val="2"/>
          </rPr>
          <t>Eleazar Archer:</t>
        </r>
        <r>
          <rPr>
            <sz val="9"/>
            <color indexed="81"/>
            <rFont val="Tahoma"/>
            <family val="2"/>
          </rPr>
          <t xml:space="preserve">
Specify desired clearance between the surface of the rod in the middle of the spring and the internal diameter of your spring. Leave this as 0 if your spring does not have an internal rod</t>
        </r>
      </text>
    </comment>
    <comment ref="J7" authorId="0" shapeId="0" xr:uid="{380D76D7-EC3B-458C-807D-69B74DB6FB47}">
      <text>
        <r>
          <rPr>
            <b/>
            <sz val="9"/>
            <color indexed="81"/>
            <rFont val="Tahoma"/>
            <family val="2"/>
          </rPr>
          <t>Eleazar Archer:</t>
        </r>
        <r>
          <rPr>
            <sz val="9"/>
            <color indexed="81"/>
            <rFont val="Tahoma"/>
            <family val="2"/>
          </rPr>
          <t xml:space="preserve">
Specify the intended diameter of rod in the middle of the spring if it applies. If not, specify the desired internal diameter for your spring here </t>
        </r>
      </text>
    </comment>
    <comment ref="H8" authorId="0" shapeId="0" xr:uid="{D71B9696-AEE2-4E4D-9D5B-CC0E3C30AF12}">
      <text>
        <r>
          <rPr>
            <b/>
            <sz val="9"/>
            <color indexed="81"/>
            <rFont val="Tahoma"/>
            <family val="2"/>
          </rPr>
          <t>Eleazar Archer:</t>
        </r>
        <r>
          <rPr>
            <sz val="9"/>
            <color indexed="81"/>
            <rFont val="Tahoma"/>
            <family val="2"/>
          </rPr>
          <t xml:space="preserve">
The nominal diameter of a spring typically refers to its mean (or average) coil diameter, which is a fundamental dimension used in spring design and calculations. </t>
        </r>
      </text>
    </comment>
    <comment ref="B15" authorId="0" shapeId="0" xr:uid="{F9993A2C-9E1D-4314-A26D-F930A2FA6496}">
      <text>
        <r>
          <rPr>
            <b/>
            <sz val="9"/>
            <color indexed="81"/>
            <rFont val="Tahoma"/>
            <family val="2"/>
          </rPr>
          <t>Eleazar Archer:</t>
        </r>
        <r>
          <rPr>
            <sz val="9"/>
            <color indexed="81"/>
            <rFont val="Tahoma"/>
            <family val="2"/>
          </rPr>
          <t xml:space="preserve">
The spring index is a dimensionless number that indicates how "tight" or "loose" the coil of a spring is. It is an important factor in spring design because it affects the manufacturability, performance, and stress distribution of the spring. </t>
        </r>
      </text>
    </comment>
    <comment ref="H15" authorId="0" shapeId="0" xr:uid="{4B3908F4-4EF8-4FD6-9FB0-B88B96375B7B}">
      <text>
        <r>
          <rPr>
            <b/>
            <sz val="9"/>
            <color indexed="81"/>
            <rFont val="Tahoma"/>
            <family val="2"/>
          </rPr>
          <t>Eleazar Archer:</t>
        </r>
        <r>
          <rPr>
            <sz val="9"/>
            <color indexed="81"/>
            <rFont val="Tahoma"/>
            <family val="2"/>
          </rPr>
          <t xml:space="preserve">
The curvature effect in spring design refers to the increase in stress due to the curved geometry of the spring wire. This effect is especially important in helical springs, where the wire is not straight but coiled, causing bending and torsional stresses to interact. </t>
        </r>
      </text>
    </comment>
    <comment ref="B24" authorId="0" shapeId="0" xr:uid="{7FA3EA16-11BC-4106-AE1E-D4F5EBBA5C3C}">
      <text>
        <r>
          <rPr>
            <b/>
            <sz val="9"/>
            <color indexed="81"/>
            <rFont val="Tahoma"/>
            <family val="2"/>
          </rPr>
          <t>Eleazar Archer:</t>
        </r>
        <r>
          <rPr>
            <sz val="9"/>
            <color indexed="81"/>
            <rFont val="Tahoma"/>
            <family val="2"/>
          </rPr>
          <t xml:space="preserve">
The Overrun to Closure Factor (also called the Deflection to Solid Factor) is a design safety factor used to prevent a compression spring from being compressed all the way to its solid height (i.e., when all coils touch). </t>
        </r>
      </text>
    </comment>
    <comment ref="D24" authorId="0" shapeId="0" xr:uid="{FB80602E-882F-4894-A0D2-39C7D3890C81}">
      <text>
        <r>
          <rPr>
            <b/>
            <sz val="9"/>
            <color indexed="81"/>
            <rFont val="Tahoma"/>
            <family val="2"/>
          </rPr>
          <t>Eleazar Archer:</t>
        </r>
        <r>
          <rPr>
            <sz val="9"/>
            <color indexed="81"/>
            <rFont val="Tahoma"/>
            <family val="2"/>
          </rPr>
          <t xml:space="preserve">
Insert desired overrun factor here</t>
        </r>
      </text>
    </comment>
    <comment ref="D28" authorId="0" shapeId="0" xr:uid="{E9D7AAEE-F18E-4AD8-BCDC-8F16E83133B5}">
      <text>
        <r>
          <rPr>
            <b/>
            <sz val="9"/>
            <color indexed="81"/>
            <rFont val="Tahoma"/>
            <family val="2"/>
          </rPr>
          <t>Eleazar Archer:</t>
        </r>
        <r>
          <rPr>
            <sz val="9"/>
            <color indexed="81"/>
            <rFont val="Tahoma"/>
            <family val="2"/>
          </rPr>
          <t xml:space="preserve">
Specify maximum force on spring here </t>
        </r>
      </text>
    </comment>
    <comment ref="J50" authorId="0" shapeId="0" xr:uid="{C430BBAF-E26B-48FD-8168-1AC93C376B78}">
      <text>
        <r>
          <rPr>
            <b/>
            <sz val="9"/>
            <color indexed="81"/>
            <rFont val="Tahoma"/>
            <family val="2"/>
          </rPr>
          <t>Eleazar Archer:</t>
        </r>
        <r>
          <rPr>
            <sz val="9"/>
            <color indexed="81"/>
            <rFont val="Tahoma"/>
            <family val="2"/>
          </rPr>
          <t xml:space="preserve">
Specify desired spring material here </t>
        </r>
      </text>
    </comment>
    <comment ref="J52" authorId="0" shapeId="0" xr:uid="{F4208A93-8B42-4C95-B823-F4ACDFAC7B56}">
      <text>
        <r>
          <rPr>
            <b/>
            <sz val="9"/>
            <color indexed="81"/>
            <rFont val="Tahoma"/>
            <family val="2"/>
          </rPr>
          <t>Eleazar Archer:</t>
        </r>
        <r>
          <rPr>
            <sz val="9"/>
            <color indexed="81"/>
            <rFont val="Tahoma"/>
            <family val="2"/>
          </rPr>
          <t xml:space="preserve">
Key in the value of the A constraint for chosen material from the Constants A and m table above</t>
        </r>
      </text>
    </comment>
    <comment ref="J53" authorId="0" shapeId="0" xr:uid="{DB4EEA8A-945F-43FF-9D0D-15A757454F20}">
      <text>
        <r>
          <rPr>
            <b/>
            <sz val="9"/>
            <color indexed="81"/>
            <rFont val="Tahoma"/>
            <family val="2"/>
          </rPr>
          <t>Eleazar Archer:</t>
        </r>
        <r>
          <rPr>
            <sz val="9"/>
            <color indexed="81"/>
            <rFont val="Tahoma"/>
            <family val="2"/>
          </rPr>
          <t xml:space="preserve">
Key in the value of the m constraint for chosen material from the Constants A and m table above</t>
        </r>
      </text>
    </comment>
    <comment ref="J55" authorId="0" shapeId="0" xr:uid="{CE63A7DA-BD20-46A1-9BBA-A2196193C377}">
      <text>
        <r>
          <rPr>
            <b/>
            <sz val="9"/>
            <color indexed="81"/>
            <rFont val="Tahoma"/>
            <family val="2"/>
          </rPr>
          <t>Eleazar Archer:</t>
        </r>
        <r>
          <rPr>
            <sz val="9"/>
            <color indexed="81"/>
            <rFont val="Tahoma"/>
            <family val="2"/>
          </rPr>
          <t xml:space="preserve">
Key in the maximum percent of tensile strength that makes the yield strength for chosen spring material from Table 10-6</t>
        </r>
      </text>
    </comment>
    <comment ref="J57" authorId="0" shapeId="0" xr:uid="{B87E4E88-8D2F-418F-BDF6-E683DDD7EDD8}">
      <text>
        <r>
          <rPr>
            <b/>
            <sz val="9"/>
            <color indexed="81"/>
            <rFont val="Tahoma"/>
            <family val="2"/>
          </rPr>
          <t>Eleazar Archer:</t>
        </r>
        <r>
          <rPr>
            <sz val="9"/>
            <color indexed="81"/>
            <rFont val="Tahoma"/>
            <family val="2"/>
          </rPr>
          <t xml:space="preserve">
Specify the appropriate torsional modulus of chosen material from the Mechanical Properties of Some Spring Wires table </t>
        </r>
      </text>
    </comment>
    <comment ref="J63" authorId="0" shapeId="0" xr:uid="{E1834F32-DC76-4C75-9470-5C485BDA61BD}">
      <text>
        <r>
          <rPr>
            <b/>
            <sz val="9"/>
            <color indexed="81"/>
            <rFont val="Tahoma"/>
            <family val="2"/>
          </rPr>
          <t>Eleazar Archer:</t>
        </r>
        <r>
          <rPr>
            <sz val="9"/>
            <color indexed="81"/>
            <rFont val="Tahoma"/>
            <family val="2"/>
          </rPr>
          <t xml:space="preserve">
The maximum deflection (Δmax) of a spring is the maximum amount the spring can be compressed (or extended) without reaching its solid height—the point where all coils touch and no further compression is possible.</t>
        </r>
      </text>
    </comment>
    <comment ref="G65" authorId="0" shapeId="0" xr:uid="{6B441549-9DC3-4CD9-85C4-9EB872EB4A85}">
      <text>
        <r>
          <rPr>
            <b/>
            <sz val="9"/>
            <color indexed="81"/>
            <rFont val="Tahoma"/>
            <family val="2"/>
          </rPr>
          <t>Eleazar Archer:</t>
        </r>
        <r>
          <rPr>
            <sz val="9"/>
            <color indexed="81"/>
            <rFont val="Tahoma"/>
            <family val="2"/>
          </rPr>
          <t xml:space="preserve">
The number of active coils in a spring, denoted as 
𝑁
𝑎
N 
a
​
 , refers to the coils that actually contribute to the spring’s deflection and load-bearing capacity. These are the coils that deflect when a load is applied.</t>
        </r>
      </text>
    </comment>
    <comment ref="D118" authorId="0" shapeId="0" xr:uid="{80A7F627-1471-40D4-8C96-8FB13139386C}">
      <text>
        <r>
          <rPr>
            <b/>
            <sz val="9"/>
            <color indexed="81"/>
            <rFont val="Tahoma"/>
            <family val="2"/>
          </rPr>
          <t>Eleazar Archer:</t>
        </r>
        <r>
          <rPr>
            <sz val="9"/>
            <color indexed="81"/>
            <rFont val="Tahoma"/>
            <family val="2"/>
          </rPr>
          <t xml:space="preserve">
specifiy alpha constant value for desired spring end condition</t>
        </r>
      </text>
    </comment>
    <comment ref="B119" authorId="0" shapeId="0" xr:uid="{7023C7A2-DBEA-4018-88B5-B44BD38163A8}">
      <text>
        <r>
          <rPr>
            <b/>
            <sz val="9"/>
            <color indexed="81"/>
            <rFont val="Tahoma"/>
            <family val="2"/>
          </rPr>
          <t>Eleazar Archer:</t>
        </r>
        <r>
          <rPr>
            <sz val="9"/>
            <color indexed="81"/>
            <rFont val="Tahoma"/>
            <family val="2"/>
          </rPr>
          <t xml:space="preserve">
The critical length of a compression spring refers to the maximum free length it can have before it buckles under compressive load. When a compression spring is too long relative to its diameter, it becomes prone to buckling, just like a slender column under axial load.</t>
        </r>
      </text>
    </comment>
  </commentList>
</comments>
</file>

<file path=xl/sharedStrings.xml><?xml version="1.0" encoding="utf-8"?>
<sst xmlns="http://schemas.openxmlformats.org/spreadsheetml/2006/main" count="80" uniqueCount="65">
  <si>
    <t>N</t>
  </si>
  <si>
    <t>mm</t>
  </si>
  <si>
    <t>Spring Installation condition</t>
  </si>
  <si>
    <t>Pre-select spring geometric properties</t>
  </si>
  <si>
    <t>Nominal diameter, D =</t>
  </si>
  <si>
    <t>Wire diameter, d         =</t>
  </si>
  <si>
    <t>Allowan from rod        =</t>
  </si>
  <si>
    <r>
      <t>Rod diameter,    d</t>
    </r>
    <r>
      <rPr>
        <sz val="8"/>
        <color theme="1"/>
        <rFont val="Calibri"/>
        <family val="2"/>
        <scheme val="minor"/>
      </rPr>
      <t xml:space="preserve">rod   </t>
    </r>
    <r>
      <rPr>
        <sz val="11"/>
        <color theme="1"/>
        <rFont val="Calibri"/>
        <family val="2"/>
        <scheme val="minor"/>
      </rPr>
      <t>=</t>
    </r>
  </si>
  <si>
    <t>Spring index, C</t>
  </si>
  <si>
    <t>D/d</t>
  </si>
  <si>
    <t xml:space="preserve">                                  =</t>
  </si>
  <si>
    <r>
      <t>Curvature effect, K</t>
    </r>
    <r>
      <rPr>
        <sz val="8"/>
        <color theme="1"/>
        <rFont val="Calibri"/>
        <family val="2"/>
        <scheme val="minor"/>
      </rPr>
      <t>B</t>
    </r>
  </si>
  <si>
    <r>
      <t>Curvature effect, K</t>
    </r>
    <r>
      <rPr>
        <sz val="8"/>
        <color theme="1"/>
        <rFont val="Calibri"/>
        <family val="2"/>
        <scheme val="minor"/>
      </rPr>
      <t>B</t>
    </r>
    <r>
      <rPr>
        <sz val="11"/>
        <color theme="1"/>
        <rFont val="Calibri"/>
        <family val="2"/>
        <scheme val="minor"/>
      </rPr>
      <t xml:space="preserve">  =</t>
    </r>
  </si>
  <si>
    <t>(4C+2)/(4C-3)</t>
  </si>
  <si>
    <t xml:space="preserve">                     =</t>
  </si>
  <si>
    <t>3 to 15 Na</t>
  </si>
  <si>
    <t>Maximum shear stress in spring</t>
  </si>
  <si>
    <r>
      <t xml:space="preserve">Overun to closure factor,   </t>
    </r>
    <r>
      <rPr>
        <sz val="11"/>
        <color theme="1"/>
        <rFont val="Calibri"/>
        <family val="2"/>
      </rPr>
      <t>Ꜫ =</t>
    </r>
  </si>
  <si>
    <t>Maximum spring force, Fmax=</t>
  </si>
  <si>
    <t>Maximum shear stress, Ts  =</t>
  </si>
  <si>
    <r>
      <t>(8Kb(1+</t>
    </r>
    <r>
      <rPr>
        <sz val="11"/>
        <color theme="1"/>
        <rFont val="Calibri"/>
        <family val="2"/>
      </rPr>
      <t>Ꜫ)*Fmax*D)/(pi*d^3)</t>
    </r>
  </si>
  <si>
    <t xml:space="preserve">            =</t>
  </si>
  <si>
    <t>MPa</t>
  </si>
  <si>
    <t>Spring material strength</t>
  </si>
  <si>
    <t xml:space="preserve">   </t>
  </si>
  <si>
    <t>Chosen material</t>
  </si>
  <si>
    <t>Music Wire</t>
  </si>
  <si>
    <t xml:space="preserve"> </t>
  </si>
  <si>
    <t>A/d^m</t>
  </si>
  <si>
    <t>percent</t>
  </si>
  <si>
    <t>Factor of safety ns</t>
  </si>
  <si>
    <t>Ssy/Ts</t>
  </si>
  <si>
    <t xml:space="preserve">                      ns =</t>
  </si>
  <si>
    <t xml:space="preserve">                          =</t>
  </si>
  <si>
    <t>Design spring geometries</t>
  </si>
  <si>
    <t>Outer spring diameter, OD =</t>
  </si>
  <si>
    <t>D+d</t>
  </si>
  <si>
    <t xml:space="preserve">                =</t>
  </si>
  <si>
    <t>Internal diameter,           ID   =</t>
  </si>
  <si>
    <t>D-d</t>
  </si>
  <si>
    <t>Maximum deflection, ymax      =</t>
  </si>
  <si>
    <t>Number of active coils, Na          =</t>
  </si>
  <si>
    <t>(G*d^4*ymax)/(8*Fmax*D^3)</t>
  </si>
  <si>
    <t>Torsional modulus,  G=</t>
  </si>
  <si>
    <t xml:space="preserve">                       =</t>
  </si>
  <si>
    <t>Number of total coils,     Nt  =</t>
  </si>
  <si>
    <t>Critical length</t>
  </si>
  <si>
    <r>
      <t xml:space="preserve">End condition factor </t>
    </r>
    <r>
      <rPr>
        <sz val="11"/>
        <color theme="1"/>
        <rFont val="Calibri"/>
        <family val="2"/>
      </rPr>
      <t>α</t>
    </r>
    <r>
      <rPr>
        <sz val="8.0500000000000007"/>
        <color theme="1"/>
        <rFont val="Calibri"/>
        <family val="2"/>
      </rPr>
      <t xml:space="preserve">       =</t>
    </r>
  </si>
  <si>
    <t>Critical laength, Lcr           =</t>
  </si>
  <si>
    <r>
      <t>2.63*D/</t>
    </r>
    <r>
      <rPr>
        <sz val="11"/>
        <color theme="1"/>
        <rFont val="Calibri"/>
        <family val="2"/>
      </rPr>
      <t>α</t>
    </r>
  </si>
  <si>
    <t>Select an installation condition from below</t>
  </si>
  <si>
    <t xml:space="preserve">In a hole </t>
  </si>
  <si>
    <t xml:space="preserve">Define desired spring geometry below </t>
  </si>
  <si>
    <t>Spring index, C       =</t>
  </si>
  <si>
    <t>Tensil strength, Sut    =</t>
  </si>
  <si>
    <t>Sut to Ssy conversio   =</t>
  </si>
  <si>
    <t>Yeild strength Ssy       =</t>
  </si>
  <si>
    <t>Sut                              =</t>
  </si>
  <si>
    <t>m                                =</t>
  </si>
  <si>
    <t>A                                 =</t>
  </si>
  <si>
    <t>Free length,    Lo                     =</t>
  </si>
  <si>
    <t>Solid length,   Ls                     =</t>
  </si>
  <si>
    <t>Pitch,  p                                   =</t>
  </si>
  <si>
    <t xml:space="preserve">COMPRESSION SPRING DESIGN SHEET by Eleazar Archer </t>
  </si>
  <si>
    <r>
      <rPr>
        <b/>
        <sz val="11"/>
        <color rgb="FFFF0000"/>
        <rFont val="Calibri"/>
        <family val="2"/>
        <scheme val="minor"/>
      </rPr>
      <t xml:space="preserve">NOTE: </t>
    </r>
    <r>
      <rPr>
        <b/>
        <sz val="11"/>
        <color theme="1"/>
        <rFont val="Calibri"/>
        <family val="2"/>
        <scheme val="minor"/>
      </rPr>
      <t>Only change values in green cells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</si>
</sst>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11"/>
      <color theme="1"/>
      <name val="Calibri"/>
      <family val="2"/>
    </font>
    <font>
      <sz val="11"/>
      <name val="Calibri"/>
      <family val="2"/>
      <scheme val="minor"/>
    </font>
    <font>
      <sz val="8.0500000000000007"/>
      <color theme="1"/>
      <name val="Calibri"/>
      <family val="2"/>
    </font>
    <font>
      <sz val="11"/>
      <color theme="1"/>
      <name val="Calibri"/>
      <family val="2"/>
      <scheme val="minor"/>
    </font>
    <font>
      <sz val="11"/>
      <color rgb="FF9C0006"/>
      <name val="Calibri"/>
      <family val="2"/>
      <scheme val="minor"/>
    </font>
    <font>
      <sz val="9"/>
      <color indexed="81"/>
      <name val="Tahoma"/>
      <family val="2"/>
    </font>
    <font>
      <b/>
      <sz val="9"/>
      <color indexed="81"/>
      <name val="Tahoma"/>
      <family val="2"/>
    </font>
    <font>
      <b/>
      <sz val="11"/>
      <color rgb="FFFF000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7CE"/>
      </patternFill>
    </fill>
    <fill>
      <patternFill patternType="solid">
        <fgColor rgb="FFFF5050"/>
        <bgColor indexed="64"/>
      </patternFill>
    </fill>
  </fills>
  <borders count="1">
    <border>
      <left/>
      <right/>
      <top/>
      <bottom/>
      <diagonal/>
    </border>
  </borders>
  <cellStyleXfs count="2">
    <xf numFmtId="0" fontId="0" fillId="0" borderId="0"/>
    <xf numFmtId="0" fontId="7" fillId="6" borderId="0" applyNumberFormat="0" applyBorder="0" applyAlignment="0" applyProtection="0"/>
  </cellStyleXfs>
  <cellXfs count="14">
    <xf numFmtId="0" fontId="0" fillId="0" borderId="0" xfId="0"/>
    <xf numFmtId="0" fontId="0" fillId="2" borderId="0" xfId="0" applyFill="1"/>
    <xf numFmtId="0" fontId="0" fillId="3" borderId="0" xfId="0" applyFill="1"/>
    <xf numFmtId="0" fontId="0" fillId="4" borderId="0" xfId="0" applyFill="1"/>
    <xf numFmtId="0" fontId="1" fillId="0" borderId="0" xfId="0" applyFont="1" applyAlignment="1">
      <alignment horizontal="center"/>
    </xf>
    <xf numFmtId="0" fontId="0" fillId="0" borderId="0" xfId="0" quotePrefix="1"/>
    <xf numFmtId="0" fontId="4" fillId="4" borderId="0" xfId="0" applyFont="1" applyFill="1"/>
    <xf numFmtId="0" fontId="1" fillId="0" borderId="0" xfId="0" applyFont="1" applyAlignment="1">
      <alignment horizontal="center" vertical="center"/>
    </xf>
    <xf numFmtId="0" fontId="0" fillId="5" borderId="0" xfId="0" applyFill="1"/>
    <xf numFmtId="0" fontId="0" fillId="0" borderId="0" xfId="0" applyAlignment="1">
      <alignment horizontal="left"/>
    </xf>
    <xf numFmtId="0" fontId="6" fillId="6" borderId="0" xfId="1" applyFont="1"/>
    <xf numFmtId="0" fontId="0" fillId="7" borderId="0" xfId="0" applyFill="1"/>
    <xf numFmtId="0" fontId="0" fillId="2" borderId="0" xfId="0" applyFill="1" applyAlignment="1">
      <alignment horizontal="left"/>
    </xf>
    <xf numFmtId="0" fontId="1" fillId="0" borderId="0" xfId="0" applyFont="1"/>
  </cellXfs>
  <cellStyles count="2">
    <cellStyle name="Bad" xfId="1" builtinId="27"/>
    <cellStyle name="Normal" xfId="0" builtinId="0"/>
  </cellStyles>
  <dxfs count="5">
    <dxf>
      <fill>
        <patternFill>
          <bgColor theme="4"/>
        </patternFill>
      </fill>
    </dxf>
    <dxf>
      <fill>
        <patternFill>
          <bgColor theme="9"/>
        </patternFill>
      </fill>
    </dxf>
    <dxf>
      <fill>
        <patternFill>
          <bgColor rgb="FFFF5050"/>
        </patternFill>
      </fill>
    </dxf>
    <dxf>
      <fill>
        <patternFill>
          <bgColor rgb="FFFF5050"/>
        </patternFill>
      </fill>
    </dxf>
    <dxf>
      <font>
        <b val="0"/>
        <i val="0"/>
      </font>
      <fill>
        <patternFill>
          <bgColor theme="4"/>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104775</xdr:colOff>
      <xdr:row>13</xdr:row>
      <xdr:rowOff>171450</xdr:rowOff>
    </xdr:from>
    <xdr:to>
      <xdr:col>5</xdr:col>
      <xdr:colOff>179367</xdr:colOff>
      <xdr:row>17</xdr:row>
      <xdr:rowOff>179367</xdr:rowOff>
    </xdr:to>
    <xdr:sp macro="" textlink="">
      <xdr:nvSpPr>
        <xdr:cNvPr id="2" name="TextBox 1">
          <a:extLst>
            <a:ext uri="{FF2B5EF4-FFF2-40B4-BE49-F238E27FC236}">
              <a16:creationId xmlns:a16="http://schemas.microsoft.com/office/drawing/2014/main" id="{0D629F77-C11E-4EC9-9C38-4AAF99726CE3}"/>
            </a:ext>
          </a:extLst>
        </xdr:cNvPr>
        <xdr:cNvSpPr txBox="1"/>
      </xdr:nvSpPr>
      <xdr:spPr>
        <a:xfrm>
          <a:off x="2510765" y="2664031"/>
          <a:ext cx="1299235" cy="7748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a:t>
          </a:r>
        </a:p>
        <a:p>
          <a:r>
            <a:rPr lang="en-GB" sz="800"/>
            <a:t>This value must be between 4 and 12. Cell will turn red if its value</a:t>
          </a:r>
          <a:r>
            <a:rPr lang="en-GB" sz="800" baseline="0"/>
            <a:t> is</a:t>
          </a:r>
          <a:r>
            <a:rPr lang="en-GB" sz="800"/>
            <a:t> outside this range</a:t>
          </a:r>
        </a:p>
        <a:p>
          <a:endParaRPr lang="en-GB" sz="1100"/>
        </a:p>
      </xdr:txBody>
    </xdr:sp>
    <xdr:clientData/>
  </xdr:twoCellAnchor>
  <xdr:twoCellAnchor>
    <xdr:from>
      <xdr:col>4</xdr:col>
      <xdr:colOff>38100</xdr:colOff>
      <xdr:row>22</xdr:row>
      <xdr:rowOff>123825</xdr:rowOff>
    </xdr:from>
    <xdr:to>
      <xdr:col>6</xdr:col>
      <xdr:colOff>148441</xdr:colOff>
      <xdr:row>26</xdr:row>
      <xdr:rowOff>142875</xdr:rowOff>
    </xdr:to>
    <xdr:sp macro="" textlink="">
      <xdr:nvSpPr>
        <xdr:cNvPr id="3" name="TextBox 2">
          <a:extLst>
            <a:ext uri="{FF2B5EF4-FFF2-40B4-BE49-F238E27FC236}">
              <a16:creationId xmlns:a16="http://schemas.microsoft.com/office/drawing/2014/main" id="{967985E9-9A08-474C-9D25-4580B59D2512}"/>
            </a:ext>
          </a:extLst>
        </xdr:cNvPr>
        <xdr:cNvSpPr txBox="1"/>
      </xdr:nvSpPr>
      <xdr:spPr>
        <a:xfrm>
          <a:off x="3056412" y="4342039"/>
          <a:ext cx="1334984" cy="7859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a:t>
          </a:r>
        </a:p>
        <a:p>
          <a:pPr marL="0" marR="0" lvl="0" indent="0" defTabSz="914400" eaLnBrk="1" fontAlgn="auto" latinLnBrk="0" hangingPunct="1">
            <a:lnSpc>
              <a:spcPct val="100000"/>
            </a:lnSpc>
            <a:spcBef>
              <a:spcPts val="0"/>
            </a:spcBef>
            <a:spcAft>
              <a:spcPts val="0"/>
            </a:spcAft>
            <a:buClrTx/>
            <a:buSzTx/>
            <a:buFontTx/>
            <a:buNone/>
            <a:tabLst/>
            <a:defRPr/>
          </a:pPr>
          <a:r>
            <a:rPr lang="en-GB" sz="800"/>
            <a:t>This value must be greater</a:t>
          </a:r>
          <a:r>
            <a:rPr lang="en-GB" sz="800" baseline="0"/>
            <a:t> than or equal to 0.15. </a:t>
          </a:r>
          <a:r>
            <a:rPr lang="en-GB" sz="800">
              <a:solidFill>
                <a:schemeClr val="dk1"/>
              </a:solidFill>
              <a:effectLst/>
              <a:latin typeface="+mn-lt"/>
              <a:ea typeface="+mn-ea"/>
              <a:cs typeface="+mn-cs"/>
            </a:rPr>
            <a:t>Cell will turn red if its value</a:t>
          </a:r>
          <a:r>
            <a:rPr lang="en-GB" sz="800" baseline="0">
              <a:solidFill>
                <a:schemeClr val="dk1"/>
              </a:solidFill>
              <a:effectLst/>
              <a:latin typeface="+mn-lt"/>
              <a:ea typeface="+mn-ea"/>
              <a:cs typeface="+mn-cs"/>
            </a:rPr>
            <a:t> is</a:t>
          </a:r>
          <a:r>
            <a:rPr lang="en-GB" sz="800">
              <a:solidFill>
                <a:schemeClr val="dk1"/>
              </a:solidFill>
              <a:effectLst/>
              <a:latin typeface="+mn-lt"/>
              <a:ea typeface="+mn-ea"/>
              <a:cs typeface="+mn-cs"/>
            </a:rPr>
            <a:t> outside this range</a:t>
          </a:r>
          <a:endParaRPr lang="en-GB" sz="800">
            <a:effectLst/>
          </a:endParaRPr>
        </a:p>
        <a:p>
          <a:endParaRPr lang="en-GB" sz="1100"/>
        </a:p>
      </xdr:txBody>
    </xdr:sp>
    <xdr:clientData/>
  </xdr:twoCellAnchor>
  <xdr:twoCellAnchor editAs="oneCell">
    <xdr:from>
      <xdr:col>7</xdr:col>
      <xdr:colOff>1</xdr:colOff>
      <xdr:row>23</xdr:row>
      <xdr:rowOff>0</xdr:rowOff>
    </xdr:from>
    <xdr:to>
      <xdr:col>14</xdr:col>
      <xdr:colOff>423510</xdr:colOff>
      <xdr:row>36</xdr:row>
      <xdr:rowOff>77191</xdr:rowOff>
    </xdr:to>
    <xdr:pic>
      <xdr:nvPicPr>
        <xdr:cNvPr id="5" name="Picture 4">
          <a:extLst>
            <a:ext uri="{FF2B5EF4-FFF2-40B4-BE49-F238E27FC236}">
              <a16:creationId xmlns:a16="http://schemas.microsoft.com/office/drawing/2014/main" id="{984637D6-19C9-4008-B134-19B5F8433B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14456" y="4381500"/>
          <a:ext cx="4970318" cy="2553691"/>
        </a:xfrm>
        <a:prstGeom prst="rect">
          <a:avLst/>
        </a:prstGeom>
      </xdr:spPr>
    </xdr:pic>
    <xdr:clientData/>
  </xdr:twoCellAnchor>
  <xdr:twoCellAnchor editAs="oneCell">
    <xdr:from>
      <xdr:col>16</xdr:col>
      <xdr:colOff>0</xdr:colOff>
      <xdr:row>23</xdr:row>
      <xdr:rowOff>0</xdr:rowOff>
    </xdr:from>
    <xdr:to>
      <xdr:col>26</xdr:col>
      <xdr:colOff>444613</xdr:colOff>
      <xdr:row>51</xdr:row>
      <xdr:rowOff>1544</xdr:rowOff>
    </xdr:to>
    <xdr:pic>
      <xdr:nvPicPr>
        <xdr:cNvPr id="7" name="Picture 6">
          <a:extLst>
            <a:ext uri="{FF2B5EF4-FFF2-40B4-BE49-F238E27FC236}">
              <a16:creationId xmlns:a16="http://schemas.microsoft.com/office/drawing/2014/main" id="{07B1ED4C-51ED-444B-AEA7-11A206FC43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7422" y="4335859"/>
          <a:ext cx="6496957" cy="5277587"/>
        </a:xfrm>
        <a:prstGeom prst="rect">
          <a:avLst/>
        </a:prstGeom>
      </xdr:spPr>
    </xdr:pic>
    <xdr:clientData/>
  </xdr:twoCellAnchor>
  <xdr:twoCellAnchor editAs="oneCell">
    <xdr:from>
      <xdr:col>7</xdr:col>
      <xdr:colOff>0</xdr:colOff>
      <xdr:row>38</xdr:row>
      <xdr:rowOff>1</xdr:rowOff>
    </xdr:from>
    <xdr:to>
      <xdr:col>15</xdr:col>
      <xdr:colOff>86933</xdr:colOff>
      <xdr:row>47</xdr:row>
      <xdr:rowOff>144866</xdr:rowOff>
    </xdr:to>
    <xdr:pic>
      <xdr:nvPicPr>
        <xdr:cNvPr id="9" name="Picture 8">
          <a:extLst>
            <a:ext uri="{FF2B5EF4-FFF2-40B4-BE49-F238E27FC236}">
              <a16:creationId xmlns:a16="http://schemas.microsoft.com/office/drawing/2014/main" id="{D68976CF-7E22-4890-92C9-BC71A6597D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83207" y="7081631"/>
          <a:ext cx="5197336" cy="1822094"/>
        </a:xfrm>
        <a:prstGeom prst="rect">
          <a:avLst/>
        </a:prstGeom>
      </xdr:spPr>
    </xdr:pic>
    <xdr:clientData/>
  </xdr:twoCellAnchor>
  <xdr:twoCellAnchor>
    <xdr:from>
      <xdr:col>3</xdr:col>
      <xdr:colOff>95250</xdr:colOff>
      <xdr:row>34</xdr:row>
      <xdr:rowOff>40481</xdr:rowOff>
    </xdr:from>
    <xdr:to>
      <xdr:col>5</xdr:col>
      <xdr:colOff>220413</xdr:colOff>
      <xdr:row>38</xdr:row>
      <xdr:rowOff>59531</xdr:rowOff>
    </xdr:to>
    <xdr:sp macro="" textlink="">
      <xdr:nvSpPr>
        <xdr:cNvPr id="11" name="TextBox 10">
          <a:extLst>
            <a:ext uri="{FF2B5EF4-FFF2-40B4-BE49-F238E27FC236}">
              <a16:creationId xmlns:a16="http://schemas.microsoft.com/office/drawing/2014/main" id="{F3B0C2BD-5170-4182-A925-16E9D102EC3A}"/>
            </a:ext>
          </a:extLst>
        </xdr:cNvPr>
        <xdr:cNvSpPr txBox="1"/>
      </xdr:nvSpPr>
      <xdr:spPr>
        <a:xfrm>
          <a:off x="2488308" y="6463952"/>
          <a:ext cx="1337436" cy="7747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a:t>
          </a:r>
        </a:p>
        <a:p>
          <a:pPr marL="0" marR="0" lvl="0" indent="0" defTabSz="914400" eaLnBrk="1" fontAlgn="auto" latinLnBrk="0" hangingPunct="1">
            <a:lnSpc>
              <a:spcPct val="100000"/>
            </a:lnSpc>
            <a:spcBef>
              <a:spcPts val="0"/>
            </a:spcBef>
            <a:spcAft>
              <a:spcPts val="0"/>
            </a:spcAft>
            <a:buClrTx/>
            <a:buSzTx/>
            <a:buFontTx/>
            <a:buNone/>
            <a:tabLst/>
            <a:defRPr/>
          </a:pPr>
          <a:r>
            <a:rPr lang="en-GB" sz="800"/>
            <a:t>This value must be greater</a:t>
          </a:r>
          <a:r>
            <a:rPr lang="en-GB" sz="800" baseline="0"/>
            <a:t> than or equal to  1.2. </a:t>
          </a:r>
          <a:r>
            <a:rPr lang="en-GB" sz="800">
              <a:solidFill>
                <a:schemeClr val="dk1"/>
              </a:solidFill>
              <a:effectLst/>
              <a:latin typeface="+mn-lt"/>
              <a:ea typeface="+mn-ea"/>
              <a:cs typeface="+mn-cs"/>
            </a:rPr>
            <a:t>Cell will turn red if its value</a:t>
          </a:r>
          <a:r>
            <a:rPr lang="en-GB" sz="800" baseline="0">
              <a:solidFill>
                <a:schemeClr val="dk1"/>
              </a:solidFill>
              <a:effectLst/>
              <a:latin typeface="+mn-lt"/>
              <a:ea typeface="+mn-ea"/>
              <a:cs typeface="+mn-cs"/>
            </a:rPr>
            <a:t> is</a:t>
          </a:r>
          <a:r>
            <a:rPr lang="en-GB" sz="800">
              <a:solidFill>
                <a:schemeClr val="dk1"/>
              </a:solidFill>
              <a:effectLst/>
              <a:latin typeface="+mn-lt"/>
              <a:ea typeface="+mn-ea"/>
              <a:cs typeface="+mn-cs"/>
            </a:rPr>
            <a:t> outside this range</a:t>
          </a:r>
          <a:endParaRPr lang="en-GB" sz="800">
            <a:effectLst/>
          </a:endParaRPr>
        </a:p>
        <a:p>
          <a:endParaRPr lang="en-GB" sz="1100"/>
        </a:p>
      </xdr:txBody>
    </xdr:sp>
    <xdr:clientData/>
  </xdr:twoCellAnchor>
  <xdr:twoCellAnchor editAs="oneCell">
    <xdr:from>
      <xdr:col>1</xdr:col>
      <xdr:colOff>0</xdr:colOff>
      <xdr:row>69</xdr:row>
      <xdr:rowOff>0</xdr:rowOff>
    </xdr:from>
    <xdr:to>
      <xdr:col>12</xdr:col>
      <xdr:colOff>467422</xdr:colOff>
      <xdr:row>95</xdr:row>
      <xdr:rowOff>36466</xdr:rowOff>
    </xdr:to>
    <xdr:pic>
      <xdr:nvPicPr>
        <xdr:cNvPr id="13" name="Picture 12">
          <a:extLst>
            <a:ext uri="{FF2B5EF4-FFF2-40B4-BE49-F238E27FC236}">
              <a16:creationId xmlns:a16="http://schemas.microsoft.com/office/drawing/2014/main" id="{C846C979-F51E-4BFA-92DD-2429CA2029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3253" y="13504623"/>
          <a:ext cx="8087854" cy="5125165"/>
        </a:xfrm>
        <a:prstGeom prst="rect">
          <a:avLst/>
        </a:prstGeom>
      </xdr:spPr>
    </xdr:pic>
    <xdr:clientData/>
  </xdr:twoCellAnchor>
  <xdr:twoCellAnchor editAs="oneCell">
    <xdr:from>
      <xdr:col>1</xdr:col>
      <xdr:colOff>0</xdr:colOff>
      <xdr:row>106</xdr:row>
      <xdr:rowOff>0</xdr:rowOff>
    </xdr:from>
    <xdr:to>
      <xdr:col>13</xdr:col>
      <xdr:colOff>63748</xdr:colOff>
      <xdr:row>115</xdr:row>
      <xdr:rowOff>29478</xdr:rowOff>
    </xdr:to>
    <xdr:pic>
      <xdr:nvPicPr>
        <xdr:cNvPr id="15" name="Picture 14">
          <a:extLst>
            <a:ext uri="{FF2B5EF4-FFF2-40B4-BE49-F238E27FC236}">
              <a16:creationId xmlns:a16="http://schemas.microsoft.com/office/drawing/2014/main" id="{667F9EE1-D000-4FFE-8EE4-282EE7FC29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3253" y="20746233"/>
          <a:ext cx="8297433" cy="1790950"/>
        </a:xfrm>
        <a:prstGeom prst="rect">
          <a:avLst/>
        </a:prstGeom>
      </xdr:spPr>
    </xdr:pic>
    <xdr:clientData/>
  </xdr:twoCellAnchor>
  <xdr:twoCellAnchor>
    <xdr:from>
      <xdr:col>4</xdr:col>
      <xdr:colOff>193885</xdr:colOff>
      <xdr:row>116</xdr:row>
      <xdr:rowOff>133608</xdr:rowOff>
    </xdr:from>
    <xdr:to>
      <xdr:col>7</xdr:col>
      <xdr:colOff>141695</xdr:colOff>
      <xdr:row>121</xdr:row>
      <xdr:rowOff>23616</xdr:rowOff>
    </xdr:to>
    <xdr:sp macro="" textlink="">
      <xdr:nvSpPr>
        <xdr:cNvPr id="16" name="TextBox 15">
          <a:extLst>
            <a:ext uri="{FF2B5EF4-FFF2-40B4-BE49-F238E27FC236}">
              <a16:creationId xmlns:a16="http://schemas.microsoft.com/office/drawing/2014/main" id="{1CA0322D-F712-4284-9C82-B05BD50D0E35}"/>
            </a:ext>
          </a:extLst>
        </xdr:cNvPr>
        <xdr:cNvSpPr txBox="1"/>
      </xdr:nvSpPr>
      <xdr:spPr>
        <a:xfrm>
          <a:off x="3193079" y="22048980"/>
          <a:ext cx="1766219" cy="834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a:t>
          </a:r>
        </a:p>
        <a:p>
          <a:r>
            <a:rPr lang="en-GB" sz="800"/>
            <a:t>The free length Lo must be less than the critical length, Lcr.</a:t>
          </a:r>
          <a:r>
            <a:rPr lang="en-GB" sz="800" baseline="0"/>
            <a:t> This cell will turn red if free length is larger than critical length</a:t>
          </a:r>
          <a:endParaRPr lang="en-GB" sz="800"/>
        </a:p>
      </xdr:txBody>
    </xdr:sp>
    <xdr:clientData/>
  </xdr:twoCellAnchor>
  <xdr:twoCellAnchor>
    <xdr:from>
      <xdr:col>12</xdr:col>
      <xdr:colOff>13047</xdr:colOff>
      <xdr:row>63</xdr:row>
      <xdr:rowOff>182671</xdr:rowOff>
    </xdr:from>
    <xdr:to>
      <xdr:col>14</xdr:col>
      <xdr:colOff>251901</xdr:colOff>
      <xdr:row>67</xdr:row>
      <xdr:rowOff>102334</xdr:rowOff>
    </xdr:to>
    <xdr:sp macro="" textlink="">
      <xdr:nvSpPr>
        <xdr:cNvPr id="17" name="TextBox 16">
          <a:extLst>
            <a:ext uri="{FF2B5EF4-FFF2-40B4-BE49-F238E27FC236}">
              <a16:creationId xmlns:a16="http://schemas.microsoft.com/office/drawing/2014/main" id="{57D65547-3ED3-42D7-9AD4-2346BAF3E0F6}"/>
            </a:ext>
          </a:extLst>
        </xdr:cNvPr>
        <xdr:cNvSpPr txBox="1"/>
      </xdr:nvSpPr>
      <xdr:spPr>
        <a:xfrm>
          <a:off x="8160464" y="12084985"/>
          <a:ext cx="1451127" cy="675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FF0000"/>
              </a:solidFill>
            </a:rPr>
            <a:t>Note:</a:t>
          </a:r>
        </a:p>
        <a:p>
          <a:pPr marL="0" marR="0" lvl="0" indent="0" defTabSz="914400" eaLnBrk="1" fontAlgn="auto" latinLnBrk="0" hangingPunct="1">
            <a:lnSpc>
              <a:spcPct val="100000"/>
            </a:lnSpc>
            <a:spcBef>
              <a:spcPts val="0"/>
            </a:spcBef>
            <a:spcAft>
              <a:spcPts val="0"/>
            </a:spcAft>
            <a:buClrTx/>
            <a:buSzTx/>
            <a:buFontTx/>
            <a:buNone/>
            <a:tabLst/>
            <a:defRPr/>
          </a:pPr>
          <a:r>
            <a:rPr lang="en-GB" sz="800"/>
            <a:t>This value must be between</a:t>
          </a:r>
          <a:r>
            <a:rPr lang="en-GB" sz="800" baseline="0"/>
            <a:t> 3</a:t>
          </a:r>
          <a:r>
            <a:rPr lang="en-GB" sz="800"/>
            <a:t> and 15. </a:t>
          </a:r>
          <a:r>
            <a:rPr lang="en-GB" sz="800">
              <a:solidFill>
                <a:schemeClr val="dk1"/>
              </a:solidFill>
              <a:effectLst/>
              <a:latin typeface="+mn-lt"/>
              <a:ea typeface="+mn-ea"/>
              <a:cs typeface="+mn-cs"/>
            </a:rPr>
            <a:t>Cell will turn red if its value</a:t>
          </a:r>
          <a:r>
            <a:rPr lang="en-GB" sz="800" baseline="0">
              <a:solidFill>
                <a:schemeClr val="dk1"/>
              </a:solidFill>
              <a:effectLst/>
              <a:latin typeface="+mn-lt"/>
              <a:ea typeface="+mn-ea"/>
              <a:cs typeface="+mn-cs"/>
            </a:rPr>
            <a:t> is</a:t>
          </a:r>
          <a:r>
            <a:rPr lang="en-GB" sz="800">
              <a:solidFill>
                <a:schemeClr val="dk1"/>
              </a:solidFill>
              <a:effectLst/>
              <a:latin typeface="+mn-lt"/>
              <a:ea typeface="+mn-ea"/>
              <a:cs typeface="+mn-cs"/>
            </a:rPr>
            <a:t> outside this range</a:t>
          </a:r>
          <a:endParaRPr lang="en-GB" sz="800">
            <a:effectLst/>
          </a:endParaRPr>
        </a:p>
        <a:p>
          <a:endParaRPr lang="en-GB" sz="8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274C-47BA-4BC7-9C3D-C6EB88B16944}">
  <dimension ref="A1:Q120"/>
  <sheetViews>
    <sheetView tabSelected="1" zoomScale="121" zoomScaleNormal="115" workbookViewId="0">
      <selection activeCell="N13" sqref="N13"/>
    </sheetView>
  </sheetViews>
  <sheetFormatPr defaultRowHeight="15" x14ac:dyDescent="0.25"/>
  <cols>
    <col min="2" max="2" width="17.7109375" customWidth="1"/>
    <col min="9" max="9" width="12.42578125" customWidth="1"/>
    <col min="11" max="11" width="10.28515625" customWidth="1"/>
  </cols>
  <sheetData>
    <row r="1" spans="1:13" x14ac:dyDescent="0.25">
      <c r="B1" s="13" t="s">
        <v>63</v>
      </c>
      <c r="C1" s="13"/>
      <c r="D1" s="13"/>
      <c r="E1" s="13"/>
      <c r="F1" s="13"/>
      <c r="G1" s="13"/>
      <c r="H1" s="13"/>
      <c r="I1" s="13"/>
      <c r="J1" s="13" t="s">
        <v>64</v>
      </c>
      <c r="K1" s="13"/>
    </row>
    <row r="3" spans="1:13" x14ac:dyDescent="0.25">
      <c r="A3" s="4">
        <v>1</v>
      </c>
      <c r="B3" s="3" t="s">
        <v>2</v>
      </c>
      <c r="C3" s="3"/>
      <c r="G3" s="4">
        <v>2</v>
      </c>
      <c r="H3" s="3" t="s">
        <v>3</v>
      </c>
      <c r="I3" s="3"/>
      <c r="J3" s="3"/>
      <c r="K3" s="3"/>
    </row>
    <row r="4" spans="1:13" x14ac:dyDescent="0.25">
      <c r="H4" t="s">
        <v>52</v>
      </c>
    </row>
    <row r="5" spans="1:13" x14ac:dyDescent="0.25">
      <c r="B5" s="9" t="s">
        <v>50</v>
      </c>
      <c r="C5" s="9"/>
      <c r="D5" s="9"/>
      <c r="E5" s="9"/>
      <c r="H5" s="9" t="s">
        <v>5</v>
      </c>
      <c r="I5" s="9"/>
      <c r="J5" s="1">
        <v>5</v>
      </c>
      <c r="K5" t="s">
        <v>1</v>
      </c>
    </row>
    <row r="6" spans="1:13" x14ac:dyDescent="0.25">
      <c r="B6" s="1" t="s">
        <v>51</v>
      </c>
      <c r="H6" s="9" t="s">
        <v>6</v>
      </c>
      <c r="I6" s="9"/>
      <c r="J6" s="1">
        <v>15</v>
      </c>
      <c r="K6" t="s">
        <v>1</v>
      </c>
    </row>
    <row r="7" spans="1:13" x14ac:dyDescent="0.25">
      <c r="H7" s="9" t="s">
        <v>7</v>
      </c>
      <c r="I7" s="9"/>
      <c r="J7" s="1">
        <v>30</v>
      </c>
      <c r="K7" t="s">
        <v>1</v>
      </c>
      <c r="M7" t="s">
        <v>15</v>
      </c>
    </row>
    <row r="8" spans="1:13" x14ac:dyDescent="0.25">
      <c r="H8" s="9" t="s">
        <v>4</v>
      </c>
      <c r="I8" s="9"/>
      <c r="J8" s="2">
        <f>J7+J6+J5</f>
        <v>50</v>
      </c>
      <c r="K8" t="s">
        <v>1</v>
      </c>
    </row>
    <row r="13" spans="1:13" x14ac:dyDescent="0.25">
      <c r="A13" s="4">
        <v>3</v>
      </c>
      <c r="B13" s="3" t="s">
        <v>8</v>
      </c>
      <c r="C13" s="3"/>
      <c r="G13" s="4">
        <v>4</v>
      </c>
      <c r="H13" s="3" t="s">
        <v>11</v>
      </c>
      <c r="I13" s="3"/>
      <c r="J13" s="3"/>
    </row>
    <row r="15" spans="1:13" x14ac:dyDescent="0.25">
      <c r="B15" t="s">
        <v>53</v>
      </c>
      <c r="C15" t="s">
        <v>9</v>
      </c>
      <c r="H15" s="9" t="s">
        <v>12</v>
      </c>
      <c r="I15" s="9"/>
      <c r="J15" t="s">
        <v>13</v>
      </c>
    </row>
    <row r="16" spans="1:13" x14ac:dyDescent="0.25">
      <c r="B16" s="5" t="s">
        <v>10</v>
      </c>
      <c r="C16" s="10">
        <f>J8/J5</f>
        <v>10</v>
      </c>
      <c r="I16" s="5" t="s">
        <v>14</v>
      </c>
      <c r="J16" s="2">
        <f>(4*C16+2)/(4*C16-3)</f>
        <v>1.1351351351351351</v>
      </c>
    </row>
    <row r="22" spans="1:17" x14ac:dyDescent="0.25">
      <c r="A22" s="4">
        <v>5</v>
      </c>
      <c r="B22" s="3" t="s">
        <v>16</v>
      </c>
      <c r="C22" s="3"/>
      <c r="D22" s="3"/>
      <c r="G22" s="4">
        <v>6</v>
      </c>
      <c r="H22" s="6" t="s">
        <v>23</v>
      </c>
      <c r="I22" s="6"/>
      <c r="J22" s="6"/>
    </row>
    <row r="24" spans="1:17" x14ac:dyDescent="0.25">
      <c r="B24" s="9" t="s">
        <v>17</v>
      </c>
      <c r="C24" s="9"/>
      <c r="D24" s="1">
        <v>0.15</v>
      </c>
    </row>
    <row r="25" spans="1:17" x14ac:dyDescent="0.25">
      <c r="Q25" t="s">
        <v>24</v>
      </c>
    </row>
    <row r="28" spans="1:17" x14ac:dyDescent="0.25">
      <c r="B28" t="s">
        <v>18</v>
      </c>
      <c r="D28" s="1">
        <v>500</v>
      </c>
      <c r="E28" t="s">
        <v>0</v>
      </c>
    </row>
    <row r="29" spans="1:17" x14ac:dyDescent="0.25">
      <c r="B29" t="s">
        <v>19</v>
      </c>
      <c r="D29" t="s">
        <v>20</v>
      </c>
    </row>
    <row r="30" spans="1:17" x14ac:dyDescent="0.25">
      <c r="C30" s="5" t="s">
        <v>21</v>
      </c>
      <c r="D30" s="2">
        <f>(8*J16*(1+D24)*D28*J8)/(3.142*POWER(J5,3))</f>
        <v>664.75132038467484</v>
      </c>
      <c r="E30" t="s">
        <v>22</v>
      </c>
    </row>
    <row r="34" spans="1:3" x14ac:dyDescent="0.25">
      <c r="A34" s="4">
        <v>7</v>
      </c>
      <c r="B34" s="3" t="s">
        <v>30</v>
      </c>
      <c r="C34" s="3"/>
    </row>
    <row r="36" spans="1:3" x14ac:dyDescent="0.25">
      <c r="B36" t="s">
        <v>32</v>
      </c>
      <c r="C36" t="s">
        <v>31</v>
      </c>
    </row>
    <row r="37" spans="1:3" x14ac:dyDescent="0.25">
      <c r="B37" s="5" t="s">
        <v>33</v>
      </c>
      <c r="C37" s="2">
        <f>J56/D30</f>
        <v>1.8901344526959776</v>
      </c>
    </row>
    <row r="50" spans="1:12" x14ac:dyDescent="0.25">
      <c r="H50" s="9" t="s">
        <v>25</v>
      </c>
      <c r="I50" s="9"/>
      <c r="J50" s="12" t="s">
        <v>26</v>
      </c>
      <c r="K50" s="12"/>
    </row>
    <row r="51" spans="1:12" x14ac:dyDescent="0.25">
      <c r="H51" s="9" t="s">
        <v>54</v>
      </c>
      <c r="I51" s="9"/>
      <c r="J51" t="s">
        <v>28</v>
      </c>
      <c r="K51" t="s">
        <v>22</v>
      </c>
    </row>
    <row r="52" spans="1:12" x14ac:dyDescent="0.25">
      <c r="H52" s="9" t="s">
        <v>59</v>
      </c>
      <c r="I52" s="9"/>
      <c r="J52" s="1">
        <v>2211</v>
      </c>
      <c r="K52" t="s">
        <v>22</v>
      </c>
      <c r="L52" t="s">
        <v>27</v>
      </c>
    </row>
    <row r="53" spans="1:12" x14ac:dyDescent="0.25">
      <c r="H53" s="9" t="s">
        <v>58</v>
      </c>
      <c r="I53" s="9"/>
      <c r="J53" s="1">
        <v>0.14499999999999999</v>
      </c>
    </row>
    <row r="54" spans="1:12" x14ac:dyDescent="0.25">
      <c r="H54" s="9" t="s">
        <v>57</v>
      </c>
      <c r="I54" s="9"/>
      <c r="J54" s="2">
        <f>J52*POWER(J5,J53)</f>
        <v>2792.1541625204795</v>
      </c>
      <c r="K54" t="s">
        <v>22</v>
      </c>
    </row>
    <row r="55" spans="1:12" x14ac:dyDescent="0.25">
      <c r="H55" s="9" t="s">
        <v>55</v>
      </c>
      <c r="I55" s="9"/>
      <c r="J55" s="1">
        <v>0.45</v>
      </c>
      <c r="K55" t="s">
        <v>29</v>
      </c>
    </row>
    <row r="56" spans="1:12" x14ac:dyDescent="0.25">
      <c r="H56" s="9" t="s">
        <v>56</v>
      </c>
      <c r="I56" s="9"/>
      <c r="J56" s="2">
        <f>J55*J54</f>
        <v>1256.4693731342159</v>
      </c>
      <c r="K56" t="s">
        <v>22</v>
      </c>
    </row>
    <row r="57" spans="1:12" x14ac:dyDescent="0.25">
      <c r="H57" s="9" t="s">
        <v>43</v>
      </c>
      <c r="I57" s="9"/>
      <c r="J57" s="1">
        <v>82700</v>
      </c>
      <c r="K57" t="s">
        <v>22</v>
      </c>
    </row>
    <row r="61" spans="1:12" x14ac:dyDescent="0.25">
      <c r="A61" s="7">
        <v>8</v>
      </c>
      <c r="B61" s="3" t="s">
        <v>34</v>
      </c>
      <c r="C61" s="3"/>
    </row>
    <row r="63" spans="1:12" x14ac:dyDescent="0.25">
      <c r="B63" s="9" t="s">
        <v>35</v>
      </c>
      <c r="C63" s="9"/>
      <c r="D63" t="s">
        <v>36</v>
      </c>
      <c r="G63" s="9" t="s">
        <v>40</v>
      </c>
      <c r="H63" s="9"/>
      <c r="I63" s="9"/>
      <c r="J63" s="1">
        <v>140</v>
      </c>
      <c r="K63" t="s">
        <v>1</v>
      </c>
    </row>
    <row r="64" spans="1:12" x14ac:dyDescent="0.25">
      <c r="C64" s="5" t="s">
        <v>37</v>
      </c>
      <c r="D64" s="2">
        <f>J5+J8</f>
        <v>55</v>
      </c>
      <c r="E64" t="s">
        <v>1</v>
      </c>
    </row>
    <row r="65" spans="2:12" x14ac:dyDescent="0.25">
      <c r="G65" s="9" t="s">
        <v>41</v>
      </c>
      <c r="H65" s="9"/>
      <c r="I65" s="9"/>
      <c r="J65" s="9" t="s">
        <v>42</v>
      </c>
      <c r="K65" s="9"/>
      <c r="L65" s="9"/>
    </row>
    <row r="66" spans="2:12" x14ac:dyDescent="0.25">
      <c r="B66" s="9" t="s">
        <v>38</v>
      </c>
      <c r="C66" s="9"/>
      <c r="D66" t="s">
        <v>39</v>
      </c>
      <c r="I66" s="5" t="s">
        <v>44</v>
      </c>
      <c r="J66" s="11">
        <f>(J57*POWER(J5,4)*J63)/(8*D28*POWER(J8,3))</f>
        <v>14.4725</v>
      </c>
    </row>
    <row r="67" spans="2:12" x14ac:dyDescent="0.25">
      <c r="C67" s="5" t="s">
        <v>37</v>
      </c>
      <c r="D67" s="2">
        <f>J8-J11</f>
        <v>50</v>
      </c>
      <c r="E67" t="s">
        <v>1</v>
      </c>
    </row>
    <row r="97" spans="1:5" x14ac:dyDescent="0.25">
      <c r="B97" t="s">
        <v>45</v>
      </c>
      <c r="D97" s="8">
        <f>J66+2</f>
        <v>16.4725</v>
      </c>
    </row>
    <row r="98" spans="1:5" x14ac:dyDescent="0.25">
      <c r="B98" s="9" t="s">
        <v>60</v>
      </c>
      <c r="C98" s="9"/>
      <c r="D98" s="8">
        <f>D99+J63</f>
        <v>222.36250000000001</v>
      </c>
      <c r="E98" t="s">
        <v>1</v>
      </c>
    </row>
    <row r="99" spans="1:5" x14ac:dyDescent="0.25">
      <c r="B99" s="9" t="s">
        <v>61</v>
      </c>
      <c r="C99" s="9"/>
      <c r="D99" s="8">
        <f>J5*D97</f>
        <v>82.362499999999997</v>
      </c>
      <c r="E99" t="s">
        <v>1</v>
      </c>
    </row>
    <row r="100" spans="1:5" x14ac:dyDescent="0.25">
      <c r="B100" s="9" t="s">
        <v>62</v>
      </c>
      <c r="C100" s="9"/>
      <c r="D100" s="8">
        <f>(D98-2*J5)/J66</f>
        <v>14.673518742442564</v>
      </c>
    </row>
    <row r="105" spans="1:5" x14ac:dyDescent="0.25">
      <c r="A105" s="4">
        <v>9</v>
      </c>
      <c r="B105" s="3" t="s">
        <v>46</v>
      </c>
    </row>
    <row r="118" spans="2:4" x14ac:dyDescent="0.25">
      <c r="B118" s="9" t="s">
        <v>47</v>
      </c>
      <c r="C118" s="9"/>
      <c r="D118" s="1">
        <v>0.5</v>
      </c>
    </row>
    <row r="119" spans="2:4" x14ac:dyDescent="0.25">
      <c r="B119" s="9" t="s">
        <v>48</v>
      </c>
      <c r="C119" s="9"/>
      <c r="D119" t="s">
        <v>49</v>
      </c>
    </row>
    <row r="120" spans="2:4" x14ac:dyDescent="0.25">
      <c r="C120" s="5" t="s">
        <v>21</v>
      </c>
      <c r="D120" s="2">
        <f>(J8/D118)*2.63</f>
        <v>263</v>
      </c>
    </row>
  </sheetData>
  <mergeCells count="26">
    <mergeCell ref="J65:L65"/>
    <mergeCell ref="B98:C98"/>
    <mergeCell ref="B99:C99"/>
    <mergeCell ref="B100:C100"/>
    <mergeCell ref="B119:C119"/>
    <mergeCell ref="B118:C118"/>
    <mergeCell ref="H54:I54"/>
    <mergeCell ref="H55:I55"/>
    <mergeCell ref="H56:I56"/>
    <mergeCell ref="H57:I57"/>
    <mergeCell ref="B63:C63"/>
    <mergeCell ref="B66:C66"/>
    <mergeCell ref="G63:I63"/>
    <mergeCell ref="G65:I65"/>
    <mergeCell ref="B24:C24"/>
    <mergeCell ref="J50:K50"/>
    <mergeCell ref="H50:I50"/>
    <mergeCell ref="H51:I51"/>
    <mergeCell ref="H52:I52"/>
    <mergeCell ref="H53:I53"/>
    <mergeCell ref="B5:E5"/>
    <mergeCell ref="H8:I8"/>
    <mergeCell ref="H7:I7"/>
    <mergeCell ref="H6:I6"/>
    <mergeCell ref="H5:I5"/>
    <mergeCell ref="H15:I15"/>
  </mergeCells>
  <conditionalFormatting sqref="C16">
    <cfRule type="cellIs" dxfId="4" priority="4" operator="between">
      <formula>4</formula>
      <formula>12</formula>
    </cfRule>
  </conditionalFormatting>
  <conditionalFormatting sqref="D24">
    <cfRule type="cellIs" dxfId="3" priority="3" operator="lessThan">
      <formula>0.15</formula>
    </cfRule>
  </conditionalFormatting>
  <conditionalFormatting sqref="C37">
    <cfRule type="cellIs" dxfId="2" priority="2" operator="lessThan">
      <formula>1.2</formula>
    </cfRule>
  </conditionalFormatting>
  <conditionalFormatting sqref="J66">
    <cfRule type="cellIs" dxfId="0" priority="1" operator="between">
      <formula>3</formula>
      <formula>15</formula>
    </cfRule>
  </conditionalFormatting>
  <dataValidations count="1">
    <dataValidation type="list" allowBlank="1" showInputMessage="1" showErrorMessage="1" sqref="B6" xr:uid="{C355E547-1A99-456A-90F0-9352606B0955}">
      <formula1>"Over a rod, Free, In a hole "</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Compression spring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Eleazar Archer</dc:creator>
  <cp:lastModifiedBy>Eleazar  Archer</cp:lastModifiedBy>
  <dcterms:created xsi:type="dcterms:W3CDTF">2015-06-05T18:17:20Z</dcterms:created>
  <dcterms:modified xsi:type="dcterms:W3CDTF">2025-05-22T14:12:10Z</dcterms:modified>
</cp:coreProperties>
</file>