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electricgcouk-my.sharepoint.com/personal/gareth_electricg_co_uk/Documents/IT/Copilot Agents/Design and Pricing Tool/"/>
    </mc:Choice>
  </mc:AlternateContent>
  <xr:revisionPtr revIDLastSave="1023" documentId="8_{35C285FD-88F0-4CBB-B20D-7BDB33CE3AF1}" xr6:coauthVersionLast="47" xr6:coauthVersionMax="47" xr10:uidLastSave="{35F5892E-C84E-4670-B81D-800586810664}"/>
  <bookViews>
    <workbookView xWindow="-98" yWindow="-98" windowWidth="21795" windowHeight="14235" activeTab="5" xr2:uid="{4850AFAE-0367-4BD2-9DFA-387AACD2D7FD}"/>
  </bookViews>
  <sheets>
    <sheet name="Costing Agent Requirements" sheetId="8" r:id="rId1"/>
    <sheet name="Job Units" sheetId="6" r:id="rId2"/>
    <sheet name="Work Units" sheetId="4" r:id="rId3"/>
    <sheet name="Labour Units" sheetId="5" r:id="rId4"/>
    <sheet name="Labour" sheetId="3" r:id="rId5"/>
    <sheet name="Materials" sheetId="1" r:id="rId6"/>
    <sheet name="Preliminary" sheetId="2" r:id="rId7"/>
    <sheet name="Form1" sheetId="10" r:id="rId8"/>
    <sheet name="Design Agent Requirements" sheetId="7" r:id="rId9"/>
    <sheet name="Formula Ref Sheet" sheetId="12" r:id="rId10"/>
  </sheets>
  <definedNames>
    <definedName name="_xlnm._FilterDatabase" localSheetId="4" hidden="1">Labour!$A$1:$J$32</definedName>
    <definedName name="_xlnm._FilterDatabase" localSheetId="5" hidden="1">Materials!$A$1:$M$76</definedName>
    <definedName name="CCCAmbTempFact">'Formula Ref Sheet'!$E$4</definedName>
    <definedName name="CCCDesignCurrent">'Formula Ref Sheet'!$D$4</definedName>
    <definedName name="CCCGroupCorrFact">'Formula Ref Sheet'!$F$4</definedName>
    <definedName name="DesignCurrentPower">'Formula Ref Sheet'!$D$2</definedName>
    <definedName name="DesignCurrentVoltage">'Formula Ref Sheet'!$E$2</definedName>
    <definedName name="DisconnectionTime">'Formula Ref Sheet'!$E$6</definedName>
    <definedName name="FaultCurrent">'Formula Ref Sheet'!$D$6</definedName>
    <definedName name="LinetolineVoltage">'Formula Ref Sheet'!$F$3</definedName>
    <definedName name="MaterialConstant">'Formula Ref Sheet'!$F$6</definedName>
    <definedName name="mVAm">'Formula Ref Sheet'!$D$5</definedName>
    <definedName name="OhmLawIVolts">'Formula Ref Sheet'!$D$10</definedName>
    <definedName name="OhmsLawRVolts">'Formula Ref Sheet'!$E$10</definedName>
    <definedName name="PDRcablecarryingcapacity">'Formula Ref Sheet'!$E$7</definedName>
    <definedName name="PDRDesignCurrent">'Formula Ref Sheet'!$D$7</definedName>
    <definedName name="PFCU">'Formula Ref Sheet'!$D$9</definedName>
    <definedName name="PFCZe">'Formula Ref Sheet'!$E$9</definedName>
    <definedName name="PowerFactor">'Formula Ref Sheet'!$G$3</definedName>
    <definedName name="Resistance1">'Formula Ref Sheet'!$E$8</definedName>
    <definedName name="Resistance2">'Formula Ref Sheet'!$F$8</definedName>
    <definedName name="SquareRootThree">'Formula Ref Sheet'!$E$3</definedName>
    <definedName name="ThreePhasePower">'Formula Ref Sheet'!$D$3</definedName>
    <definedName name="VoltageDropDesignCurrent">'Formula Ref Sheet'!$E$5</definedName>
    <definedName name="VoltageDropLength">'Formula Ref Sheet'!$F$5</definedName>
    <definedName name="Ze">'Formula Ref Sheet'!$D$8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2" l="1"/>
  <c r="E3" i="12"/>
  <c r="P3" i="12" s="1"/>
  <c r="P9" i="12"/>
  <c r="P7" i="12"/>
  <c r="P6" i="12"/>
  <c r="P8" i="12"/>
  <c r="P5" i="12"/>
  <c r="P4" i="12"/>
  <c r="P2" i="12"/>
  <c r="G14" i="1"/>
  <c r="J14" i="1" s="1"/>
  <c r="G13" i="1"/>
  <c r="J13" i="1" s="1"/>
  <c r="G3" i="1"/>
  <c r="J3" i="1" s="1"/>
  <c r="G63" i="1"/>
  <c r="J63" i="1" s="1"/>
  <c r="G62" i="1"/>
  <c r="J62" i="1" s="1"/>
  <c r="G61" i="1"/>
  <c r="J61" i="1" s="1"/>
  <c r="G5" i="1"/>
  <c r="J5" i="1" s="1"/>
  <c r="G22" i="1"/>
  <c r="J22" i="1" s="1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J2" i="3"/>
  <c r="I2" i="3"/>
  <c r="H2" i="3"/>
  <c r="L14" i="1" l="1"/>
  <c r="K14" i="1"/>
  <c r="H14" i="1"/>
  <c r="I14" i="1"/>
  <c r="L13" i="1"/>
  <c r="K13" i="1"/>
  <c r="H13" i="1"/>
  <c r="I13" i="1"/>
  <c r="L3" i="1"/>
  <c r="K3" i="1"/>
  <c r="H3" i="1"/>
  <c r="I3" i="1"/>
  <c r="L63" i="1"/>
  <c r="K63" i="1"/>
  <c r="H63" i="1"/>
  <c r="I63" i="1"/>
  <c r="L62" i="1"/>
  <c r="K62" i="1"/>
  <c r="H62" i="1"/>
  <c r="I62" i="1"/>
  <c r="L61" i="1"/>
  <c r="K61" i="1"/>
  <c r="H61" i="1"/>
  <c r="I61" i="1"/>
  <c r="L5" i="1"/>
  <c r="K5" i="1"/>
  <c r="H5" i="1"/>
  <c r="I5" i="1"/>
  <c r="L22" i="1"/>
  <c r="M22" i="1" s="1"/>
  <c r="K22" i="1"/>
  <c r="H22" i="1"/>
  <c r="I22" i="1"/>
  <c r="G76" i="1"/>
  <c r="J76" i="1" s="1"/>
  <c r="K76" i="1" s="1"/>
  <c r="G75" i="1"/>
  <c r="G74" i="1"/>
  <c r="J74" i="1" s="1"/>
  <c r="G73" i="1"/>
  <c r="H73" i="1" s="1"/>
  <c r="G72" i="1"/>
  <c r="J72" i="1" s="1"/>
  <c r="K72" i="1" s="1"/>
  <c r="G71" i="1"/>
  <c r="G70" i="1"/>
  <c r="H70" i="1" s="1"/>
  <c r="G69" i="1"/>
  <c r="J69" i="1" s="1"/>
  <c r="G68" i="1"/>
  <c r="J68" i="1" s="1"/>
  <c r="K68" i="1" s="1"/>
  <c r="G67" i="1"/>
  <c r="G66" i="1"/>
  <c r="I66" i="1" s="1"/>
  <c r="G65" i="1"/>
  <c r="G64" i="1"/>
  <c r="J64" i="1" s="1"/>
  <c r="K64" i="1" s="1"/>
  <c r="G60" i="1"/>
  <c r="G59" i="1"/>
  <c r="H59" i="1" s="1"/>
  <c r="G58" i="1"/>
  <c r="I58" i="1" s="1"/>
  <c r="G57" i="1"/>
  <c r="J57" i="1" s="1"/>
  <c r="K57" i="1" s="1"/>
  <c r="G56" i="1"/>
  <c r="G55" i="1"/>
  <c r="H55" i="1" s="1"/>
  <c r="G54" i="1"/>
  <c r="J54" i="1" s="1"/>
  <c r="G53" i="1"/>
  <c r="J53" i="1" s="1"/>
  <c r="K53" i="1" s="1"/>
  <c r="G52" i="1"/>
  <c r="G51" i="1"/>
  <c r="H51" i="1" s="1"/>
  <c r="G50" i="1"/>
  <c r="J50" i="1" s="1"/>
  <c r="L50" i="1" s="1"/>
  <c r="G49" i="1"/>
  <c r="J49" i="1" s="1"/>
  <c r="K49" i="1" s="1"/>
  <c r="G48" i="1"/>
  <c r="J48" i="1" s="1"/>
  <c r="G47" i="1"/>
  <c r="J47" i="1" s="1"/>
  <c r="L47" i="1" s="1"/>
  <c r="G46" i="1"/>
  <c r="J46" i="1" s="1"/>
  <c r="L46" i="1" s="1"/>
  <c r="E45" i="1"/>
  <c r="G45" i="1" s="1"/>
  <c r="E44" i="1"/>
  <c r="G44" i="1" s="1"/>
  <c r="G43" i="1"/>
  <c r="G42" i="1"/>
  <c r="H42" i="1" s="1"/>
  <c r="G41" i="1"/>
  <c r="J41" i="1" s="1"/>
  <c r="G40" i="1"/>
  <c r="J40" i="1" s="1"/>
  <c r="K40" i="1" s="1"/>
  <c r="G39" i="1"/>
  <c r="G38" i="1"/>
  <c r="I38" i="1" s="1"/>
  <c r="G37" i="1"/>
  <c r="H37" i="1" s="1"/>
  <c r="G36" i="1"/>
  <c r="J36" i="1" s="1"/>
  <c r="K36" i="1" s="1"/>
  <c r="G35" i="1"/>
  <c r="G34" i="1"/>
  <c r="I34" i="1" s="1"/>
  <c r="G33" i="1"/>
  <c r="I33" i="1" s="1"/>
  <c r="G32" i="1"/>
  <c r="G31" i="1"/>
  <c r="J31" i="1" s="1"/>
  <c r="K31" i="1" s="1"/>
  <c r="G30" i="1"/>
  <c r="G29" i="1"/>
  <c r="G28" i="1"/>
  <c r="H28" i="1" s="1"/>
  <c r="G27" i="1"/>
  <c r="H27" i="1" s="1"/>
  <c r="G26" i="1"/>
  <c r="H26" i="1" s="1"/>
  <c r="G25" i="1"/>
  <c r="G24" i="1"/>
  <c r="J24" i="1" s="1"/>
  <c r="G23" i="1"/>
  <c r="J23" i="1" s="1"/>
  <c r="K23" i="1" s="1"/>
  <c r="G21" i="1"/>
  <c r="G20" i="1"/>
  <c r="G19" i="1"/>
  <c r="H19" i="1" s="1"/>
  <c r="G18" i="1"/>
  <c r="J18" i="1" s="1"/>
  <c r="G17" i="1"/>
  <c r="J17" i="1" s="1"/>
  <c r="K17" i="1" s="1"/>
  <c r="G16" i="1"/>
  <c r="G15" i="1"/>
  <c r="J15" i="1" s="1"/>
  <c r="G12" i="1"/>
  <c r="H12" i="1" s="1"/>
  <c r="G11" i="1"/>
  <c r="J11" i="1" s="1"/>
  <c r="K11" i="1" s="1"/>
  <c r="G10" i="1"/>
  <c r="I10" i="1" s="1"/>
  <c r="G9" i="1"/>
  <c r="I9" i="1" s="1"/>
  <c r="G8" i="1"/>
  <c r="J8" i="1" s="1"/>
  <c r="G7" i="1"/>
  <c r="J7" i="1" s="1"/>
  <c r="L7" i="1" s="1"/>
  <c r="M7" i="1" s="1"/>
  <c r="E6" i="1"/>
  <c r="G6" i="1" s="1"/>
  <c r="H6" i="1" s="1"/>
  <c r="E4" i="1"/>
  <c r="G4" i="1" s="1"/>
  <c r="J4" i="1" s="1"/>
  <c r="G2" i="1"/>
  <c r="I70" i="1" l="1"/>
  <c r="J70" i="1"/>
  <c r="L70" i="1" s="1"/>
  <c r="J27" i="1"/>
  <c r="L27" i="1" s="1"/>
  <c r="M27" i="1" s="1"/>
  <c r="I42" i="1"/>
  <c r="J42" i="1"/>
  <c r="L42" i="1" s="1"/>
  <c r="I19" i="1"/>
  <c r="J38" i="1"/>
  <c r="L38" i="1" s="1"/>
  <c r="H50" i="1"/>
  <c r="J19" i="1"/>
  <c r="L19" i="1" s="1"/>
  <c r="I50" i="1"/>
  <c r="J55" i="1"/>
  <c r="L55" i="1" s="1"/>
  <c r="I27" i="1"/>
  <c r="J34" i="1"/>
  <c r="L34" i="1" s="1"/>
  <c r="J66" i="1"/>
  <c r="L66" i="1" s="1"/>
  <c r="L23" i="1"/>
  <c r="M23" i="1" s="1"/>
  <c r="I59" i="1"/>
  <c r="J59" i="1"/>
  <c r="L59" i="1" s="1"/>
  <c r="I55" i="1"/>
  <c r="L15" i="1"/>
  <c r="K15" i="1"/>
  <c r="K74" i="1"/>
  <c r="L74" i="1"/>
  <c r="I12" i="1"/>
  <c r="J12" i="1"/>
  <c r="L12" i="1" s="1"/>
  <c r="H68" i="1"/>
  <c r="J9" i="1"/>
  <c r="L9" i="1" s="1"/>
  <c r="I40" i="1"/>
  <c r="L53" i="1"/>
  <c r="I68" i="1"/>
  <c r="H15" i="1"/>
  <c r="L17" i="1"/>
  <c r="J26" i="1"/>
  <c r="L26" i="1" s="1"/>
  <c r="M26" i="1" s="1"/>
  <c r="L40" i="1"/>
  <c r="I51" i="1"/>
  <c r="J58" i="1"/>
  <c r="L58" i="1" s="1"/>
  <c r="L68" i="1"/>
  <c r="K7" i="1"/>
  <c r="H23" i="1"/>
  <c r="H34" i="1"/>
  <c r="H38" i="1"/>
  <c r="J51" i="1"/>
  <c r="H66" i="1"/>
  <c r="I73" i="1"/>
  <c r="H47" i="1"/>
  <c r="H74" i="1"/>
  <c r="H9" i="1"/>
  <c r="I47" i="1"/>
  <c r="I74" i="1"/>
  <c r="H40" i="1"/>
  <c r="I53" i="1"/>
  <c r="I17" i="1"/>
  <c r="I26" i="1"/>
  <c r="J33" i="1"/>
  <c r="L33" i="1" s="1"/>
  <c r="I28" i="1"/>
  <c r="J10" i="1"/>
  <c r="L10" i="1" s="1"/>
  <c r="I15" i="1"/>
  <c r="J28" i="1"/>
  <c r="L28" i="1" s="1"/>
  <c r="M28" i="1" s="1"/>
  <c r="I23" i="1"/>
  <c r="J73" i="1"/>
  <c r="L73" i="1" s="1"/>
  <c r="L76" i="1"/>
  <c r="J2" i="1"/>
  <c r="I2" i="1"/>
  <c r="H2" i="1"/>
  <c r="J25" i="1"/>
  <c r="H25" i="1"/>
  <c r="I25" i="1"/>
  <c r="K4" i="1"/>
  <c r="L4" i="1"/>
  <c r="M4" i="1" s="1"/>
  <c r="L18" i="1"/>
  <c r="K18" i="1"/>
  <c r="H4" i="1"/>
  <c r="L8" i="1"/>
  <c r="K8" i="1"/>
  <c r="J44" i="1"/>
  <c r="I44" i="1"/>
  <c r="H44" i="1"/>
  <c r="I60" i="1"/>
  <c r="H60" i="1"/>
  <c r="J60" i="1"/>
  <c r="I4" i="1"/>
  <c r="J32" i="1"/>
  <c r="I32" i="1"/>
  <c r="L41" i="1"/>
  <c r="K41" i="1"/>
  <c r="H32" i="1"/>
  <c r="I35" i="1"/>
  <c r="H35" i="1"/>
  <c r="J45" i="1"/>
  <c r="I45" i="1"/>
  <c r="H45" i="1"/>
  <c r="L48" i="1"/>
  <c r="K48" i="1"/>
  <c r="L54" i="1"/>
  <c r="K54" i="1"/>
  <c r="J65" i="1"/>
  <c r="I65" i="1"/>
  <c r="H65" i="1"/>
  <c r="I6" i="1"/>
  <c r="J35" i="1"/>
  <c r="J6" i="1"/>
  <c r="L24" i="1"/>
  <c r="M24" i="1" s="1"/>
  <c r="K24" i="1"/>
  <c r="I29" i="1"/>
  <c r="H29" i="1"/>
  <c r="J29" i="1"/>
  <c r="K46" i="1"/>
  <c r="L69" i="1"/>
  <c r="K69" i="1"/>
  <c r="K33" i="1"/>
  <c r="J37" i="1"/>
  <c r="I37" i="1"/>
  <c r="I75" i="1"/>
  <c r="H75" i="1"/>
  <c r="I16" i="1"/>
  <c r="H16" i="1"/>
  <c r="J21" i="1"/>
  <c r="I21" i="1"/>
  <c r="I52" i="1"/>
  <c r="H52" i="1"/>
  <c r="H57" i="1"/>
  <c r="J75" i="1"/>
  <c r="H8" i="1"/>
  <c r="J16" i="1"/>
  <c r="H18" i="1"/>
  <c r="H21" i="1"/>
  <c r="I39" i="1"/>
  <c r="H39" i="1"/>
  <c r="K50" i="1"/>
  <c r="J52" i="1"/>
  <c r="H54" i="1"/>
  <c r="I57" i="1"/>
  <c r="I67" i="1"/>
  <c r="H67" i="1"/>
  <c r="H72" i="1"/>
  <c r="I8" i="1"/>
  <c r="H11" i="1"/>
  <c r="I18" i="1"/>
  <c r="H31" i="1"/>
  <c r="J39" i="1"/>
  <c r="H41" i="1"/>
  <c r="H49" i="1"/>
  <c r="I54" i="1"/>
  <c r="L57" i="1"/>
  <c r="J67" i="1"/>
  <c r="H69" i="1"/>
  <c r="K70" i="1"/>
  <c r="I72" i="1"/>
  <c r="H7" i="1"/>
  <c r="I11" i="1"/>
  <c r="I20" i="1"/>
  <c r="H20" i="1"/>
  <c r="H24" i="1"/>
  <c r="I31" i="1"/>
  <c r="H36" i="1"/>
  <c r="I41" i="1"/>
  <c r="H46" i="1"/>
  <c r="K47" i="1"/>
  <c r="I49" i="1"/>
  <c r="I56" i="1"/>
  <c r="H56" i="1"/>
  <c r="H64" i="1"/>
  <c r="I69" i="1"/>
  <c r="L72" i="1"/>
  <c r="I7" i="1"/>
  <c r="L11" i="1"/>
  <c r="J20" i="1"/>
  <c r="I24" i="1"/>
  <c r="J30" i="1"/>
  <c r="I30" i="1"/>
  <c r="L31" i="1"/>
  <c r="M31" i="1" s="1"/>
  <c r="H33" i="1"/>
  <c r="I36" i="1"/>
  <c r="I43" i="1"/>
  <c r="H43" i="1"/>
  <c r="I46" i="1"/>
  <c r="L49" i="1"/>
  <c r="J56" i="1"/>
  <c r="H58" i="1"/>
  <c r="I64" i="1"/>
  <c r="I71" i="1"/>
  <c r="H71" i="1"/>
  <c r="H76" i="1"/>
  <c r="H10" i="1"/>
  <c r="H17" i="1"/>
  <c r="H30" i="1"/>
  <c r="L36" i="1"/>
  <c r="J43" i="1"/>
  <c r="I48" i="1"/>
  <c r="H48" i="1"/>
  <c r="H53" i="1"/>
  <c r="L64" i="1"/>
  <c r="J71" i="1"/>
  <c r="I76" i="1"/>
  <c r="K27" i="1" l="1"/>
  <c r="K19" i="1"/>
  <c r="K10" i="1"/>
  <c r="K38" i="1"/>
  <c r="K66" i="1"/>
  <c r="K59" i="1"/>
  <c r="K34" i="1"/>
  <c r="K42" i="1"/>
  <c r="K55" i="1"/>
  <c r="K58" i="1"/>
  <c r="K51" i="1"/>
  <c r="L51" i="1"/>
  <c r="K26" i="1"/>
  <c r="K73" i="1"/>
  <c r="K28" i="1"/>
  <c r="K9" i="1"/>
  <c r="K12" i="1"/>
  <c r="L43" i="1"/>
  <c r="K43" i="1"/>
  <c r="K20" i="1"/>
  <c r="L20" i="1"/>
  <c r="M20" i="1" s="1"/>
  <c r="L52" i="1"/>
  <c r="K52" i="1"/>
  <c r="L21" i="1"/>
  <c r="M21" i="1" s="1"/>
  <c r="K21" i="1"/>
  <c r="K6" i="1"/>
  <c r="L6" i="1"/>
  <c r="M6" i="1" s="1"/>
  <c r="L65" i="1"/>
  <c r="K65" i="1"/>
  <c r="L75" i="1"/>
  <c r="K75" i="1"/>
  <c r="L60" i="1"/>
  <c r="K60" i="1"/>
  <c r="L71" i="1"/>
  <c r="K71" i="1"/>
  <c r="K56" i="1"/>
  <c r="L56" i="1"/>
  <c r="L29" i="1"/>
  <c r="M29" i="1" s="1"/>
  <c r="K29" i="1"/>
  <c r="L39" i="1"/>
  <c r="K39" i="1"/>
  <c r="L35" i="1"/>
  <c r="K35" i="1"/>
  <c r="L25" i="1"/>
  <c r="M25" i="1" s="1"/>
  <c r="K25" i="1"/>
  <c r="L30" i="1"/>
  <c r="M30" i="1" s="1"/>
  <c r="K30" i="1"/>
  <c r="L67" i="1"/>
  <c r="K67" i="1"/>
  <c r="L37" i="1"/>
  <c r="K37" i="1"/>
  <c r="L32" i="1"/>
  <c r="M32" i="1" s="1"/>
  <c r="K32" i="1"/>
  <c r="L16" i="1"/>
  <c r="K16" i="1"/>
  <c r="K45" i="1"/>
  <c r="L45" i="1"/>
  <c r="L44" i="1"/>
  <c r="K44" i="1"/>
  <c r="L2" i="1"/>
  <c r="K2" i="1"/>
</calcChain>
</file>

<file path=xl/sharedStrings.xml><?xml version="1.0" encoding="utf-8"?>
<sst xmlns="http://schemas.openxmlformats.org/spreadsheetml/2006/main" count="458" uniqueCount="331">
  <si>
    <t>I want to be able to do the following calculations</t>
  </si>
  <si>
    <t>Voltage Drop</t>
  </si>
  <si>
    <t>Max Demand Calc</t>
  </si>
  <si>
    <t>Cable size calculators</t>
  </si>
  <si>
    <t>Adiabatic Equation</t>
  </si>
  <si>
    <t>Conductor Resistance and Length</t>
  </si>
  <si>
    <t>Design Current Calculator</t>
  </si>
  <si>
    <t>Zs values</t>
  </si>
  <si>
    <t>Ohms Law</t>
  </si>
  <si>
    <t>Record</t>
  </si>
  <si>
    <t>Format</t>
  </si>
  <si>
    <t>Job Details</t>
  </si>
  <si>
    <t>Job Number:</t>
  </si>
  <si>
    <t>Job Name:</t>
  </si>
  <si>
    <t>Text</t>
  </si>
  <si>
    <t>Client Name:</t>
  </si>
  <si>
    <t>Job Units</t>
  </si>
  <si>
    <t>Time</t>
  </si>
  <si>
    <t>Hrs</t>
  </si>
  <si>
    <t>Cost</t>
  </si>
  <si>
    <t>£</t>
  </si>
  <si>
    <t>Amounts</t>
  </si>
  <si>
    <t>quantity</t>
  </si>
  <si>
    <t>Job Type</t>
  </si>
  <si>
    <t>Domertic or Commercial</t>
  </si>
  <si>
    <t>Materials</t>
  </si>
  <si>
    <t>Items or meters</t>
  </si>
  <si>
    <t>Labour</t>
  </si>
  <si>
    <t>£/hr</t>
  </si>
  <si>
    <t>Job Secondary Units</t>
  </si>
  <si>
    <t>Material Units</t>
  </si>
  <si>
    <t>Labour Units</t>
  </si>
  <si>
    <t>Material Units + Labour Units</t>
  </si>
  <si>
    <t>Each Record creates</t>
  </si>
  <si>
    <t>Value (£)</t>
  </si>
  <si>
    <t>Time (Hrs)</t>
  </si>
  <si>
    <t>Job List in Job Units</t>
  </si>
  <si>
    <t>Time Total time of work units</t>
  </si>
  <si>
    <t>Preliminary Cost</t>
  </si>
  <si>
    <t>Costing</t>
  </si>
  <si>
    <t>Mileage</t>
  </si>
  <si>
    <t>Accomodation</t>
  </si>
  <si>
    <t>Paperwork</t>
  </si>
  <si>
    <t>Profit</t>
  </si>
  <si>
    <t>Work Type</t>
  </si>
  <si>
    <t>Circuit</t>
  </si>
  <si>
    <t>Floor</t>
  </si>
  <si>
    <t>Unit</t>
  </si>
  <si>
    <t>Number of end points</t>
  </si>
  <si>
    <t>Labour Cost</t>
  </si>
  <si>
    <t>Materials Cost</t>
  </si>
  <si>
    <t>Domestic</t>
  </si>
  <si>
    <t>20A Radial Socket</t>
  </si>
  <si>
    <t>Ground</t>
  </si>
  <si>
    <t>Unit Task</t>
  </si>
  <si>
    <t>Task</t>
  </si>
  <si>
    <t>Rate/hr Domestic</t>
  </si>
  <si>
    <t>Rate/hr Commercial</t>
  </si>
  <si>
    <t>Rate/hr Iab Lab</t>
  </si>
  <si>
    <t>Labour Cost Domestic</t>
  </si>
  <si>
    <t>Labour Cost Commercial</t>
  </si>
  <si>
    <t>Labour Cost Iab Lab</t>
  </si>
  <si>
    <t>Light</t>
  </si>
  <si>
    <t>1st fix downlights</t>
  </si>
  <si>
    <t>Socket</t>
  </si>
  <si>
    <t>1st fix sockets/fused spur</t>
  </si>
  <si>
    <t>Job assesment</t>
  </si>
  <si>
    <t>1st day job assessment (away)</t>
  </si>
  <si>
    <t>2nd fix  downlights</t>
  </si>
  <si>
    <t>Trip</t>
  </si>
  <si>
    <t>Trip to wholesalers</t>
  </si>
  <si>
    <t>1st Fix outdoor sockets</t>
  </si>
  <si>
    <t>m</t>
  </si>
  <si>
    <t>1st fix SWA cable</t>
  </si>
  <si>
    <t>3 m unit</t>
  </si>
  <si>
    <t>Cable tray</t>
  </si>
  <si>
    <t xml:space="preserve">1st day job assessment </t>
  </si>
  <si>
    <t>Junction Box</t>
  </si>
  <si>
    <t>Outdoor junction box</t>
  </si>
  <si>
    <t>2nd fix sockets/fused spur</t>
  </si>
  <si>
    <t>Fan</t>
  </si>
  <si>
    <t>1st Fix bathroom fan</t>
  </si>
  <si>
    <t>Core</t>
  </si>
  <si>
    <t>Core for fan</t>
  </si>
  <si>
    <t>2nd fix std fan</t>
  </si>
  <si>
    <t>2nd fix in line fan</t>
  </si>
  <si>
    <t>Cooker</t>
  </si>
  <si>
    <t>1st fix cooker</t>
  </si>
  <si>
    <t>2nd fix cooker</t>
  </si>
  <si>
    <t>Socket change of position</t>
  </si>
  <si>
    <t>SWA (per pack)</t>
  </si>
  <si>
    <t>Glanding SWA</t>
  </si>
  <si>
    <t>Distribution Board</t>
  </si>
  <si>
    <t>Consumer Unit Small</t>
  </si>
  <si>
    <t>Consumer Unit Large</t>
  </si>
  <si>
    <t>Testing Consumer Unit small</t>
  </si>
  <si>
    <t>Testing Consumer Unit large</t>
  </si>
  <si>
    <t>Isolator</t>
  </si>
  <si>
    <t>Testing</t>
  </si>
  <si>
    <t>Testing circuit</t>
  </si>
  <si>
    <t>3m</t>
  </si>
  <si>
    <t>Install cable tray direct</t>
  </si>
  <si>
    <t>Install cable direct</t>
  </si>
  <si>
    <t>Install Cartridge Fuse</t>
  </si>
  <si>
    <t>Mount board</t>
  </si>
  <si>
    <t>Testing circuit and labelling</t>
  </si>
  <si>
    <t>Route</t>
  </si>
  <si>
    <t>Floorboards</t>
  </si>
  <si>
    <t>Material</t>
  </si>
  <si>
    <t>Units</t>
  </si>
  <si>
    <t>Unit measure</t>
  </si>
  <si>
    <t>Unit cost</t>
  </si>
  <si>
    <t>Discount</t>
  </si>
  <si>
    <t>Material Net</t>
  </si>
  <si>
    <t>Material Net +10%</t>
  </si>
  <si>
    <t>Material Net +20%</t>
  </si>
  <si>
    <t>Material + VAT</t>
  </si>
  <si>
    <t>Material VAT +10%</t>
  </si>
  <si>
    <t>Material VAT +20%</t>
  </si>
  <si>
    <t>Domestic cost/meter</t>
  </si>
  <si>
    <t>Junction Boxes</t>
  </si>
  <si>
    <t>Wago Power Box</t>
  </si>
  <si>
    <t>item</t>
  </si>
  <si>
    <t>Lighting</t>
  </si>
  <si>
    <t>Aluminium profile</t>
  </si>
  <si>
    <t>Diffuser</t>
  </si>
  <si>
    <t>LED Strip</t>
  </si>
  <si>
    <t>LED Drive 100W</t>
  </si>
  <si>
    <t>Connectors 2m</t>
  </si>
  <si>
    <t>Knightsbridge PIR flush</t>
  </si>
  <si>
    <t>Sockets</t>
  </si>
  <si>
    <t>1 g Mode White Plastic</t>
  </si>
  <si>
    <t>2g Mode White Plastic</t>
  </si>
  <si>
    <t>Conduit</t>
  </si>
  <si>
    <t>20mm black plastic</t>
  </si>
  <si>
    <t>Misc</t>
  </si>
  <si>
    <t>M14 12mm Machine Screws</t>
  </si>
  <si>
    <t>Glands</t>
  </si>
  <si>
    <t>20CW</t>
  </si>
  <si>
    <t>Cleats</t>
  </si>
  <si>
    <t>No 6</t>
  </si>
  <si>
    <t>IP66 1G Enclosure</t>
  </si>
  <si>
    <t>Cable</t>
  </si>
  <si>
    <t>6mm Earth</t>
  </si>
  <si>
    <t>10mm Earth</t>
  </si>
  <si>
    <t>1mm t&amp;e</t>
  </si>
  <si>
    <t>4mm t&amp;e</t>
  </si>
  <si>
    <t>10mm t&amp;e</t>
  </si>
  <si>
    <t>2.5 lsf</t>
  </si>
  <si>
    <t>4mm 3 core rubber</t>
  </si>
  <si>
    <t>SWA 6mm 3 core</t>
  </si>
  <si>
    <t>SWA 10mm 3 core</t>
  </si>
  <si>
    <t>NYY 6mm 3 core</t>
  </si>
  <si>
    <t>Tails pack</t>
  </si>
  <si>
    <t>Tails</t>
  </si>
  <si>
    <t>Ansell downlights</t>
  </si>
  <si>
    <t>GU10 Lamp</t>
  </si>
  <si>
    <t>Pendant drop</t>
  </si>
  <si>
    <t>Under counter strip 300mm</t>
  </si>
  <si>
    <t>Trunking</t>
  </si>
  <si>
    <t>YT2</t>
  </si>
  <si>
    <t>Whole unit downlights IP65</t>
  </si>
  <si>
    <t>Distribution boards</t>
  </si>
  <si>
    <t>Schnieder 6 way</t>
  </si>
  <si>
    <t>Schnieder Main SW 125A</t>
  </si>
  <si>
    <t>Niglon 14 Mod</t>
  </si>
  <si>
    <t>Niglon SPD</t>
  </si>
  <si>
    <t>Niglon RCBO's</t>
  </si>
  <si>
    <t>Isolators</t>
  </si>
  <si>
    <t>3 phase 25A</t>
  </si>
  <si>
    <t>SPD Unit</t>
  </si>
  <si>
    <t>Schnieder 3 phase MCB type 'B'</t>
  </si>
  <si>
    <t>Schneider 1 phase MCB type 'B'</t>
  </si>
  <si>
    <t>Cable tray 100mm</t>
  </si>
  <si>
    <t>Coupler for 100mm (pair)</t>
  </si>
  <si>
    <t>20BW</t>
  </si>
  <si>
    <t>Self-taping 5.5x40</t>
  </si>
  <si>
    <t>Cable ties 300mm</t>
  </si>
  <si>
    <t xml:space="preserve">Metal cable ties </t>
  </si>
  <si>
    <t>Wylex 60A Single Phase</t>
  </si>
  <si>
    <t>Hager 40A MCB CU</t>
  </si>
  <si>
    <t>Hager Surge Protection SPD CU</t>
  </si>
  <si>
    <t>2 gang dry liner</t>
  </si>
  <si>
    <t>1 gang 25mm metal</t>
  </si>
  <si>
    <t>2 gang 25mm metal</t>
  </si>
  <si>
    <t>25BW</t>
  </si>
  <si>
    <t>Wago's 2's</t>
  </si>
  <si>
    <t>Wago's 5's</t>
  </si>
  <si>
    <t>Wago lighting box</t>
  </si>
  <si>
    <t>Fused Spur</t>
  </si>
  <si>
    <t>Cooker Switch</t>
  </si>
  <si>
    <t>2 Gang 45mm metal</t>
  </si>
  <si>
    <t xml:space="preserve">Trunking </t>
  </si>
  <si>
    <t>Stand off brackets</t>
  </si>
  <si>
    <t>SWA 6mm 5 core</t>
  </si>
  <si>
    <t>SWA 1.5mm 5 core</t>
  </si>
  <si>
    <t>SWA 1.5mm 3 core</t>
  </si>
  <si>
    <t>Hager RCBO 'C' type</t>
  </si>
  <si>
    <t>Hager MCB 3 phase 'C' type</t>
  </si>
  <si>
    <t>20A 4 pole rotator</t>
  </si>
  <si>
    <t>Type</t>
  </si>
  <si>
    <t>Rate</t>
  </si>
  <si>
    <t>miles</t>
  </si>
  <si>
    <t>Accomodation London Area</t>
  </si>
  <si>
    <t>night</t>
  </si>
  <si>
    <t>Costing Domestic</t>
  </si>
  <si>
    <t>hour</t>
  </si>
  <si>
    <t>Costing Commercial</t>
  </si>
  <si>
    <t>Paperwork Domestic</t>
  </si>
  <si>
    <t>Paperwork Commercial</t>
  </si>
  <si>
    <t>Profit Labour Domestic</t>
  </si>
  <si>
    <t>%</t>
  </si>
  <si>
    <t>Profit Materials Domestic</t>
  </si>
  <si>
    <t>Profit Labour Commercial</t>
  </si>
  <si>
    <t>Profit Materials Commercial</t>
  </si>
  <si>
    <t>ID</t>
  </si>
  <si>
    <t>Start time</t>
  </si>
  <si>
    <t>Completion time</t>
  </si>
  <si>
    <t>Email</t>
  </si>
  <si>
    <t>Name</t>
  </si>
  <si>
    <t>Parameter</t>
  </si>
  <si>
    <t>Formula</t>
  </si>
  <si>
    <t>16mm Earth</t>
  </si>
  <si>
    <t>Ansell 30W Flood with  PIR</t>
  </si>
  <si>
    <t>Inspection Pit</t>
  </si>
  <si>
    <t>Heavy Duty Earth Rod</t>
  </si>
  <si>
    <t>Earth Rod Clamp</t>
  </si>
  <si>
    <t>Wago IP65</t>
  </si>
  <si>
    <t>Coupler for 20mm black plastic</t>
  </si>
  <si>
    <t>Item</t>
  </si>
  <si>
    <t>Spacer saddle</t>
  </si>
  <si>
    <t>Variable1</t>
  </si>
  <si>
    <t>Variable2</t>
  </si>
  <si>
    <t>Variable3</t>
  </si>
  <si>
    <t>Example</t>
  </si>
  <si>
    <t>Design Current (Ib)</t>
  </si>
  <si>
    <t>Ib=P/V</t>
  </si>
  <si>
    <t>Phase Type</t>
  </si>
  <si>
    <t>SinglePhase</t>
  </si>
  <si>
    <t>DesignCurrentPower</t>
  </si>
  <si>
    <t>DesignCurrentVoltage</t>
  </si>
  <si>
    <t>Use Case</t>
  </si>
  <si>
    <t>Input variables</t>
  </si>
  <si>
    <t>Output variable</t>
  </si>
  <si>
    <t>Variable4</t>
  </si>
  <si>
    <t>Variable1 Name Range</t>
  </si>
  <si>
    <t>Variable2 Name Range</t>
  </si>
  <si>
    <t>Variable3 Name Range</t>
  </si>
  <si>
    <t>Variable4 Name Range</t>
  </si>
  <si>
    <t>Cable Carrying Capacity (Iz)</t>
  </si>
  <si>
    <t>All</t>
  </si>
  <si>
    <t>Iz=Ib/(Ca*Cg)</t>
  </si>
  <si>
    <t>CCCDesignCurrent</t>
  </si>
  <si>
    <t>CCCAmbTempFact</t>
  </si>
  <si>
    <t>CCCGroupCorrFact</t>
  </si>
  <si>
    <t>CCCDesignCurrent,CCCAmbTempFact,CCCGroupCorrFact</t>
  </si>
  <si>
    <t>DesignCurrentPower, DesignCurrentVoltage</t>
  </si>
  <si>
    <t>The Cable Carrying Capacity is used to adjust the design current for the local conditions</t>
  </si>
  <si>
    <t>The Design Current is used to calculate the power requirement of a circuit in the design phase</t>
  </si>
  <si>
    <r>
      <t>Voltage Drop (</t>
    </r>
    <r>
      <rPr>
        <sz val="11"/>
        <color theme="1"/>
        <rFont val="Aptos Narrow"/>
        <family val="2"/>
      </rPr>
      <t>ΔV)</t>
    </r>
  </si>
  <si>
    <t>Single Phase</t>
  </si>
  <si>
    <t>ΔV=(mV/A/m*Ib*length*2)</t>
  </si>
  <si>
    <t>mVAm</t>
  </si>
  <si>
    <t>VoltageDropDesignCurrent</t>
  </si>
  <si>
    <t>VoltageDropLength</t>
  </si>
  <si>
    <t>A (Amps)</t>
  </si>
  <si>
    <t>V (Volts)</t>
  </si>
  <si>
    <t>(18*20*30*2)/1000=21.6V</t>
  </si>
  <si>
    <t>20/(0.9*0.85)=26.14A</t>
  </si>
  <si>
    <t>2300/230=10A</t>
  </si>
  <si>
    <t>mVAm,VoltageDropDesignCurrent,VoltageDropLength</t>
  </si>
  <si>
    <t xml:space="preserve">Voltage Drop is used to ensure the drop between two points doesn't decrease by more than </t>
  </si>
  <si>
    <t>Earth Fault Loop Impedance (Zs)</t>
  </si>
  <si>
    <t>Formula Type</t>
  </si>
  <si>
    <t>Cable Sizing</t>
  </si>
  <si>
    <t>Protection</t>
  </si>
  <si>
    <t>Zs=Ze+(R1+R2)</t>
  </si>
  <si>
    <t>Ze</t>
  </si>
  <si>
    <t>Resistance1</t>
  </si>
  <si>
    <t>Resistance2</t>
  </si>
  <si>
    <r>
      <t>0.35+(0.25+0.25)=0.85</t>
    </r>
    <r>
      <rPr>
        <sz val="11"/>
        <color theme="1"/>
        <rFont val="Aptos Narrow"/>
        <family val="2"/>
      </rPr>
      <t>Ω</t>
    </r>
  </si>
  <si>
    <t>Ze,Resistance1,Resistance2</t>
  </si>
  <si>
    <t>Zs is used to verify disconnection time for protective devices</t>
  </si>
  <si>
    <t>Adiabatic Equation (S)</t>
  </si>
  <si>
    <t>S=√(I²*t)/k</t>
  </si>
  <si>
    <t>FaultCurrent</t>
  </si>
  <si>
    <t>DisconnectionTime</t>
  </si>
  <si>
    <t>MaterialConstant</t>
  </si>
  <si>
    <t>"√"(500^2*0.4)/115=2.67mm²</t>
  </si>
  <si>
    <t>FaultCurrent,DisconnectionTime,MaterialConstant</t>
  </si>
  <si>
    <t>Used to size the CPC for fault protection</t>
  </si>
  <si>
    <t>Protective Device rating (In)</t>
  </si>
  <si>
    <t>Prospective Fault Current</t>
  </si>
  <si>
    <t>Maximum Demand</t>
  </si>
  <si>
    <t>Ib&lt;=In&lt;=Iz</t>
  </si>
  <si>
    <t>PDRDesignCurrent</t>
  </si>
  <si>
    <t>PDRCableCarryingCapacity</t>
  </si>
  <si>
    <t>mm (Diameter)</t>
  </si>
  <si>
    <t>Ω (Ohms)</t>
  </si>
  <si>
    <t>10A&lt;=In&lt;=16A</t>
  </si>
  <si>
    <t>PDRDesignCurrent,PDRCableCarryingCapacity</t>
  </si>
  <si>
    <t>Used to select Protective device rating</t>
  </si>
  <si>
    <t>PFC=U/Ze</t>
  </si>
  <si>
    <t>PFCU</t>
  </si>
  <si>
    <t>PFCZe</t>
  </si>
  <si>
    <t>230/0.35=657A</t>
  </si>
  <si>
    <t>Used to check device breaking capacity and for the adiabatic equation</t>
  </si>
  <si>
    <t>PFCU,PFCZe</t>
  </si>
  <si>
    <t>load calculations</t>
  </si>
  <si>
    <t>Three-Phase</t>
  </si>
  <si>
    <t>ThreePhasePower</t>
  </si>
  <si>
    <t>SquareRootThree</t>
  </si>
  <si>
    <t>LinetolineVoltage</t>
  </si>
  <si>
    <t>PowerFactor</t>
  </si>
  <si>
    <t>30000(=SQRT(3)*400*0.9</t>
  </si>
  <si>
    <t>ThreePhasePower,SquareRootThree,PowerFactor</t>
  </si>
  <si>
    <t>3 Phase Desgn Current is used to calculate the power requirement of a 3 phase circuit in the design Phase</t>
  </si>
  <si>
    <t>Ohms Law (V)</t>
  </si>
  <si>
    <t>Ohms Law (I)</t>
  </si>
  <si>
    <t>Ohms Law (R)</t>
  </si>
  <si>
    <t>V=IR</t>
  </si>
  <si>
    <t>Design Current (Il)</t>
  </si>
  <si>
    <r>
      <t>Il=P/(</t>
    </r>
    <r>
      <rPr>
        <sz val="11"/>
        <color theme="1"/>
        <rFont val="Aptos Narrow"/>
        <family val="2"/>
      </rPr>
      <t>√3*V*Pf)</t>
    </r>
  </si>
  <si>
    <t>I=V/R</t>
  </si>
  <si>
    <t>R=V/I</t>
  </si>
  <si>
    <t>OhmLawIVolts</t>
  </si>
  <si>
    <t>OhmsLawRVolts</t>
  </si>
  <si>
    <t>20*0.3=6V</t>
  </si>
  <si>
    <t>OhmLawIVolts,OhmsLawRVolts</t>
  </si>
  <si>
    <t>Used to calculate Voltage</t>
  </si>
  <si>
    <t xml:space="preserve">Unit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</si>
</sst>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9" fontId="0" fillId="2" borderId="0" xfId="0" applyNumberFormat="1" applyFill="1"/>
    <xf numFmtId="2" fontId="0" fillId="2" borderId="0" xfId="0" applyNumberFormat="1" applyFill="1"/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2" xfId="0" applyBorder="1"/>
    <xf numFmtId="0" fontId="1" fillId="0" borderId="3" xfId="0" applyFont="1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6" xfId="0" quotePrefix="1" applyBorder="1"/>
    <xf numFmtId="0" fontId="1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22" fontId="0" fillId="0" borderId="0" xfId="0" applyNumberFormat="1"/>
    <xf numFmtId="0" fontId="2" fillId="2" borderId="0" xfId="0" applyFont="1" applyFill="1"/>
    <xf numFmtId="0" fontId="1" fillId="2" borderId="0" xfId="0" applyFont="1" applyFill="1"/>
    <xf numFmtId="1" fontId="0" fillId="2" borderId="0" xfId="0" applyNumberFormat="1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B268D9-17D8-4ED1-B587-FC0B9A773226}" name="Table1" displayName="Table1" ref="A1:E2" insertRow="1" totalsRowShown="0">
  <autoFilter ref="A1:E2" xr:uid="{42B268D9-17D8-4ED1-B587-FC0B9A773226}"/>
  <tableColumns count="5">
    <tableColumn id="1" xr3:uid="{A25A4576-B5D4-42DA-B6FF-15078F75E233}" name="ID" dataDxfId="4">
      <extLst>
        <ext xmlns:xlmsforms="http://schemas.microsoft.com/office/spreadsheetml/2023/msForms" uri="{FCC71383-01E1-4257-9335-427F07BE8D7F}">
          <xlmsforms:question id="id"/>
        </ext>
      </extLst>
    </tableColumn>
    <tableColumn id="2" xr3:uid="{C63A2FAD-70F5-4582-A805-0122924B76E8}" name="Start time" dataDxfId="3">
      <extLst>
        <ext xmlns:xlmsforms="http://schemas.microsoft.com/office/spreadsheetml/2023/msForms" uri="{FCC71383-01E1-4257-9335-427F07BE8D7F}">
          <xlmsforms:question id="startDate"/>
        </ext>
      </extLst>
    </tableColumn>
    <tableColumn id="3" xr3:uid="{A0FC2B63-2B1F-4801-AF6C-939D8DEDDEF2}" name="Completion time" dataDxfId="2">
      <extLst>
        <ext xmlns:xlmsforms="http://schemas.microsoft.com/office/spreadsheetml/2023/msForms" uri="{FCC71383-01E1-4257-9335-427F07BE8D7F}">
          <xlmsforms:question id="submitDate"/>
        </ext>
      </extLst>
    </tableColumn>
    <tableColumn id="4" xr3:uid="{1548B671-74AA-4C1E-B29C-0F7ED354A0DA}" name="Email" dataDxfId="1">
      <extLst>
        <ext xmlns:xlmsforms="http://schemas.microsoft.com/office/spreadsheetml/2023/msForms" uri="{FCC71383-01E1-4257-9335-427F07BE8D7F}">
          <xlmsforms:question id="responder"/>
        </ext>
      </extLst>
    </tableColumn>
    <tableColumn id="5" xr3:uid="{FF2C862F-7412-4241-B8BE-EC08728E38F7}" name="Name" dataDxfId="0">
      <extLst>
        <ext xmlns:xlmsforms="http://schemas.microsoft.com/office/spreadsheetml/2023/msForms" uri="{FCC71383-01E1-4257-9335-427F07BE8D7F}">
          <xlmsforms:question id="responderName"/>
        </ext>
      </extLst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MOedr9IXVkCxvHazmrNKxysXVIuvD6FDjrnGAtFTI0RURDNPNjlLMTk1QUFKMlRUMk1aVlNHSVEyNC4u" isFormConnected="1" maxResponseId="0" latestEventMarker="0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</xlmsforms:msForm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E2373-95CC-4350-B4CF-4896F6407CC7}">
  <dimension ref="A1:D23"/>
  <sheetViews>
    <sheetView workbookViewId="0">
      <selection activeCell="A4" sqref="A4"/>
    </sheetView>
  </sheetViews>
  <sheetFormatPr defaultRowHeight="14.25" x14ac:dyDescent="0.45"/>
  <cols>
    <col min="1" max="2" width="24.3984375" bestFit="1" customWidth="1"/>
    <col min="3" max="3" width="23.265625" bestFit="1" customWidth="1"/>
    <col min="4" max="4" width="23" bestFit="1" customWidth="1"/>
    <col min="5" max="5" width="20.265625" bestFit="1" customWidth="1"/>
  </cols>
  <sheetData>
    <row r="1" spans="1:4" x14ac:dyDescent="0.45">
      <c r="D1" s="8"/>
    </row>
    <row r="2" spans="1:4" x14ac:dyDescent="0.45">
      <c r="A2" s="10" t="s">
        <v>9</v>
      </c>
      <c r="B2" s="9"/>
      <c r="C2" s="11" t="s">
        <v>10</v>
      </c>
      <c r="D2" s="8"/>
    </row>
    <row r="3" spans="1:4" x14ac:dyDescent="0.45">
      <c r="A3" s="12" t="s">
        <v>11</v>
      </c>
      <c r="B3" t="s">
        <v>12</v>
      </c>
      <c r="C3" s="13">
        <v>25001</v>
      </c>
      <c r="D3" s="8"/>
    </row>
    <row r="4" spans="1:4" x14ac:dyDescent="0.45">
      <c r="A4" s="12"/>
      <c r="B4" t="s">
        <v>13</v>
      </c>
      <c r="C4" s="13" t="s">
        <v>14</v>
      </c>
      <c r="D4" s="8"/>
    </row>
    <row r="5" spans="1:4" x14ac:dyDescent="0.45">
      <c r="A5" s="12"/>
      <c r="B5" t="s">
        <v>15</v>
      </c>
      <c r="C5" s="13" t="s">
        <v>14</v>
      </c>
      <c r="D5" s="8"/>
    </row>
    <row r="6" spans="1:4" x14ac:dyDescent="0.45">
      <c r="A6" s="14" t="s">
        <v>16</v>
      </c>
      <c r="B6" s="9" t="s">
        <v>17</v>
      </c>
      <c r="C6" s="15" t="s">
        <v>18</v>
      </c>
    </row>
    <row r="7" spans="1:4" x14ac:dyDescent="0.45">
      <c r="A7" s="12"/>
      <c r="B7" t="s">
        <v>19</v>
      </c>
      <c r="C7" s="16" t="s">
        <v>20</v>
      </c>
    </row>
    <row r="8" spans="1:4" x14ac:dyDescent="0.45">
      <c r="A8" s="12"/>
      <c r="B8" t="s">
        <v>21</v>
      </c>
      <c r="C8" s="16" t="s">
        <v>22</v>
      </c>
    </row>
    <row r="9" spans="1:4" x14ac:dyDescent="0.45">
      <c r="A9" s="12"/>
      <c r="B9" t="s">
        <v>23</v>
      </c>
      <c r="C9" s="16" t="s">
        <v>24</v>
      </c>
    </row>
    <row r="10" spans="1:4" x14ac:dyDescent="0.45">
      <c r="A10" s="12"/>
      <c r="B10" t="s">
        <v>25</v>
      </c>
      <c r="C10" s="16" t="s">
        <v>26</v>
      </c>
    </row>
    <row r="11" spans="1:4" x14ac:dyDescent="0.45">
      <c r="A11" s="12"/>
      <c r="B11" t="s">
        <v>27</v>
      </c>
      <c r="C11" s="16" t="s">
        <v>28</v>
      </c>
    </row>
    <row r="12" spans="1:4" x14ac:dyDescent="0.45">
      <c r="A12" s="14" t="s">
        <v>29</v>
      </c>
      <c r="B12" s="9" t="s">
        <v>30</v>
      </c>
      <c r="C12" s="15"/>
    </row>
    <row r="13" spans="1:4" x14ac:dyDescent="0.45">
      <c r="A13" s="12"/>
      <c r="B13" t="s">
        <v>31</v>
      </c>
      <c r="C13" s="16"/>
    </row>
    <row r="14" spans="1:4" x14ac:dyDescent="0.45">
      <c r="A14" s="12"/>
      <c r="B14" t="s">
        <v>16</v>
      </c>
      <c r="C14" s="17" t="s">
        <v>32</v>
      </c>
    </row>
    <row r="15" spans="1:4" x14ac:dyDescent="0.45">
      <c r="A15" s="10" t="s">
        <v>33</v>
      </c>
      <c r="B15" s="9" t="s">
        <v>34</v>
      </c>
      <c r="C15" s="15"/>
    </row>
    <row r="16" spans="1:4" x14ac:dyDescent="0.45">
      <c r="A16" s="12"/>
      <c r="B16" t="s">
        <v>35</v>
      </c>
      <c r="C16" s="16"/>
    </row>
    <row r="17" spans="1:3" x14ac:dyDescent="0.45">
      <c r="A17" s="12"/>
      <c r="B17" t="s">
        <v>36</v>
      </c>
      <c r="C17" s="16" t="s">
        <v>37</v>
      </c>
    </row>
    <row r="18" spans="1:3" x14ac:dyDescent="0.45">
      <c r="A18" s="12"/>
      <c r="B18" t="s">
        <v>38</v>
      </c>
      <c r="C18" s="16" t="s">
        <v>25</v>
      </c>
    </row>
    <row r="19" spans="1:3" x14ac:dyDescent="0.45">
      <c r="A19" s="12"/>
      <c r="C19" s="16" t="s">
        <v>39</v>
      </c>
    </row>
    <row r="20" spans="1:3" x14ac:dyDescent="0.45">
      <c r="A20" s="12"/>
      <c r="C20" s="16" t="s">
        <v>40</v>
      </c>
    </row>
    <row r="21" spans="1:3" x14ac:dyDescent="0.45">
      <c r="A21" s="12"/>
      <c r="B21" s="18"/>
      <c r="C21" s="16" t="s">
        <v>41</v>
      </c>
    </row>
    <row r="22" spans="1:3" x14ac:dyDescent="0.45">
      <c r="A22" s="12"/>
      <c r="C22" s="16" t="s">
        <v>42</v>
      </c>
    </row>
    <row r="23" spans="1:3" x14ac:dyDescent="0.45">
      <c r="A23" s="19"/>
      <c r="B23" s="20"/>
      <c r="C23" s="21" t="s">
        <v>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406F-A537-4627-924E-923A8AEA18CD}">
  <dimension ref="A1:Q13"/>
  <sheetViews>
    <sheetView workbookViewId="0">
      <selection activeCell="E11" sqref="E11"/>
    </sheetView>
  </sheetViews>
  <sheetFormatPr defaultRowHeight="14.25" x14ac:dyDescent="0.45"/>
  <cols>
    <col min="1" max="1" width="22.265625" style="3" bestFit="1" customWidth="1"/>
    <col min="2" max="2" width="22.265625" style="3" customWidth="1"/>
    <col min="3" max="3" width="15.3984375" style="3" customWidth="1"/>
    <col min="4" max="7" width="9.06640625" style="3"/>
    <col min="8" max="8" width="21.59765625" style="3" bestFit="1" customWidth="1"/>
    <col min="9" max="9" width="20.19921875" style="3" customWidth="1"/>
    <col min="10" max="10" width="22.46484375" style="3" customWidth="1"/>
    <col min="11" max="12" width="22.265625" style="3" customWidth="1"/>
    <col min="13" max="13" width="14.1328125" style="3" customWidth="1"/>
    <col min="14" max="14" width="25.06640625" style="3" bestFit="1" customWidth="1"/>
    <col min="15" max="15" width="47.3984375" style="3" bestFit="1" customWidth="1"/>
    <col min="16" max="16" width="12.06640625" style="3" customWidth="1"/>
    <col min="17" max="17" width="57.3984375" style="3" bestFit="1" customWidth="1"/>
    <col min="18" max="16384" width="9.06640625" style="3"/>
  </cols>
  <sheetData>
    <row r="1" spans="1:17" x14ac:dyDescent="0.45">
      <c r="A1" s="24" t="s">
        <v>220</v>
      </c>
      <c r="B1" s="24" t="s">
        <v>273</v>
      </c>
      <c r="C1" s="24" t="s">
        <v>237</v>
      </c>
      <c r="D1" s="24" t="s">
        <v>231</v>
      </c>
      <c r="E1" s="24" t="s">
        <v>232</v>
      </c>
      <c r="F1" s="24" t="s">
        <v>233</v>
      </c>
      <c r="G1" s="24" t="s">
        <v>244</v>
      </c>
      <c r="H1" s="24" t="s">
        <v>221</v>
      </c>
      <c r="I1" s="24" t="s">
        <v>245</v>
      </c>
      <c r="J1" s="24" t="s">
        <v>246</v>
      </c>
      <c r="K1" s="24" t="s">
        <v>247</v>
      </c>
      <c r="L1" s="24" t="s">
        <v>248</v>
      </c>
      <c r="M1" s="24" t="s">
        <v>109</v>
      </c>
      <c r="N1" s="24" t="s">
        <v>234</v>
      </c>
      <c r="O1" s="24" t="s">
        <v>242</v>
      </c>
      <c r="P1" s="24" t="s">
        <v>243</v>
      </c>
      <c r="Q1" s="24" t="s">
        <v>241</v>
      </c>
    </row>
    <row r="2" spans="1:17" x14ac:dyDescent="0.45">
      <c r="A2" s="3" t="s">
        <v>235</v>
      </c>
      <c r="B2" s="3" t="s">
        <v>274</v>
      </c>
      <c r="C2" s="3" t="s">
        <v>238</v>
      </c>
      <c r="D2" s="3">
        <v>2300</v>
      </c>
      <c r="E2" s="3">
        <v>230</v>
      </c>
      <c r="H2" s="3" t="s">
        <v>236</v>
      </c>
      <c r="I2" s="3" t="s">
        <v>239</v>
      </c>
      <c r="J2" s="3" t="s">
        <v>240</v>
      </c>
      <c r="M2" s="3" t="s">
        <v>265</v>
      </c>
      <c r="N2" s="3" t="s">
        <v>269</v>
      </c>
      <c r="O2" s="3" t="s">
        <v>256</v>
      </c>
      <c r="P2" s="3">
        <f>DesignCurrentPower/DesignCurrentVoltage</f>
        <v>10</v>
      </c>
      <c r="Q2" s="3" t="s">
        <v>258</v>
      </c>
    </row>
    <row r="3" spans="1:17" x14ac:dyDescent="0.45">
      <c r="A3" s="3" t="s">
        <v>321</v>
      </c>
      <c r="B3" s="3" t="s">
        <v>274</v>
      </c>
      <c r="C3" s="3" t="s">
        <v>309</v>
      </c>
      <c r="D3" s="3">
        <v>30000</v>
      </c>
      <c r="E3" s="5">
        <f>SQRT(3)</f>
        <v>1.7320508075688772</v>
      </c>
      <c r="F3" s="3">
        <v>400</v>
      </c>
      <c r="G3" s="3">
        <v>0.9</v>
      </c>
      <c r="H3" s="3" t="s">
        <v>322</v>
      </c>
      <c r="I3" s="3" t="s">
        <v>310</v>
      </c>
      <c r="J3" s="3" t="s">
        <v>311</v>
      </c>
      <c r="K3" s="3" t="s">
        <v>312</v>
      </c>
      <c r="L3" s="3" t="s">
        <v>313</v>
      </c>
      <c r="M3" s="3" t="s">
        <v>265</v>
      </c>
      <c r="N3" s="3" t="s">
        <v>314</v>
      </c>
      <c r="O3" s="3" t="s">
        <v>315</v>
      </c>
      <c r="P3" s="5">
        <f>ThreePhasePower/(SquareRootThree*LinetolineVoltage*PowerFactor)</f>
        <v>48.112522432468815</v>
      </c>
      <c r="Q3" s="3" t="s">
        <v>316</v>
      </c>
    </row>
    <row r="4" spans="1:17" x14ac:dyDescent="0.45">
      <c r="A4" s="3" t="s">
        <v>249</v>
      </c>
      <c r="B4" s="3" t="s">
        <v>274</v>
      </c>
      <c r="C4" s="3" t="s">
        <v>250</v>
      </c>
      <c r="D4" s="3">
        <v>20</v>
      </c>
      <c r="E4" s="3">
        <v>0.9</v>
      </c>
      <c r="F4" s="3">
        <v>0.85</v>
      </c>
      <c r="H4" s="3" t="s">
        <v>251</v>
      </c>
      <c r="I4" s="3" t="s">
        <v>252</v>
      </c>
      <c r="J4" s="3" t="s">
        <v>253</v>
      </c>
      <c r="K4" s="3" t="s">
        <v>254</v>
      </c>
      <c r="M4" s="3" t="s">
        <v>265</v>
      </c>
      <c r="N4" s="3" t="s">
        <v>268</v>
      </c>
      <c r="O4" s="3" t="s">
        <v>255</v>
      </c>
      <c r="P4" s="5">
        <f>CCCDesignCurrent/(CCCAmbTempFact*CCCGroupCorrFact)</f>
        <v>26.143790849673202</v>
      </c>
      <c r="Q4" s="3" t="s">
        <v>257</v>
      </c>
    </row>
    <row r="5" spans="1:17" x14ac:dyDescent="0.45">
      <c r="A5" s="3" t="s">
        <v>259</v>
      </c>
      <c r="B5" s="3" t="s">
        <v>274</v>
      </c>
      <c r="C5" s="3" t="s">
        <v>260</v>
      </c>
      <c r="D5" s="3">
        <v>18</v>
      </c>
      <c r="E5" s="3">
        <v>20</v>
      </c>
      <c r="F5" s="3">
        <v>30</v>
      </c>
      <c r="H5" s="23" t="s">
        <v>261</v>
      </c>
      <c r="I5" s="3" t="s">
        <v>262</v>
      </c>
      <c r="J5" s="3" t="s">
        <v>263</v>
      </c>
      <c r="K5" s="3" t="s">
        <v>264</v>
      </c>
      <c r="M5" s="3" t="s">
        <v>266</v>
      </c>
      <c r="N5" s="3" t="s">
        <v>267</v>
      </c>
      <c r="O5" s="3" t="s">
        <v>270</v>
      </c>
      <c r="P5" s="3">
        <f>(mVAm*VoltageDropDesignCurrent*VoltageDropLength*2)/1000</f>
        <v>21.6</v>
      </c>
      <c r="Q5" s="3" t="s">
        <v>271</v>
      </c>
    </row>
    <row r="6" spans="1:17" x14ac:dyDescent="0.45">
      <c r="A6" s="3" t="s">
        <v>283</v>
      </c>
      <c r="B6" s="3" t="s">
        <v>275</v>
      </c>
      <c r="C6" s="3" t="s">
        <v>250</v>
      </c>
      <c r="D6" s="3">
        <v>500</v>
      </c>
      <c r="E6" s="3">
        <v>0.4</v>
      </c>
      <c r="F6" s="3">
        <v>115</v>
      </c>
      <c r="H6" s="23" t="s">
        <v>284</v>
      </c>
      <c r="I6" s="3" t="s">
        <v>285</v>
      </c>
      <c r="J6" s="3" t="s">
        <v>286</v>
      </c>
      <c r="K6" s="3" t="s">
        <v>287</v>
      </c>
      <c r="M6" s="3" t="s">
        <v>297</v>
      </c>
      <c r="N6" s="3" t="s">
        <v>288</v>
      </c>
      <c r="O6" s="3" t="s">
        <v>289</v>
      </c>
      <c r="P6" s="25">
        <f>SQRT(FaultCurrent^2 * DisconnectionTime / MaterialConstant)</f>
        <v>29.488391230979428</v>
      </c>
      <c r="Q6" s="3" t="s">
        <v>290</v>
      </c>
    </row>
    <row r="7" spans="1:17" x14ac:dyDescent="0.45">
      <c r="A7" s="3" t="s">
        <v>291</v>
      </c>
      <c r="B7" s="3" t="s">
        <v>275</v>
      </c>
      <c r="C7" s="3" t="s">
        <v>250</v>
      </c>
      <c r="D7" s="3">
        <v>10</v>
      </c>
      <c r="E7" s="3">
        <v>16</v>
      </c>
      <c r="H7" s="23" t="s">
        <v>294</v>
      </c>
      <c r="I7" s="3" t="s">
        <v>295</v>
      </c>
      <c r="J7" s="3" t="s">
        <v>296</v>
      </c>
      <c r="M7" s="3" t="s">
        <v>265</v>
      </c>
      <c r="N7" s="3" t="s">
        <v>299</v>
      </c>
      <c r="O7" s="3" t="s">
        <v>300</v>
      </c>
      <c r="P7" s="25" t="b">
        <f>PDRDesignCurrent&lt;=PDRcablecarryingcapacity</f>
        <v>1</v>
      </c>
      <c r="Q7" s="3" t="s">
        <v>301</v>
      </c>
    </row>
    <row r="8" spans="1:17" x14ac:dyDescent="0.45">
      <c r="A8" s="3" t="s">
        <v>272</v>
      </c>
      <c r="B8" s="3" t="s">
        <v>275</v>
      </c>
      <c r="C8" s="3" t="s">
        <v>250</v>
      </c>
      <c r="D8" s="3">
        <v>0.35</v>
      </c>
      <c r="E8" s="3">
        <v>0.25</v>
      </c>
      <c r="F8" s="3">
        <v>0.25</v>
      </c>
      <c r="H8" s="3" t="s">
        <v>276</v>
      </c>
      <c r="I8" s="3" t="s">
        <v>277</v>
      </c>
      <c r="J8" s="3" t="s">
        <v>278</v>
      </c>
      <c r="K8" s="3" t="s">
        <v>279</v>
      </c>
      <c r="M8" s="23" t="s">
        <v>298</v>
      </c>
      <c r="N8" s="3" t="s">
        <v>280</v>
      </c>
      <c r="O8" s="3" t="s">
        <v>281</v>
      </c>
      <c r="P8" s="3">
        <f>Ze+(Resistance1+Resistance2)</f>
        <v>0.85</v>
      </c>
      <c r="Q8" s="3" t="s">
        <v>282</v>
      </c>
    </row>
    <row r="9" spans="1:17" x14ac:dyDescent="0.45">
      <c r="A9" s="3" t="s">
        <v>292</v>
      </c>
      <c r="B9" s="3" t="s">
        <v>275</v>
      </c>
      <c r="C9" s="3" t="s">
        <v>250</v>
      </c>
      <c r="D9" s="3">
        <v>230</v>
      </c>
      <c r="E9" s="3">
        <v>0.35</v>
      </c>
      <c r="H9" s="3" t="s">
        <v>302</v>
      </c>
      <c r="I9" s="3" t="s">
        <v>303</v>
      </c>
      <c r="J9" s="3" t="s">
        <v>304</v>
      </c>
      <c r="M9" s="3" t="s">
        <v>265</v>
      </c>
      <c r="N9" s="3" t="s">
        <v>305</v>
      </c>
      <c r="O9" s="3" t="s">
        <v>307</v>
      </c>
      <c r="P9" s="25">
        <f>PFCU/PFCZe</f>
        <v>657.14285714285722</v>
      </c>
      <c r="Q9" s="3" t="s">
        <v>306</v>
      </c>
    </row>
    <row r="10" spans="1:17" x14ac:dyDescent="0.45">
      <c r="A10" s="3" t="s">
        <v>317</v>
      </c>
      <c r="B10" s="3" t="s">
        <v>308</v>
      </c>
      <c r="C10" s="3" t="s">
        <v>260</v>
      </c>
      <c r="D10" s="3">
        <v>20</v>
      </c>
      <c r="E10" s="3">
        <v>0.3</v>
      </c>
      <c r="H10" s="3" t="s">
        <v>320</v>
      </c>
      <c r="I10" s="3" t="s">
        <v>325</v>
      </c>
      <c r="J10" s="3" t="s">
        <v>326</v>
      </c>
      <c r="M10" s="3" t="s">
        <v>266</v>
      </c>
      <c r="N10" s="3" t="s">
        <v>327</v>
      </c>
      <c r="O10" s="3" t="s">
        <v>328</v>
      </c>
      <c r="P10" s="3">
        <f>OhmLawIVolts*OhmsLawRVolts</f>
        <v>6</v>
      </c>
      <c r="Q10" s="3" t="s">
        <v>329</v>
      </c>
    </row>
    <row r="11" spans="1:17" x14ac:dyDescent="0.45">
      <c r="A11" s="3" t="s">
        <v>318</v>
      </c>
      <c r="B11" s="3" t="s">
        <v>308</v>
      </c>
      <c r="C11" s="3" t="s">
        <v>260</v>
      </c>
      <c r="H11" s="3" t="s">
        <v>323</v>
      </c>
      <c r="M11" s="3" t="s">
        <v>265</v>
      </c>
    </row>
    <row r="12" spans="1:17" x14ac:dyDescent="0.45">
      <c r="A12" s="3" t="s">
        <v>319</v>
      </c>
      <c r="B12" s="3" t="s">
        <v>308</v>
      </c>
      <c r="C12" s="3" t="s">
        <v>260</v>
      </c>
      <c r="H12" s="3" t="s">
        <v>324</v>
      </c>
      <c r="M12" s="23" t="s">
        <v>298</v>
      </c>
    </row>
    <row r="13" spans="1:17" x14ac:dyDescent="0.45">
      <c r="A13" s="3" t="s">
        <v>293</v>
      </c>
      <c r="B13" s="3" t="s">
        <v>308</v>
      </c>
    </row>
  </sheetData>
  <dataValidations count="2">
    <dataValidation type="list" allowBlank="1" showInputMessage="1" showErrorMessage="1" sqref="C2:C12" xr:uid="{2F86790E-2A88-4E49-A575-DE6A1704E062}">
      <formula1>"Single Phase, Three-Phase, All"</formula1>
    </dataValidation>
    <dataValidation type="list" allowBlank="1" showInputMessage="1" showErrorMessage="1" sqref="B2:B13" xr:uid="{21EC1FB3-AAB8-432F-96F6-89CC746B4AE4}">
      <formula1>"load calculations,Cable Sizing,Protection"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7C91-7C38-4C07-99BD-0EB5A86E35BB}">
  <dimension ref="A1"/>
  <sheetViews>
    <sheetView workbookViewId="0">
      <selection activeCell="D33" sqref="D33"/>
    </sheetView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CD1D-C82A-47E8-8DBC-D7B7EB7AEC75}">
  <dimension ref="A1:G2"/>
  <sheetViews>
    <sheetView zoomScaleNormal="100" workbookViewId="0">
      <selection activeCell="D25" sqref="D25"/>
    </sheetView>
  </sheetViews>
  <sheetFormatPr defaultRowHeight="14.25" x14ac:dyDescent="0.45"/>
  <cols>
    <col min="2" max="2" width="14.73046875" bestFit="1" customWidth="1"/>
    <col min="5" max="5" width="17.59765625" bestFit="1" customWidth="1"/>
    <col min="6" max="6" width="10.1328125" bestFit="1" customWidth="1"/>
    <col min="7" max="7" width="12" bestFit="1" customWidth="1"/>
  </cols>
  <sheetData>
    <row r="1" spans="1:7" x14ac:dyDescent="0.4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</row>
    <row r="2" spans="1:7" x14ac:dyDescent="0.45">
      <c r="A2" t="s">
        <v>51</v>
      </c>
      <c r="B2" t="s">
        <v>52</v>
      </c>
      <c r="C2" s="3" t="s">
        <v>53</v>
      </c>
      <c r="D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76242-4238-4AD0-B7EF-11128B54343D}">
  <dimension ref="B1"/>
  <sheetViews>
    <sheetView workbookViewId="0"/>
  </sheetViews>
  <sheetFormatPr defaultRowHeight="14.25" x14ac:dyDescent="0.45"/>
  <sheetData>
    <row r="1" spans="2:2" x14ac:dyDescent="0.45">
      <c r="B1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6B19E-B9A3-427B-903A-083EF64B0BB6}">
  <dimension ref="A1:J37"/>
  <sheetViews>
    <sheetView workbookViewId="0">
      <selection activeCell="B1" sqref="B1"/>
    </sheetView>
  </sheetViews>
  <sheetFormatPr defaultRowHeight="14.25" x14ac:dyDescent="0.45"/>
  <cols>
    <col min="1" max="1" width="15" bestFit="1" customWidth="1"/>
    <col min="2" max="2" width="24.3984375" bestFit="1" customWidth="1"/>
    <col min="3" max="3" width="24.3984375" customWidth="1"/>
  </cols>
  <sheetData>
    <row r="1" spans="1:10" ht="57" x14ac:dyDescent="0.45">
      <c r="A1" s="6" t="s">
        <v>54</v>
      </c>
      <c r="B1" s="6" t="s">
        <v>55</v>
      </c>
      <c r="C1" s="6"/>
      <c r="D1" s="7" t="s">
        <v>17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</row>
    <row r="2" spans="1:10" x14ac:dyDescent="0.45">
      <c r="A2" s="3" t="s">
        <v>62</v>
      </c>
      <c r="B2" s="3" t="s">
        <v>63</v>
      </c>
      <c r="C2" s="3"/>
      <c r="D2" s="3">
        <v>0.75</v>
      </c>
      <c r="E2" s="3">
        <v>25</v>
      </c>
      <c r="F2" s="3">
        <v>30</v>
      </c>
      <c r="G2" s="3">
        <v>31.25</v>
      </c>
      <c r="H2" s="5">
        <f>$D2*E2</f>
        <v>18.75</v>
      </c>
      <c r="I2" s="5">
        <f t="shared" ref="I2:I32" si="0">$D2*F2</f>
        <v>22.5</v>
      </c>
      <c r="J2" s="5">
        <f t="shared" ref="J2:J32" si="1">$D2*G2</f>
        <v>23.4375</v>
      </c>
    </row>
    <row r="3" spans="1:10" x14ac:dyDescent="0.45">
      <c r="A3" s="3" t="s">
        <v>64</v>
      </c>
      <c r="B3" s="3" t="s">
        <v>65</v>
      </c>
      <c r="C3" s="3"/>
      <c r="D3" s="3">
        <v>1</v>
      </c>
      <c r="E3" s="3">
        <v>25</v>
      </c>
      <c r="F3" s="3">
        <v>30</v>
      </c>
      <c r="G3" s="3">
        <v>31.25</v>
      </c>
      <c r="H3" s="5">
        <f t="shared" ref="H3:H32" si="2">$D3*E3</f>
        <v>25</v>
      </c>
      <c r="I3" s="5">
        <f t="shared" si="0"/>
        <v>30</v>
      </c>
      <c r="J3" s="5">
        <f t="shared" si="1"/>
        <v>31.25</v>
      </c>
    </row>
    <row r="4" spans="1:10" x14ac:dyDescent="0.45">
      <c r="A4" s="3" t="s">
        <v>66</v>
      </c>
      <c r="B4" s="3" t="s">
        <v>67</v>
      </c>
      <c r="C4" s="3"/>
      <c r="D4" s="3">
        <v>1.5</v>
      </c>
      <c r="E4" s="3">
        <v>25</v>
      </c>
      <c r="F4" s="3">
        <v>30</v>
      </c>
      <c r="G4" s="3">
        <v>31.25</v>
      </c>
      <c r="H4" s="5">
        <f t="shared" si="2"/>
        <v>37.5</v>
      </c>
      <c r="I4" s="5">
        <f t="shared" si="0"/>
        <v>45</v>
      </c>
      <c r="J4" s="5">
        <f t="shared" si="1"/>
        <v>46.875</v>
      </c>
    </row>
    <row r="5" spans="1:10" x14ac:dyDescent="0.45">
      <c r="A5" s="3" t="s">
        <v>62</v>
      </c>
      <c r="B5" s="3" t="s">
        <v>68</v>
      </c>
      <c r="C5" s="3"/>
      <c r="D5" s="3">
        <v>0.5</v>
      </c>
      <c r="E5" s="3">
        <v>25</v>
      </c>
      <c r="F5" s="3">
        <v>30</v>
      </c>
      <c r="G5" s="3">
        <v>31.25</v>
      </c>
      <c r="H5" s="5">
        <f t="shared" si="2"/>
        <v>12.5</v>
      </c>
      <c r="I5" s="5">
        <f t="shared" si="0"/>
        <v>15</v>
      </c>
      <c r="J5" s="5">
        <f t="shared" si="1"/>
        <v>15.625</v>
      </c>
    </row>
    <row r="6" spans="1:10" x14ac:dyDescent="0.45">
      <c r="A6" s="3" t="s">
        <v>69</v>
      </c>
      <c r="B6" s="3" t="s">
        <v>70</v>
      </c>
      <c r="C6" s="3"/>
      <c r="D6" s="3">
        <v>3</v>
      </c>
      <c r="E6" s="3">
        <v>25</v>
      </c>
      <c r="F6" s="3">
        <v>30</v>
      </c>
      <c r="G6" s="3">
        <v>31.25</v>
      </c>
      <c r="H6" s="5">
        <f t="shared" si="2"/>
        <v>75</v>
      </c>
      <c r="I6" s="5">
        <f t="shared" si="0"/>
        <v>90</v>
      </c>
      <c r="J6" s="5">
        <f t="shared" si="1"/>
        <v>93.75</v>
      </c>
    </row>
    <row r="7" spans="1:10" x14ac:dyDescent="0.45">
      <c r="A7" s="3" t="s">
        <v>64</v>
      </c>
      <c r="B7" s="3" t="s">
        <v>71</v>
      </c>
      <c r="C7" s="3"/>
      <c r="D7" s="3">
        <v>1</v>
      </c>
      <c r="E7" s="3">
        <v>25</v>
      </c>
      <c r="F7" s="3">
        <v>30</v>
      </c>
      <c r="G7" s="3">
        <v>31.25</v>
      </c>
      <c r="H7" s="5">
        <f t="shared" si="2"/>
        <v>25</v>
      </c>
      <c r="I7" s="5">
        <f t="shared" si="0"/>
        <v>30</v>
      </c>
      <c r="J7" s="5">
        <f t="shared" si="1"/>
        <v>31.25</v>
      </c>
    </row>
    <row r="8" spans="1:10" x14ac:dyDescent="0.45">
      <c r="A8" s="3" t="s">
        <v>72</v>
      </c>
      <c r="B8" s="3" t="s">
        <v>73</v>
      </c>
      <c r="C8" s="3"/>
      <c r="D8" s="3">
        <v>0.25</v>
      </c>
      <c r="E8" s="3">
        <v>25</v>
      </c>
      <c r="F8" s="3">
        <v>30</v>
      </c>
      <c r="G8" s="3">
        <v>31.25</v>
      </c>
      <c r="H8" s="5">
        <f t="shared" si="2"/>
        <v>6.25</v>
      </c>
      <c r="I8" s="5">
        <f t="shared" si="0"/>
        <v>7.5</v>
      </c>
      <c r="J8" s="5">
        <f t="shared" si="1"/>
        <v>7.8125</v>
      </c>
    </row>
    <row r="9" spans="1:10" x14ac:dyDescent="0.45">
      <c r="A9" s="3" t="s">
        <v>74</v>
      </c>
      <c r="B9" s="3" t="s">
        <v>75</v>
      </c>
      <c r="C9" s="3"/>
      <c r="D9" s="3">
        <v>1</v>
      </c>
      <c r="E9" s="3">
        <v>25</v>
      </c>
      <c r="F9" s="3">
        <v>30</v>
      </c>
      <c r="G9" s="3">
        <v>31.25</v>
      </c>
      <c r="H9" s="5">
        <f t="shared" si="2"/>
        <v>25</v>
      </c>
      <c r="I9" s="5">
        <f t="shared" si="0"/>
        <v>30</v>
      </c>
      <c r="J9" s="5">
        <f t="shared" si="1"/>
        <v>31.25</v>
      </c>
    </row>
    <row r="10" spans="1:10" x14ac:dyDescent="0.45">
      <c r="A10" s="3" t="s">
        <v>66</v>
      </c>
      <c r="B10" s="3" t="s">
        <v>76</v>
      </c>
      <c r="C10" s="3"/>
      <c r="D10" s="3">
        <v>1</v>
      </c>
      <c r="E10" s="3">
        <v>25</v>
      </c>
      <c r="F10" s="3">
        <v>30</v>
      </c>
      <c r="G10" s="3">
        <v>31.25</v>
      </c>
      <c r="H10" s="5">
        <f t="shared" si="2"/>
        <v>25</v>
      </c>
      <c r="I10" s="5">
        <f t="shared" si="0"/>
        <v>30</v>
      </c>
      <c r="J10" s="5">
        <f t="shared" si="1"/>
        <v>31.25</v>
      </c>
    </row>
    <row r="11" spans="1:10" x14ac:dyDescent="0.45">
      <c r="A11" s="3" t="s">
        <v>77</v>
      </c>
      <c r="B11" s="3" t="s">
        <v>78</v>
      </c>
      <c r="C11" s="3"/>
      <c r="D11" s="3">
        <v>1</v>
      </c>
      <c r="E11" s="3">
        <v>25</v>
      </c>
      <c r="F11" s="3">
        <v>30</v>
      </c>
      <c r="G11" s="3">
        <v>31.25</v>
      </c>
      <c r="H11" s="5">
        <f t="shared" si="2"/>
        <v>25</v>
      </c>
      <c r="I11" s="5">
        <f t="shared" si="0"/>
        <v>30</v>
      </c>
      <c r="J11" s="5">
        <f t="shared" si="1"/>
        <v>31.25</v>
      </c>
    </row>
    <row r="12" spans="1:10" x14ac:dyDescent="0.45">
      <c r="A12" s="3" t="s">
        <v>64</v>
      </c>
      <c r="B12" s="3" t="s">
        <v>79</v>
      </c>
      <c r="C12" s="3"/>
      <c r="D12" s="3">
        <v>0.5</v>
      </c>
      <c r="E12" s="3">
        <v>25</v>
      </c>
      <c r="F12" s="3">
        <v>30</v>
      </c>
      <c r="G12" s="3">
        <v>31.25</v>
      </c>
      <c r="H12" s="5">
        <f t="shared" si="2"/>
        <v>12.5</v>
      </c>
      <c r="I12" s="5">
        <f t="shared" si="0"/>
        <v>15</v>
      </c>
      <c r="J12" s="5">
        <f t="shared" si="1"/>
        <v>15.625</v>
      </c>
    </row>
    <row r="13" spans="1:10" x14ac:dyDescent="0.45">
      <c r="A13" s="3" t="s">
        <v>80</v>
      </c>
      <c r="B13" s="3" t="s">
        <v>81</v>
      </c>
      <c r="C13" s="3"/>
      <c r="D13" s="3">
        <v>1</v>
      </c>
      <c r="E13" s="3">
        <v>25</v>
      </c>
      <c r="F13" s="3">
        <v>30</v>
      </c>
      <c r="G13" s="3">
        <v>31.25</v>
      </c>
      <c r="H13" s="5">
        <f t="shared" si="2"/>
        <v>25</v>
      </c>
      <c r="I13" s="5">
        <f t="shared" si="0"/>
        <v>30</v>
      </c>
      <c r="J13" s="5">
        <f t="shared" si="1"/>
        <v>31.25</v>
      </c>
    </row>
    <row r="14" spans="1:10" x14ac:dyDescent="0.45">
      <c r="A14" s="3" t="s">
        <v>82</v>
      </c>
      <c r="B14" s="3" t="s">
        <v>83</v>
      </c>
      <c r="C14" s="3"/>
      <c r="D14" s="3">
        <v>3</v>
      </c>
      <c r="E14" s="3">
        <v>25</v>
      </c>
      <c r="F14" s="3">
        <v>30</v>
      </c>
      <c r="G14" s="3">
        <v>31.25</v>
      </c>
      <c r="H14" s="5">
        <f t="shared" si="2"/>
        <v>75</v>
      </c>
      <c r="I14" s="5">
        <f t="shared" si="0"/>
        <v>90</v>
      </c>
      <c r="J14" s="5">
        <f t="shared" si="1"/>
        <v>93.75</v>
      </c>
    </row>
    <row r="15" spans="1:10" x14ac:dyDescent="0.45">
      <c r="A15" s="3" t="s">
        <v>80</v>
      </c>
      <c r="B15" s="3" t="s">
        <v>84</v>
      </c>
      <c r="C15" s="3"/>
      <c r="D15" s="3">
        <v>0.5</v>
      </c>
      <c r="E15" s="3">
        <v>25</v>
      </c>
      <c r="F15" s="3">
        <v>30</v>
      </c>
      <c r="G15" s="3">
        <v>31.25</v>
      </c>
      <c r="H15" s="5">
        <f t="shared" si="2"/>
        <v>12.5</v>
      </c>
      <c r="I15" s="5">
        <f t="shared" si="0"/>
        <v>15</v>
      </c>
      <c r="J15" s="5">
        <f t="shared" si="1"/>
        <v>15.625</v>
      </c>
    </row>
    <row r="16" spans="1:10" x14ac:dyDescent="0.45">
      <c r="A16" s="3" t="s">
        <v>80</v>
      </c>
      <c r="B16" s="3" t="s">
        <v>85</v>
      </c>
      <c r="C16" s="3"/>
      <c r="D16" s="3">
        <v>2</v>
      </c>
      <c r="E16" s="3">
        <v>25</v>
      </c>
      <c r="F16" s="3">
        <v>30</v>
      </c>
      <c r="G16" s="3">
        <v>31.25</v>
      </c>
      <c r="H16" s="5">
        <f t="shared" si="2"/>
        <v>50</v>
      </c>
      <c r="I16" s="5">
        <f t="shared" si="0"/>
        <v>60</v>
      </c>
      <c r="J16" s="5">
        <f t="shared" si="1"/>
        <v>62.5</v>
      </c>
    </row>
    <row r="17" spans="1:10" x14ac:dyDescent="0.45">
      <c r="A17" s="3" t="s">
        <v>86</v>
      </c>
      <c r="B17" s="3" t="s">
        <v>87</v>
      </c>
      <c r="C17" s="3"/>
      <c r="D17" s="3">
        <v>1.5</v>
      </c>
      <c r="E17" s="3">
        <v>25</v>
      </c>
      <c r="F17" s="3">
        <v>30</v>
      </c>
      <c r="G17" s="3">
        <v>31.25</v>
      </c>
      <c r="H17" s="5">
        <f t="shared" si="2"/>
        <v>37.5</v>
      </c>
      <c r="I17" s="5">
        <f t="shared" si="0"/>
        <v>45</v>
      </c>
      <c r="J17" s="5">
        <f t="shared" si="1"/>
        <v>46.875</v>
      </c>
    </row>
    <row r="18" spans="1:10" x14ac:dyDescent="0.45">
      <c r="A18" s="3" t="s">
        <v>86</v>
      </c>
      <c r="B18" s="3" t="s">
        <v>88</v>
      </c>
      <c r="C18" s="3"/>
      <c r="D18" s="3">
        <v>1.5</v>
      </c>
      <c r="E18" s="3">
        <v>25</v>
      </c>
      <c r="F18" s="3">
        <v>30</v>
      </c>
      <c r="G18" s="3">
        <v>31.25</v>
      </c>
      <c r="H18" s="5">
        <f t="shared" si="2"/>
        <v>37.5</v>
      </c>
      <c r="I18" s="5">
        <f t="shared" si="0"/>
        <v>45</v>
      </c>
      <c r="J18" s="5">
        <f t="shared" si="1"/>
        <v>46.875</v>
      </c>
    </row>
    <row r="19" spans="1:10" x14ac:dyDescent="0.45">
      <c r="A19" s="3" t="s">
        <v>64</v>
      </c>
      <c r="B19" s="3" t="s">
        <v>89</v>
      </c>
      <c r="C19" s="3"/>
      <c r="D19" s="3">
        <v>1</v>
      </c>
      <c r="E19" s="3">
        <v>25</v>
      </c>
      <c r="F19" s="3">
        <v>30</v>
      </c>
      <c r="G19" s="3">
        <v>31.25</v>
      </c>
      <c r="H19" s="5">
        <f t="shared" si="2"/>
        <v>25</v>
      </c>
      <c r="I19" s="5">
        <f t="shared" si="0"/>
        <v>30</v>
      </c>
      <c r="J19" s="5">
        <f t="shared" si="1"/>
        <v>31.25</v>
      </c>
    </row>
    <row r="20" spans="1:10" x14ac:dyDescent="0.45">
      <c r="A20" s="3" t="s">
        <v>90</v>
      </c>
      <c r="B20" s="3" t="s">
        <v>91</v>
      </c>
      <c r="C20" s="3"/>
      <c r="D20" s="3">
        <v>1.5</v>
      </c>
      <c r="E20" s="3">
        <v>25</v>
      </c>
      <c r="F20" s="3">
        <v>30</v>
      </c>
      <c r="G20" s="3">
        <v>31.25</v>
      </c>
      <c r="H20" s="5">
        <f t="shared" si="2"/>
        <v>37.5</v>
      </c>
      <c r="I20" s="5">
        <f t="shared" si="0"/>
        <v>45</v>
      </c>
      <c r="J20" s="5">
        <f t="shared" si="1"/>
        <v>46.875</v>
      </c>
    </row>
    <row r="21" spans="1:10" x14ac:dyDescent="0.45">
      <c r="A21" s="3" t="s">
        <v>92</v>
      </c>
      <c r="B21" s="3" t="s">
        <v>93</v>
      </c>
      <c r="C21" s="3"/>
      <c r="D21" s="3">
        <v>4</v>
      </c>
      <c r="E21" s="3">
        <v>25</v>
      </c>
      <c r="F21" s="3">
        <v>30</v>
      </c>
      <c r="G21" s="3">
        <v>31.25</v>
      </c>
      <c r="H21" s="5">
        <f t="shared" si="2"/>
        <v>100</v>
      </c>
      <c r="I21" s="5">
        <f t="shared" si="0"/>
        <v>120</v>
      </c>
      <c r="J21" s="5">
        <f t="shared" si="1"/>
        <v>125</v>
      </c>
    </row>
    <row r="22" spans="1:10" x14ac:dyDescent="0.45">
      <c r="A22" s="3" t="s">
        <v>92</v>
      </c>
      <c r="B22" s="3" t="s">
        <v>92</v>
      </c>
      <c r="C22" s="3"/>
      <c r="D22" s="3">
        <v>8</v>
      </c>
      <c r="E22" s="3">
        <v>25</v>
      </c>
      <c r="F22" s="3">
        <v>30</v>
      </c>
      <c r="G22" s="3">
        <v>31.25</v>
      </c>
      <c r="H22" s="5">
        <f t="shared" si="2"/>
        <v>200</v>
      </c>
      <c r="I22" s="5">
        <f t="shared" si="0"/>
        <v>240</v>
      </c>
      <c r="J22" s="5">
        <f t="shared" si="1"/>
        <v>250</v>
      </c>
    </row>
    <row r="23" spans="1:10" x14ac:dyDescent="0.45">
      <c r="A23" s="3" t="s">
        <v>92</v>
      </c>
      <c r="B23" s="3" t="s">
        <v>94</v>
      </c>
      <c r="C23" s="3"/>
      <c r="D23" s="3">
        <v>8</v>
      </c>
      <c r="E23" s="3">
        <v>25</v>
      </c>
      <c r="F23" s="3">
        <v>30</v>
      </c>
      <c r="G23" s="3">
        <v>31.25</v>
      </c>
      <c r="H23" s="5">
        <f t="shared" si="2"/>
        <v>200</v>
      </c>
      <c r="I23" s="5">
        <f t="shared" si="0"/>
        <v>240</v>
      </c>
      <c r="J23" s="5">
        <f t="shared" si="1"/>
        <v>250</v>
      </c>
    </row>
    <row r="24" spans="1:10" x14ac:dyDescent="0.45">
      <c r="A24" s="3" t="s">
        <v>92</v>
      </c>
      <c r="B24" s="3" t="s">
        <v>95</v>
      </c>
      <c r="C24" s="3"/>
      <c r="D24" s="3">
        <v>4</v>
      </c>
      <c r="E24" s="3">
        <v>25</v>
      </c>
      <c r="F24" s="3">
        <v>30</v>
      </c>
      <c r="G24" s="3">
        <v>31.25</v>
      </c>
      <c r="H24" s="5">
        <f t="shared" si="2"/>
        <v>100</v>
      </c>
      <c r="I24" s="5">
        <f t="shared" si="0"/>
        <v>120</v>
      </c>
      <c r="J24" s="5">
        <f t="shared" si="1"/>
        <v>125</v>
      </c>
    </row>
    <row r="25" spans="1:10" x14ac:dyDescent="0.45">
      <c r="A25" s="3" t="s">
        <v>92</v>
      </c>
      <c r="B25" s="3" t="s">
        <v>96</v>
      </c>
      <c r="C25" s="3"/>
      <c r="D25" s="3">
        <v>8</v>
      </c>
      <c r="E25" s="3">
        <v>25</v>
      </c>
      <c r="F25" s="3">
        <v>30</v>
      </c>
      <c r="G25" s="3">
        <v>31.25</v>
      </c>
      <c r="H25" s="5">
        <f t="shared" si="2"/>
        <v>200</v>
      </c>
      <c r="I25" s="5">
        <f t="shared" si="0"/>
        <v>240</v>
      </c>
      <c r="J25" s="5">
        <f t="shared" si="1"/>
        <v>250</v>
      </c>
    </row>
    <row r="26" spans="1:10" x14ac:dyDescent="0.45">
      <c r="A26" s="3" t="s">
        <v>64</v>
      </c>
      <c r="B26" s="3" t="s">
        <v>97</v>
      </c>
      <c r="C26" s="3"/>
      <c r="D26" s="3">
        <v>1</v>
      </c>
      <c r="E26" s="3">
        <v>25</v>
      </c>
      <c r="F26" s="3">
        <v>30</v>
      </c>
      <c r="G26" s="3">
        <v>31.25</v>
      </c>
      <c r="H26" s="5">
        <f t="shared" si="2"/>
        <v>25</v>
      </c>
      <c r="I26" s="5">
        <f t="shared" si="0"/>
        <v>30</v>
      </c>
      <c r="J26" s="5">
        <f t="shared" si="1"/>
        <v>31.25</v>
      </c>
    </row>
    <row r="27" spans="1:10" x14ac:dyDescent="0.45">
      <c r="A27" s="3" t="s">
        <v>98</v>
      </c>
      <c r="B27" s="3" t="s">
        <v>99</v>
      </c>
      <c r="C27" s="3"/>
      <c r="D27" s="3">
        <v>0.5</v>
      </c>
      <c r="E27" s="3">
        <v>25</v>
      </c>
      <c r="F27" s="3">
        <v>30</v>
      </c>
      <c r="G27" s="3">
        <v>31.25</v>
      </c>
      <c r="H27" s="5">
        <f t="shared" si="2"/>
        <v>12.5</v>
      </c>
      <c r="I27" s="5">
        <f t="shared" si="0"/>
        <v>15</v>
      </c>
      <c r="J27" s="5">
        <f t="shared" si="1"/>
        <v>15.625</v>
      </c>
    </row>
    <row r="28" spans="1:10" x14ac:dyDescent="0.45">
      <c r="A28" s="3" t="s">
        <v>100</v>
      </c>
      <c r="B28" s="3" t="s">
        <v>101</v>
      </c>
      <c r="C28" s="3"/>
      <c r="D28" s="3">
        <v>0.5</v>
      </c>
      <c r="E28" s="3">
        <v>25</v>
      </c>
      <c r="F28" s="3">
        <v>30</v>
      </c>
      <c r="G28" s="3">
        <v>32.25</v>
      </c>
      <c r="H28" s="5">
        <f t="shared" si="2"/>
        <v>12.5</v>
      </c>
      <c r="I28" s="5">
        <f t="shared" si="0"/>
        <v>15</v>
      </c>
      <c r="J28" s="5">
        <f t="shared" si="1"/>
        <v>16.125</v>
      </c>
    </row>
    <row r="29" spans="1:10" x14ac:dyDescent="0.45">
      <c r="A29" s="3" t="s">
        <v>72</v>
      </c>
      <c r="B29" s="3" t="s">
        <v>102</v>
      </c>
      <c r="C29" s="3"/>
      <c r="D29" s="3">
        <v>0.1</v>
      </c>
      <c r="E29" s="3">
        <v>25</v>
      </c>
      <c r="F29" s="3">
        <v>30</v>
      </c>
      <c r="G29" s="3">
        <v>33.25</v>
      </c>
      <c r="H29" s="5">
        <f t="shared" si="2"/>
        <v>2.5</v>
      </c>
      <c r="I29" s="5">
        <f t="shared" si="0"/>
        <v>3</v>
      </c>
      <c r="J29" s="5">
        <f t="shared" si="1"/>
        <v>3.3250000000000002</v>
      </c>
    </row>
    <row r="30" spans="1:10" x14ac:dyDescent="0.45">
      <c r="A30" s="3" t="s">
        <v>92</v>
      </c>
      <c r="B30" s="3" t="s">
        <v>103</v>
      </c>
      <c r="C30" s="3"/>
      <c r="D30" s="3">
        <v>1</v>
      </c>
      <c r="E30" s="3">
        <v>25</v>
      </c>
      <c r="F30" s="3">
        <v>30</v>
      </c>
      <c r="G30" s="3">
        <v>33.25</v>
      </c>
      <c r="H30" s="5">
        <f t="shared" si="2"/>
        <v>25</v>
      </c>
      <c r="I30" s="5">
        <f t="shared" si="0"/>
        <v>30</v>
      </c>
      <c r="J30" s="5">
        <f t="shared" si="1"/>
        <v>33.25</v>
      </c>
    </row>
    <row r="31" spans="1:10" x14ac:dyDescent="0.45">
      <c r="A31" s="3" t="s">
        <v>92</v>
      </c>
      <c r="B31" s="3" t="s">
        <v>104</v>
      </c>
      <c r="C31" s="3"/>
      <c r="D31" s="3">
        <v>1</v>
      </c>
      <c r="E31" s="3">
        <v>25</v>
      </c>
      <c r="F31" s="3">
        <v>30</v>
      </c>
      <c r="G31" s="3">
        <v>33.25</v>
      </c>
      <c r="H31" s="5">
        <f t="shared" si="2"/>
        <v>25</v>
      </c>
      <c r="I31" s="5">
        <f t="shared" si="0"/>
        <v>30</v>
      </c>
      <c r="J31" s="5">
        <f t="shared" si="1"/>
        <v>33.25</v>
      </c>
    </row>
    <row r="32" spans="1:10" x14ac:dyDescent="0.45">
      <c r="A32" s="3" t="s">
        <v>98</v>
      </c>
      <c r="B32" s="3" t="s">
        <v>105</v>
      </c>
      <c r="C32" s="3"/>
      <c r="D32" s="3">
        <v>2</v>
      </c>
      <c r="E32" s="3">
        <v>25</v>
      </c>
      <c r="F32" s="3">
        <v>30</v>
      </c>
      <c r="G32" s="3">
        <v>33.25</v>
      </c>
      <c r="H32" s="5">
        <f t="shared" si="2"/>
        <v>50</v>
      </c>
      <c r="I32" s="5">
        <f t="shared" si="0"/>
        <v>60</v>
      </c>
      <c r="J32" s="5">
        <f t="shared" si="1"/>
        <v>66.5</v>
      </c>
    </row>
    <row r="33" spans="1:10" x14ac:dyDescent="0.45">
      <c r="A33" s="3" t="s">
        <v>106</v>
      </c>
      <c r="B33" s="3" t="s">
        <v>107</v>
      </c>
      <c r="C33" s="3"/>
      <c r="D33" s="3">
        <v>1</v>
      </c>
      <c r="E33" s="3">
        <v>25</v>
      </c>
      <c r="F33" s="3">
        <v>30</v>
      </c>
      <c r="G33" s="3">
        <v>33.25</v>
      </c>
      <c r="H33" s="5">
        <f t="shared" ref="H33" si="3">$D33*E33</f>
        <v>25</v>
      </c>
      <c r="I33" s="5">
        <f t="shared" ref="I33" si="4">$D33*F33</f>
        <v>30</v>
      </c>
      <c r="J33" s="5">
        <f t="shared" ref="J33" si="5">$D33*G33</f>
        <v>33.25</v>
      </c>
    </row>
    <row r="34" spans="1:10" x14ac:dyDescent="0.45">
      <c r="A34" s="3"/>
      <c r="B34" s="3"/>
      <c r="C34" s="3"/>
      <c r="D34" s="3"/>
      <c r="E34" s="3"/>
      <c r="F34" s="3"/>
      <c r="G34" s="3"/>
      <c r="H34" s="5"/>
      <c r="I34" s="5"/>
      <c r="J34" s="5"/>
    </row>
    <row r="35" spans="1:10" x14ac:dyDescent="0.45">
      <c r="A35" s="3"/>
      <c r="B35" s="3"/>
      <c r="C35" s="3"/>
      <c r="D35" s="3"/>
      <c r="E35" s="3"/>
      <c r="F35" s="3"/>
      <c r="G35" s="3"/>
      <c r="H35" s="5"/>
      <c r="I35" s="5"/>
      <c r="J35" s="5"/>
    </row>
    <row r="36" spans="1:10" x14ac:dyDescent="0.45">
      <c r="A36" s="3"/>
      <c r="B36" s="3"/>
      <c r="C36" s="3"/>
      <c r="D36" s="3"/>
      <c r="E36" s="3"/>
      <c r="F36" s="3"/>
      <c r="G36" s="3"/>
      <c r="H36" s="5"/>
      <c r="I36" s="5"/>
      <c r="J36" s="5"/>
    </row>
    <row r="37" spans="1:10" x14ac:dyDescent="0.45">
      <c r="A37" s="3"/>
      <c r="B37" s="3"/>
      <c r="C37" s="3"/>
      <c r="D37" s="3"/>
      <c r="E37" s="3"/>
      <c r="F37" s="3"/>
      <c r="G37" s="3"/>
      <c r="H37" s="5"/>
      <c r="I37" s="5"/>
      <c r="J37" s="5"/>
    </row>
  </sheetData>
  <autoFilter ref="A1:J32" xr:uid="{0836B19E-B9A3-427B-903A-083EF64B0BB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8940B-FE97-460F-8E2F-31B2D6E4983C}">
  <dimension ref="A1:M79"/>
  <sheetViews>
    <sheetView tabSelected="1" workbookViewId="0">
      <pane ySplit="1" topLeftCell="A46" activePane="bottomLeft" state="frozen"/>
      <selection pane="bottomLeft" activeCell="B2" sqref="B2:B76"/>
    </sheetView>
  </sheetViews>
  <sheetFormatPr defaultRowHeight="14.25" x14ac:dyDescent="0.45"/>
  <cols>
    <col min="1" max="1" width="15.86328125" bestFit="1" customWidth="1"/>
    <col min="2" max="2" width="25.1328125" bestFit="1" customWidth="1"/>
    <col min="5" max="5" width="7.73046875" bestFit="1" customWidth="1"/>
    <col min="6" max="6" width="7.86328125" bestFit="1" customWidth="1"/>
    <col min="7" max="7" width="7" bestFit="1" customWidth="1"/>
    <col min="8" max="9" width="8.265625" bestFit="1" customWidth="1"/>
    <col min="11" max="12" width="8.3984375" bestFit="1" customWidth="1"/>
    <col min="13" max="13" width="12.1328125" customWidth="1"/>
  </cols>
  <sheetData>
    <row r="1" spans="1:13" ht="42.75" x14ac:dyDescent="0.45">
      <c r="A1" s="1" t="s">
        <v>330</v>
      </c>
      <c r="B1" s="1" t="s">
        <v>108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119</v>
      </c>
    </row>
    <row r="2" spans="1:13" x14ac:dyDescent="0.45">
      <c r="A2" s="3" t="s">
        <v>120</v>
      </c>
      <c r="B2" s="3" t="s">
        <v>121</v>
      </c>
      <c r="C2" s="3">
        <v>1</v>
      </c>
      <c r="D2" s="3" t="s">
        <v>122</v>
      </c>
      <c r="E2" s="3">
        <v>2.5</v>
      </c>
      <c r="F2" s="4">
        <v>0</v>
      </c>
      <c r="G2" s="5">
        <f>(E2/C2)*(1-F2)</f>
        <v>2.5</v>
      </c>
      <c r="H2" s="5">
        <f t="shared" ref="H2:H73" si="0">G2*1.1</f>
        <v>2.75</v>
      </c>
      <c r="I2" s="5">
        <f t="shared" ref="I2:I73" si="1">G2*1.2</f>
        <v>3</v>
      </c>
      <c r="J2" s="5">
        <f t="shared" ref="J2:J73" si="2">G2*1.2</f>
        <v>3</v>
      </c>
      <c r="K2" s="5">
        <f t="shared" ref="K2:K73" si="3">J2*1.1</f>
        <v>3.3000000000000003</v>
      </c>
      <c r="L2" s="5">
        <f t="shared" ref="L2:L73" si="4">J2*1.2</f>
        <v>3.5999999999999996</v>
      </c>
      <c r="M2" s="5"/>
    </row>
    <row r="3" spans="1:13" x14ac:dyDescent="0.45">
      <c r="A3" s="3" t="s">
        <v>120</v>
      </c>
      <c r="B3" s="3" t="s">
        <v>227</v>
      </c>
      <c r="C3" s="3">
        <v>1</v>
      </c>
      <c r="D3" s="3" t="s">
        <v>122</v>
      </c>
      <c r="E3" s="3">
        <v>7.28</v>
      </c>
      <c r="F3" s="4">
        <v>0.3</v>
      </c>
      <c r="G3" s="5">
        <f>(E3/C3)*(1-F3)</f>
        <v>5.0960000000000001</v>
      </c>
      <c r="H3" s="5">
        <f t="shared" ref="H3" si="5">G3*1.1</f>
        <v>5.6056000000000008</v>
      </c>
      <c r="I3" s="5">
        <f t="shared" ref="I3" si="6">G3*1.2</f>
        <v>6.1151999999999997</v>
      </c>
      <c r="J3" s="5">
        <f t="shared" ref="J3" si="7">G3*1.2</f>
        <v>6.1151999999999997</v>
      </c>
      <c r="K3" s="5">
        <f t="shared" ref="K3" si="8">J3*1.1</f>
        <v>6.7267200000000003</v>
      </c>
      <c r="L3" s="5">
        <f t="shared" ref="L3" si="9">J3*1.2</f>
        <v>7.338239999999999</v>
      </c>
      <c r="M3" s="5"/>
    </row>
    <row r="4" spans="1:13" x14ac:dyDescent="0.45">
      <c r="A4" s="3" t="s">
        <v>123</v>
      </c>
      <c r="B4" s="3" t="s">
        <v>124</v>
      </c>
      <c r="C4" s="3">
        <v>1</v>
      </c>
      <c r="D4" s="3" t="s">
        <v>100</v>
      </c>
      <c r="E4" s="3">
        <f>11.9/2</f>
        <v>5.95</v>
      </c>
      <c r="F4" s="4">
        <v>0.45</v>
      </c>
      <c r="G4" s="5">
        <f t="shared" ref="G4:G74" si="10">(E4/C4)*(1-F4)</f>
        <v>3.2725000000000004</v>
      </c>
      <c r="H4" s="5">
        <f t="shared" si="0"/>
        <v>3.5997500000000007</v>
      </c>
      <c r="I4" s="5">
        <f t="shared" si="1"/>
        <v>3.9270000000000005</v>
      </c>
      <c r="J4" s="5">
        <f t="shared" si="2"/>
        <v>3.9270000000000005</v>
      </c>
      <c r="K4" s="5">
        <f t="shared" si="3"/>
        <v>4.319700000000001</v>
      </c>
      <c r="L4" s="5">
        <f t="shared" si="4"/>
        <v>4.7124000000000006</v>
      </c>
      <c r="M4" s="5">
        <f>L4/2</f>
        <v>2.3562000000000003</v>
      </c>
    </row>
    <row r="5" spans="1:13" x14ac:dyDescent="0.45">
      <c r="A5" s="3" t="s">
        <v>123</v>
      </c>
      <c r="B5" s="3" t="s">
        <v>223</v>
      </c>
      <c r="C5" s="3">
        <v>1</v>
      </c>
      <c r="D5" s="3" t="s">
        <v>229</v>
      </c>
      <c r="E5" s="3">
        <v>16.43</v>
      </c>
      <c r="F5" s="4">
        <v>0</v>
      </c>
      <c r="G5" s="5">
        <f t="shared" ref="G5" si="11">(E5/C5)*(1-F5)</f>
        <v>16.43</v>
      </c>
      <c r="H5" s="5">
        <f t="shared" ref="H5" si="12">G5*1.1</f>
        <v>18.073</v>
      </c>
      <c r="I5" s="5">
        <f t="shared" ref="I5" si="13">G5*1.2</f>
        <v>19.715999999999998</v>
      </c>
      <c r="J5" s="5">
        <f t="shared" ref="J5" si="14">G5*1.2</f>
        <v>19.715999999999998</v>
      </c>
      <c r="K5" s="5">
        <f t="shared" ref="K5" si="15">J5*1.1</f>
        <v>21.6876</v>
      </c>
      <c r="L5" s="5">
        <f t="shared" ref="L5" si="16">J5*1.2</f>
        <v>23.659199999999995</v>
      </c>
      <c r="M5" s="5"/>
    </row>
    <row r="6" spans="1:13" x14ac:dyDescent="0.45">
      <c r="A6" s="3" t="s">
        <v>123</v>
      </c>
      <c r="B6" s="3" t="s">
        <v>125</v>
      </c>
      <c r="C6" s="3">
        <v>1</v>
      </c>
      <c r="D6" s="3" t="s">
        <v>100</v>
      </c>
      <c r="E6" s="3">
        <f>23.8/2</f>
        <v>11.9</v>
      </c>
      <c r="F6" s="4">
        <v>0.45</v>
      </c>
      <c r="G6" s="5">
        <f t="shared" si="10"/>
        <v>6.5450000000000008</v>
      </c>
      <c r="H6" s="5">
        <f t="shared" si="0"/>
        <v>7.1995000000000013</v>
      </c>
      <c r="I6" s="5">
        <f t="shared" si="1"/>
        <v>7.854000000000001</v>
      </c>
      <c r="J6" s="5">
        <f t="shared" si="2"/>
        <v>7.854000000000001</v>
      </c>
      <c r="K6" s="5">
        <f t="shared" si="3"/>
        <v>8.639400000000002</v>
      </c>
      <c r="L6" s="5">
        <f t="shared" si="4"/>
        <v>9.4248000000000012</v>
      </c>
      <c r="M6" s="5">
        <f>L6/2</f>
        <v>4.7124000000000006</v>
      </c>
    </row>
    <row r="7" spans="1:13" x14ac:dyDescent="0.45">
      <c r="A7" s="3" t="s">
        <v>123</v>
      </c>
      <c r="B7" s="3" t="s">
        <v>126</v>
      </c>
      <c r="C7" s="3">
        <v>1</v>
      </c>
      <c r="D7" s="3"/>
      <c r="E7" s="3">
        <v>11.9</v>
      </c>
      <c r="F7" s="4">
        <v>0</v>
      </c>
      <c r="G7" s="5">
        <f t="shared" si="10"/>
        <v>11.9</v>
      </c>
      <c r="H7" s="5">
        <f t="shared" si="0"/>
        <v>13.090000000000002</v>
      </c>
      <c r="I7" s="5">
        <f t="shared" si="1"/>
        <v>14.28</v>
      </c>
      <c r="J7" s="5">
        <f t="shared" si="2"/>
        <v>14.28</v>
      </c>
      <c r="K7" s="5">
        <f t="shared" si="3"/>
        <v>15.708</v>
      </c>
      <c r="L7" s="5">
        <f t="shared" si="4"/>
        <v>17.135999999999999</v>
      </c>
      <c r="M7" s="5">
        <f>L7</f>
        <v>17.135999999999999</v>
      </c>
    </row>
    <row r="8" spans="1:13" x14ac:dyDescent="0.45">
      <c r="A8" s="3" t="s">
        <v>123</v>
      </c>
      <c r="B8" s="3" t="s">
        <v>127</v>
      </c>
      <c r="C8" s="3">
        <v>1</v>
      </c>
      <c r="D8" s="3" t="s">
        <v>229</v>
      </c>
      <c r="E8" s="3">
        <v>55.64</v>
      </c>
      <c r="F8" s="4">
        <v>0</v>
      </c>
      <c r="G8" s="5">
        <f t="shared" si="10"/>
        <v>55.64</v>
      </c>
      <c r="H8" s="5">
        <f t="shared" si="0"/>
        <v>61.204000000000008</v>
      </c>
      <c r="I8" s="5">
        <f t="shared" si="1"/>
        <v>66.768000000000001</v>
      </c>
      <c r="J8" s="5">
        <f t="shared" si="2"/>
        <v>66.768000000000001</v>
      </c>
      <c r="K8" s="5">
        <f t="shared" si="3"/>
        <v>73.444800000000001</v>
      </c>
      <c r="L8" s="5">
        <f t="shared" si="4"/>
        <v>80.121600000000001</v>
      </c>
      <c r="M8" s="3"/>
    </row>
    <row r="9" spans="1:13" x14ac:dyDescent="0.45">
      <c r="A9" s="3" t="s">
        <v>123</v>
      </c>
      <c r="B9" s="3" t="s">
        <v>128</v>
      </c>
      <c r="C9" s="3">
        <v>1</v>
      </c>
      <c r="D9" s="3"/>
      <c r="E9" s="3">
        <v>6.25</v>
      </c>
      <c r="F9" s="4">
        <v>0.35</v>
      </c>
      <c r="G9" s="5">
        <f t="shared" si="10"/>
        <v>4.0625</v>
      </c>
      <c r="H9" s="5">
        <f t="shared" si="0"/>
        <v>4.46875</v>
      </c>
      <c r="I9" s="5">
        <f t="shared" si="1"/>
        <v>4.875</v>
      </c>
      <c r="J9" s="5">
        <f t="shared" si="2"/>
        <v>4.875</v>
      </c>
      <c r="K9" s="5">
        <f t="shared" si="3"/>
        <v>5.3625000000000007</v>
      </c>
      <c r="L9" s="5">
        <f t="shared" si="4"/>
        <v>5.85</v>
      </c>
      <c r="M9" s="3"/>
    </row>
    <row r="10" spans="1:13" x14ac:dyDescent="0.45">
      <c r="A10" s="3" t="s">
        <v>123</v>
      </c>
      <c r="B10" s="3" t="s">
        <v>129</v>
      </c>
      <c r="C10" s="3">
        <v>1</v>
      </c>
      <c r="D10" s="3"/>
      <c r="E10" s="3">
        <v>15</v>
      </c>
      <c r="F10" s="4">
        <v>0</v>
      </c>
      <c r="G10" s="5">
        <f t="shared" si="10"/>
        <v>15</v>
      </c>
      <c r="H10" s="5">
        <f t="shared" si="0"/>
        <v>16.5</v>
      </c>
      <c r="I10" s="5">
        <f t="shared" si="1"/>
        <v>18</v>
      </c>
      <c r="J10" s="5">
        <f t="shared" si="2"/>
        <v>18</v>
      </c>
      <c r="K10" s="5">
        <f t="shared" si="3"/>
        <v>19.8</v>
      </c>
      <c r="L10" s="5">
        <f t="shared" si="4"/>
        <v>21.599999999999998</v>
      </c>
      <c r="M10" s="3"/>
    </row>
    <row r="11" spans="1:13" x14ac:dyDescent="0.45">
      <c r="A11" s="3" t="s">
        <v>130</v>
      </c>
      <c r="B11" s="3" t="s">
        <v>131</v>
      </c>
      <c r="C11" s="3">
        <v>1</v>
      </c>
      <c r="D11" s="3"/>
      <c r="E11" s="3">
        <v>9.34</v>
      </c>
      <c r="F11" s="4">
        <v>0.79</v>
      </c>
      <c r="G11" s="5">
        <f t="shared" si="10"/>
        <v>1.9613999999999996</v>
      </c>
      <c r="H11" s="5">
        <f t="shared" si="0"/>
        <v>2.1575399999999996</v>
      </c>
      <c r="I11" s="5">
        <f t="shared" si="1"/>
        <v>2.3536799999999993</v>
      </c>
      <c r="J11" s="5">
        <f t="shared" si="2"/>
        <v>2.3536799999999993</v>
      </c>
      <c r="K11" s="5">
        <f t="shared" si="3"/>
        <v>2.5890479999999996</v>
      </c>
      <c r="L11" s="5">
        <f t="shared" si="4"/>
        <v>2.8244159999999989</v>
      </c>
      <c r="M11" s="3"/>
    </row>
    <row r="12" spans="1:13" x14ac:dyDescent="0.45">
      <c r="A12" s="3" t="s">
        <v>130</v>
      </c>
      <c r="B12" s="3" t="s">
        <v>132</v>
      </c>
      <c r="C12" s="3">
        <v>1</v>
      </c>
      <c r="D12" s="3"/>
      <c r="E12" s="3">
        <v>1.98</v>
      </c>
      <c r="F12" s="4">
        <v>0</v>
      </c>
      <c r="G12" s="5">
        <f t="shared" si="10"/>
        <v>1.98</v>
      </c>
      <c r="H12" s="5">
        <f t="shared" si="0"/>
        <v>2.1779999999999999</v>
      </c>
      <c r="I12" s="5">
        <f t="shared" si="1"/>
        <v>2.3759999999999999</v>
      </c>
      <c r="J12" s="5">
        <f t="shared" si="2"/>
        <v>2.3759999999999999</v>
      </c>
      <c r="K12" s="5">
        <f t="shared" si="3"/>
        <v>2.6135999999999999</v>
      </c>
      <c r="L12" s="5">
        <f t="shared" si="4"/>
        <v>2.8512</v>
      </c>
      <c r="M12" s="3"/>
    </row>
    <row r="13" spans="1:13" x14ac:dyDescent="0.45">
      <c r="A13" s="3" t="s">
        <v>133</v>
      </c>
      <c r="B13" s="3" t="s">
        <v>228</v>
      </c>
      <c r="C13" s="3">
        <v>1</v>
      </c>
      <c r="D13" s="3" t="s">
        <v>229</v>
      </c>
      <c r="E13" s="3">
        <v>0.28999999999999998</v>
      </c>
      <c r="F13" s="4">
        <v>0</v>
      </c>
      <c r="G13" s="5">
        <f t="shared" ref="G13" si="17">(E13/C13)*(1-F13)</f>
        <v>0.28999999999999998</v>
      </c>
      <c r="H13" s="5">
        <f t="shared" ref="H13" si="18">G13*1.1</f>
        <v>0.31900000000000001</v>
      </c>
      <c r="I13" s="5">
        <f t="shared" ref="I13" si="19">G13*1.2</f>
        <v>0.34799999999999998</v>
      </c>
      <c r="J13" s="5">
        <f t="shared" ref="J13" si="20">G13*1.2</f>
        <v>0.34799999999999998</v>
      </c>
      <c r="K13" s="5">
        <f t="shared" ref="K13" si="21">J13*1.1</f>
        <v>0.38280000000000003</v>
      </c>
      <c r="L13" s="5">
        <f t="shared" ref="L13" si="22">J13*1.2</f>
        <v>0.41759999999999997</v>
      </c>
      <c r="M13" s="3"/>
    </row>
    <row r="14" spans="1:13" x14ac:dyDescent="0.45">
      <c r="A14" s="3" t="s">
        <v>133</v>
      </c>
      <c r="B14" s="3" t="s">
        <v>230</v>
      </c>
      <c r="C14" s="3">
        <v>1</v>
      </c>
      <c r="D14" s="3" t="s">
        <v>229</v>
      </c>
      <c r="E14" s="3">
        <v>0.4</v>
      </c>
      <c r="F14" s="4">
        <v>0</v>
      </c>
      <c r="G14" s="5">
        <f t="shared" ref="G14" si="23">(E14/C14)*(1-F14)</f>
        <v>0.4</v>
      </c>
      <c r="H14" s="5">
        <f t="shared" ref="H14" si="24">G14*1.1</f>
        <v>0.44000000000000006</v>
      </c>
      <c r="I14" s="5">
        <f t="shared" ref="I14" si="25">G14*1.2</f>
        <v>0.48</v>
      </c>
      <c r="J14" s="5">
        <f t="shared" ref="J14" si="26">G14*1.2</f>
        <v>0.48</v>
      </c>
      <c r="K14" s="5">
        <f t="shared" ref="K14" si="27">J14*1.1</f>
        <v>0.52800000000000002</v>
      </c>
      <c r="L14" s="5">
        <f t="shared" ref="L14" si="28">J14*1.2</f>
        <v>0.57599999999999996</v>
      </c>
      <c r="M14" s="3"/>
    </row>
    <row r="15" spans="1:13" x14ac:dyDescent="0.45">
      <c r="A15" s="3" t="s">
        <v>133</v>
      </c>
      <c r="B15" s="3" t="s">
        <v>134</v>
      </c>
      <c r="C15" s="3">
        <v>1</v>
      </c>
      <c r="D15" s="3" t="s">
        <v>100</v>
      </c>
      <c r="E15" s="3">
        <v>2.91</v>
      </c>
      <c r="F15" s="4">
        <v>0</v>
      </c>
      <c r="G15" s="5">
        <f t="shared" si="10"/>
        <v>2.91</v>
      </c>
      <c r="H15" s="5">
        <f t="shared" si="0"/>
        <v>3.2010000000000005</v>
      </c>
      <c r="I15" s="5">
        <f t="shared" si="1"/>
        <v>3.492</v>
      </c>
      <c r="J15" s="5">
        <f t="shared" si="2"/>
        <v>3.492</v>
      </c>
      <c r="K15" s="5">
        <f t="shared" si="3"/>
        <v>3.8412000000000002</v>
      </c>
      <c r="L15" s="5">
        <f t="shared" si="4"/>
        <v>4.1903999999999995</v>
      </c>
      <c r="M15" s="3"/>
    </row>
    <row r="16" spans="1:13" x14ac:dyDescent="0.45">
      <c r="A16" s="3" t="s">
        <v>135</v>
      </c>
      <c r="B16" s="3" t="s">
        <v>136</v>
      </c>
      <c r="C16" s="3">
        <v>1</v>
      </c>
      <c r="D16" s="3"/>
      <c r="E16" s="3">
        <v>0.08</v>
      </c>
      <c r="F16" s="4">
        <v>0</v>
      </c>
      <c r="G16" s="5">
        <f t="shared" si="10"/>
        <v>0.08</v>
      </c>
      <c r="H16" s="5">
        <f t="shared" si="0"/>
        <v>8.8000000000000009E-2</v>
      </c>
      <c r="I16" s="5">
        <f t="shared" si="1"/>
        <v>9.6000000000000002E-2</v>
      </c>
      <c r="J16" s="5">
        <f t="shared" si="2"/>
        <v>9.6000000000000002E-2</v>
      </c>
      <c r="K16" s="5">
        <f t="shared" si="3"/>
        <v>0.10560000000000001</v>
      </c>
      <c r="L16" s="5">
        <f t="shared" si="4"/>
        <v>0.1152</v>
      </c>
      <c r="M16" s="3"/>
    </row>
    <row r="17" spans="1:13" x14ac:dyDescent="0.45">
      <c r="A17" s="3" t="s">
        <v>137</v>
      </c>
      <c r="B17" s="3" t="s">
        <v>138</v>
      </c>
      <c r="C17" s="3">
        <v>1</v>
      </c>
      <c r="D17" s="3"/>
      <c r="E17" s="3">
        <v>6.49</v>
      </c>
      <c r="F17" s="4">
        <v>0</v>
      </c>
      <c r="G17" s="5">
        <f t="shared" si="10"/>
        <v>6.49</v>
      </c>
      <c r="H17" s="5">
        <f t="shared" si="0"/>
        <v>7.1390000000000011</v>
      </c>
      <c r="I17" s="5">
        <f t="shared" si="1"/>
        <v>7.7880000000000003</v>
      </c>
      <c r="J17" s="5">
        <f t="shared" si="2"/>
        <v>7.7880000000000003</v>
      </c>
      <c r="K17" s="5">
        <f t="shared" si="3"/>
        <v>8.5668000000000006</v>
      </c>
      <c r="L17" s="5">
        <f t="shared" si="4"/>
        <v>9.3455999999999992</v>
      </c>
      <c r="M17" s="3"/>
    </row>
    <row r="18" spans="1:13" x14ac:dyDescent="0.45">
      <c r="A18" s="3" t="s">
        <v>139</v>
      </c>
      <c r="B18" s="3" t="s">
        <v>140</v>
      </c>
      <c r="C18" s="3">
        <v>1</v>
      </c>
      <c r="D18" s="3"/>
      <c r="E18" s="3">
        <v>0.16</v>
      </c>
      <c r="F18" s="4">
        <v>0.45</v>
      </c>
      <c r="G18" s="5">
        <f t="shared" si="10"/>
        <v>8.8000000000000009E-2</v>
      </c>
      <c r="H18" s="5">
        <f t="shared" si="0"/>
        <v>9.6800000000000011E-2</v>
      </c>
      <c r="I18" s="5">
        <f t="shared" si="1"/>
        <v>0.10560000000000001</v>
      </c>
      <c r="J18" s="5">
        <f t="shared" si="2"/>
        <v>0.10560000000000001</v>
      </c>
      <c r="K18" s="5">
        <f t="shared" si="3"/>
        <v>0.11616000000000003</v>
      </c>
      <c r="L18" s="5">
        <f t="shared" si="4"/>
        <v>0.12672</v>
      </c>
      <c r="M18" s="3"/>
    </row>
    <row r="19" spans="1:13" x14ac:dyDescent="0.45">
      <c r="A19" s="3" t="s">
        <v>130</v>
      </c>
      <c r="B19" s="3" t="s">
        <v>141</v>
      </c>
      <c r="C19" s="3">
        <v>1</v>
      </c>
      <c r="D19" s="3"/>
      <c r="E19" s="3">
        <v>37.119999999999997</v>
      </c>
      <c r="F19" s="4">
        <v>0.75</v>
      </c>
      <c r="G19" s="5">
        <f t="shared" si="10"/>
        <v>9.2799999999999994</v>
      </c>
      <c r="H19" s="5">
        <f t="shared" si="0"/>
        <v>10.208</v>
      </c>
      <c r="I19" s="5">
        <f t="shared" si="1"/>
        <v>11.135999999999999</v>
      </c>
      <c r="J19" s="5">
        <f t="shared" si="2"/>
        <v>11.135999999999999</v>
      </c>
      <c r="K19" s="5">
        <f t="shared" si="3"/>
        <v>12.249600000000001</v>
      </c>
      <c r="L19" s="5">
        <f t="shared" si="4"/>
        <v>13.363199999999999</v>
      </c>
      <c r="M19" s="3"/>
    </row>
    <row r="20" spans="1:13" x14ac:dyDescent="0.45">
      <c r="A20" s="3" t="s">
        <v>142</v>
      </c>
      <c r="B20" s="3" t="s">
        <v>143</v>
      </c>
      <c r="C20" s="3">
        <v>100</v>
      </c>
      <c r="D20" s="3"/>
      <c r="E20" s="3">
        <v>74.239999999999995</v>
      </c>
      <c r="F20" s="4">
        <v>0</v>
      </c>
      <c r="G20" s="5">
        <f t="shared" si="10"/>
        <v>0.74239999999999995</v>
      </c>
      <c r="H20" s="5">
        <f t="shared" si="0"/>
        <v>0.81664000000000003</v>
      </c>
      <c r="I20" s="5">
        <f t="shared" si="1"/>
        <v>0.89087999999999989</v>
      </c>
      <c r="J20" s="5">
        <f t="shared" si="2"/>
        <v>0.89087999999999989</v>
      </c>
      <c r="K20" s="5">
        <f t="shared" si="3"/>
        <v>0.97996799999999995</v>
      </c>
      <c r="L20" s="5">
        <f t="shared" si="4"/>
        <v>1.0690559999999998</v>
      </c>
      <c r="M20" s="5">
        <f>L20</f>
        <v>1.0690559999999998</v>
      </c>
    </row>
    <row r="21" spans="1:13" x14ac:dyDescent="0.45">
      <c r="A21" s="3" t="s">
        <v>142</v>
      </c>
      <c r="B21" s="3" t="s">
        <v>144</v>
      </c>
      <c r="C21" s="3">
        <v>50</v>
      </c>
      <c r="D21" s="3"/>
      <c r="E21" s="3">
        <v>54.13</v>
      </c>
      <c r="F21" s="4">
        <v>0</v>
      </c>
      <c r="G21" s="5">
        <f t="shared" si="10"/>
        <v>1.0826</v>
      </c>
      <c r="H21" s="5">
        <f t="shared" si="0"/>
        <v>1.19086</v>
      </c>
      <c r="I21" s="5">
        <f t="shared" si="1"/>
        <v>1.2991200000000001</v>
      </c>
      <c r="J21" s="5">
        <f t="shared" si="2"/>
        <v>1.2991200000000001</v>
      </c>
      <c r="K21" s="5">
        <f t="shared" si="3"/>
        <v>1.4290320000000001</v>
      </c>
      <c r="L21" s="5">
        <f t="shared" si="4"/>
        <v>1.5589440000000001</v>
      </c>
      <c r="M21" s="5">
        <f t="shared" ref="M21:M32" si="29">L21</f>
        <v>1.5589440000000001</v>
      </c>
    </row>
    <row r="22" spans="1:13" x14ac:dyDescent="0.45">
      <c r="A22" s="3" t="s">
        <v>142</v>
      </c>
      <c r="B22" s="3" t="s">
        <v>222</v>
      </c>
      <c r="C22" s="3">
        <v>50</v>
      </c>
      <c r="D22" s="3"/>
      <c r="E22" s="3">
        <v>85.29</v>
      </c>
      <c r="F22" s="4">
        <v>0</v>
      </c>
      <c r="G22" s="5">
        <f t="shared" ref="G22" si="30">(E22/C22)*(1-F22)</f>
        <v>1.7058000000000002</v>
      </c>
      <c r="H22" s="5">
        <f t="shared" ref="H22" si="31">G22*1.1</f>
        <v>1.8763800000000004</v>
      </c>
      <c r="I22" s="5">
        <f t="shared" ref="I22" si="32">G22*1.2</f>
        <v>2.0469600000000003</v>
      </c>
      <c r="J22" s="5">
        <f t="shared" ref="J22" si="33">G22*1.2</f>
        <v>2.0469600000000003</v>
      </c>
      <c r="K22" s="5">
        <f t="shared" ref="K22" si="34">J22*1.1</f>
        <v>2.2516560000000005</v>
      </c>
      <c r="L22" s="5">
        <f t="shared" ref="L22" si="35">J22*1.2</f>
        <v>2.4563520000000003</v>
      </c>
      <c r="M22" s="5">
        <f t="shared" ref="M22" si="36">L22</f>
        <v>2.4563520000000003</v>
      </c>
    </row>
    <row r="23" spans="1:13" x14ac:dyDescent="0.45">
      <c r="A23" s="3" t="s">
        <v>142</v>
      </c>
      <c r="B23" s="3" t="s">
        <v>145</v>
      </c>
      <c r="C23" s="3">
        <v>100</v>
      </c>
      <c r="D23" s="3"/>
      <c r="E23" s="3">
        <v>34.17</v>
      </c>
      <c r="F23" s="4">
        <v>0</v>
      </c>
      <c r="G23" s="5">
        <f t="shared" si="10"/>
        <v>0.3417</v>
      </c>
      <c r="H23" s="5">
        <f t="shared" si="0"/>
        <v>0.37587000000000004</v>
      </c>
      <c r="I23" s="5">
        <f t="shared" si="1"/>
        <v>0.41004000000000002</v>
      </c>
      <c r="J23" s="5">
        <f t="shared" si="2"/>
        <v>0.41004000000000002</v>
      </c>
      <c r="K23" s="5">
        <f t="shared" si="3"/>
        <v>0.45104400000000006</v>
      </c>
      <c r="L23" s="5">
        <f t="shared" si="4"/>
        <v>0.49204799999999999</v>
      </c>
      <c r="M23" s="5">
        <f t="shared" si="29"/>
        <v>0.49204799999999999</v>
      </c>
    </row>
    <row r="24" spans="1:13" x14ac:dyDescent="0.45">
      <c r="A24" s="3" t="s">
        <v>142</v>
      </c>
      <c r="B24" s="3" t="s">
        <v>146</v>
      </c>
      <c r="C24" s="3">
        <v>1</v>
      </c>
      <c r="D24" s="3"/>
      <c r="E24" s="3">
        <v>1.31</v>
      </c>
      <c r="F24" s="4">
        <v>0</v>
      </c>
      <c r="G24" s="5">
        <f t="shared" si="10"/>
        <v>1.31</v>
      </c>
      <c r="H24" s="5">
        <f t="shared" si="0"/>
        <v>1.4410000000000003</v>
      </c>
      <c r="I24" s="5">
        <f t="shared" si="1"/>
        <v>1.5720000000000001</v>
      </c>
      <c r="J24" s="5">
        <f t="shared" si="2"/>
        <v>1.5720000000000001</v>
      </c>
      <c r="K24" s="5">
        <f t="shared" si="3"/>
        <v>1.7292000000000003</v>
      </c>
      <c r="L24" s="5">
        <f t="shared" si="4"/>
        <v>1.8864000000000001</v>
      </c>
      <c r="M24" s="5">
        <f t="shared" si="29"/>
        <v>1.8864000000000001</v>
      </c>
    </row>
    <row r="25" spans="1:13" x14ac:dyDescent="0.45">
      <c r="A25" s="3" t="s">
        <v>142</v>
      </c>
      <c r="B25" s="3" t="s">
        <v>147</v>
      </c>
      <c r="C25" s="3">
        <v>1</v>
      </c>
      <c r="D25" s="3"/>
      <c r="E25" s="3">
        <v>3.31</v>
      </c>
      <c r="F25" s="4">
        <v>0</v>
      </c>
      <c r="G25" s="5">
        <f t="shared" si="10"/>
        <v>3.31</v>
      </c>
      <c r="H25" s="5">
        <f t="shared" si="0"/>
        <v>3.6410000000000005</v>
      </c>
      <c r="I25" s="5">
        <f t="shared" si="1"/>
        <v>3.972</v>
      </c>
      <c r="J25" s="5">
        <f t="shared" si="2"/>
        <v>3.972</v>
      </c>
      <c r="K25" s="5">
        <f t="shared" si="3"/>
        <v>4.3692000000000002</v>
      </c>
      <c r="L25" s="5">
        <f t="shared" si="4"/>
        <v>4.7664</v>
      </c>
      <c r="M25" s="5">
        <f t="shared" si="29"/>
        <v>4.7664</v>
      </c>
    </row>
    <row r="26" spans="1:13" x14ac:dyDescent="0.45">
      <c r="A26" s="3" t="s">
        <v>142</v>
      </c>
      <c r="B26" s="3" t="s">
        <v>148</v>
      </c>
      <c r="C26" s="3">
        <v>100</v>
      </c>
      <c r="D26" s="3"/>
      <c r="E26" s="3">
        <v>71.14</v>
      </c>
      <c r="F26" s="4">
        <v>0</v>
      </c>
      <c r="G26" s="5">
        <f t="shared" si="10"/>
        <v>0.71140000000000003</v>
      </c>
      <c r="H26" s="5">
        <f t="shared" si="0"/>
        <v>0.78254000000000012</v>
      </c>
      <c r="I26" s="5">
        <f t="shared" si="1"/>
        <v>0.85367999999999999</v>
      </c>
      <c r="J26" s="5">
        <f t="shared" si="2"/>
        <v>0.85367999999999999</v>
      </c>
      <c r="K26" s="5">
        <f t="shared" si="3"/>
        <v>0.9390480000000001</v>
      </c>
      <c r="L26" s="5">
        <f t="shared" si="4"/>
        <v>1.024416</v>
      </c>
      <c r="M26" s="5">
        <f t="shared" si="29"/>
        <v>1.024416</v>
      </c>
    </row>
    <row r="27" spans="1:13" x14ac:dyDescent="0.45">
      <c r="A27" s="3" t="s">
        <v>142</v>
      </c>
      <c r="B27" s="3" t="s">
        <v>149</v>
      </c>
      <c r="C27" s="3">
        <v>1</v>
      </c>
      <c r="D27" s="3"/>
      <c r="E27" s="3">
        <v>2.85</v>
      </c>
      <c r="F27" s="4">
        <v>0</v>
      </c>
      <c r="G27" s="5">
        <f t="shared" si="10"/>
        <v>2.85</v>
      </c>
      <c r="H27" s="5">
        <f t="shared" si="0"/>
        <v>3.1350000000000002</v>
      </c>
      <c r="I27" s="5">
        <f t="shared" si="1"/>
        <v>3.42</v>
      </c>
      <c r="J27" s="5">
        <f t="shared" si="2"/>
        <v>3.42</v>
      </c>
      <c r="K27" s="5">
        <f t="shared" si="3"/>
        <v>3.762</v>
      </c>
      <c r="L27" s="5">
        <f t="shared" si="4"/>
        <v>4.1040000000000001</v>
      </c>
      <c r="M27" s="5">
        <f t="shared" si="29"/>
        <v>4.1040000000000001</v>
      </c>
    </row>
    <row r="28" spans="1:13" x14ac:dyDescent="0.45">
      <c r="A28" s="3" t="s">
        <v>142</v>
      </c>
      <c r="B28" s="3" t="s">
        <v>150</v>
      </c>
      <c r="C28" s="3">
        <v>1</v>
      </c>
      <c r="D28" s="3"/>
      <c r="E28" s="3">
        <v>3.54</v>
      </c>
      <c r="F28" s="4">
        <v>0</v>
      </c>
      <c r="G28" s="5">
        <f t="shared" si="10"/>
        <v>3.54</v>
      </c>
      <c r="H28" s="5">
        <f t="shared" si="0"/>
        <v>3.8940000000000006</v>
      </c>
      <c r="I28" s="5">
        <f t="shared" si="1"/>
        <v>4.2480000000000002</v>
      </c>
      <c r="J28" s="5">
        <f t="shared" si="2"/>
        <v>4.2480000000000002</v>
      </c>
      <c r="K28" s="5">
        <f t="shared" si="3"/>
        <v>4.6728000000000005</v>
      </c>
      <c r="L28" s="5">
        <f t="shared" si="4"/>
        <v>5.0975999999999999</v>
      </c>
      <c r="M28" s="5">
        <f t="shared" si="29"/>
        <v>5.0975999999999999</v>
      </c>
    </row>
    <row r="29" spans="1:13" x14ac:dyDescent="0.45">
      <c r="A29" s="3" t="s">
        <v>142</v>
      </c>
      <c r="B29" s="3" t="s">
        <v>151</v>
      </c>
      <c r="C29" s="3">
        <v>1</v>
      </c>
      <c r="D29" s="3"/>
      <c r="E29" s="3">
        <v>5.62</v>
      </c>
      <c r="F29" s="4">
        <v>0</v>
      </c>
      <c r="G29" s="5">
        <f t="shared" si="10"/>
        <v>5.62</v>
      </c>
      <c r="H29" s="5">
        <f t="shared" si="0"/>
        <v>6.1820000000000004</v>
      </c>
      <c r="I29" s="5">
        <f t="shared" si="1"/>
        <v>6.7439999999999998</v>
      </c>
      <c r="J29" s="5">
        <f t="shared" si="2"/>
        <v>6.7439999999999998</v>
      </c>
      <c r="K29" s="5">
        <f t="shared" si="3"/>
        <v>7.4184000000000001</v>
      </c>
      <c r="L29" s="5">
        <f t="shared" si="4"/>
        <v>8.0927999999999987</v>
      </c>
      <c r="M29" s="5">
        <f t="shared" si="29"/>
        <v>8.0927999999999987</v>
      </c>
    </row>
    <row r="30" spans="1:13" x14ac:dyDescent="0.45">
      <c r="A30" s="3" t="s">
        <v>142</v>
      </c>
      <c r="B30" s="3" t="s">
        <v>152</v>
      </c>
      <c r="C30" s="3">
        <v>1</v>
      </c>
      <c r="D30" s="3"/>
      <c r="E30" s="3">
        <v>3.58</v>
      </c>
      <c r="F30" s="4">
        <v>0</v>
      </c>
      <c r="G30" s="5">
        <f t="shared" si="10"/>
        <v>3.58</v>
      </c>
      <c r="H30" s="5">
        <f t="shared" si="0"/>
        <v>3.9380000000000006</v>
      </c>
      <c r="I30" s="5">
        <f t="shared" si="1"/>
        <v>4.2960000000000003</v>
      </c>
      <c r="J30" s="5">
        <f t="shared" si="2"/>
        <v>4.2960000000000003</v>
      </c>
      <c r="K30" s="5">
        <f t="shared" si="3"/>
        <v>4.7256000000000009</v>
      </c>
      <c r="L30" s="5">
        <f t="shared" si="4"/>
        <v>5.1551999999999998</v>
      </c>
      <c r="M30" s="5">
        <f t="shared" si="29"/>
        <v>5.1551999999999998</v>
      </c>
    </row>
    <row r="31" spans="1:13" x14ac:dyDescent="0.45">
      <c r="A31" s="3" t="s">
        <v>142</v>
      </c>
      <c r="B31" s="3" t="s">
        <v>153</v>
      </c>
      <c r="C31" s="3">
        <v>1</v>
      </c>
      <c r="D31" s="3"/>
      <c r="E31" s="3">
        <v>12.95</v>
      </c>
      <c r="F31" s="4">
        <v>0</v>
      </c>
      <c r="G31" s="5">
        <f t="shared" si="10"/>
        <v>12.95</v>
      </c>
      <c r="H31" s="5">
        <f t="shared" si="0"/>
        <v>14.245000000000001</v>
      </c>
      <c r="I31" s="5">
        <f t="shared" si="1"/>
        <v>15.54</v>
      </c>
      <c r="J31" s="5">
        <f t="shared" si="2"/>
        <v>15.54</v>
      </c>
      <c r="K31" s="5">
        <f t="shared" si="3"/>
        <v>17.094000000000001</v>
      </c>
      <c r="L31" s="5">
        <f t="shared" si="4"/>
        <v>18.648</v>
      </c>
      <c r="M31" s="5">
        <f t="shared" si="29"/>
        <v>18.648</v>
      </c>
    </row>
    <row r="32" spans="1:13" x14ac:dyDescent="0.45">
      <c r="A32" s="3" t="s">
        <v>142</v>
      </c>
      <c r="B32" s="3" t="s">
        <v>154</v>
      </c>
      <c r="C32" s="3">
        <v>1</v>
      </c>
      <c r="D32" s="3"/>
      <c r="E32" s="3">
        <v>3.68</v>
      </c>
      <c r="F32" s="4">
        <v>0</v>
      </c>
      <c r="G32" s="5">
        <f t="shared" si="10"/>
        <v>3.68</v>
      </c>
      <c r="H32" s="5">
        <f t="shared" si="0"/>
        <v>4.0480000000000009</v>
      </c>
      <c r="I32" s="5">
        <f t="shared" si="1"/>
        <v>4.4160000000000004</v>
      </c>
      <c r="J32" s="5">
        <f t="shared" si="2"/>
        <v>4.4160000000000004</v>
      </c>
      <c r="K32" s="5">
        <f t="shared" si="3"/>
        <v>4.8576000000000006</v>
      </c>
      <c r="L32" s="5">
        <f t="shared" si="4"/>
        <v>5.2991999999999999</v>
      </c>
      <c r="M32" s="5">
        <f t="shared" si="29"/>
        <v>5.2991999999999999</v>
      </c>
    </row>
    <row r="33" spans="1:13" x14ac:dyDescent="0.45">
      <c r="A33" s="3" t="s">
        <v>123</v>
      </c>
      <c r="B33" s="3" t="s">
        <v>155</v>
      </c>
      <c r="C33" s="3">
        <v>1</v>
      </c>
      <c r="D33" s="3"/>
      <c r="E33" s="3">
        <v>18.75</v>
      </c>
      <c r="F33" s="4">
        <v>0.7</v>
      </c>
      <c r="G33" s="5">
        <f t="shared" si="10"/>
        <v>5.6250000000000009</v>
      </c>
      <c r="H33" s="5">
        <f t="shared" si="0"/>
        <v>6.1875000000000018</v>
      </c>
      <c r="I33" s="5">
        <f t="shared" si="1"/>
        <v>6.7500000000000009</v>
      </c>
      <c r="J33" s="5">
        <f t="shared" si="2"/>
        <v>6.7500000000000009</v>
      </c>
      <c r="K33" s="5">
        <f t="shared" si="3"/>
        <v>7.4250000000000016</v>
      </c>
      <c r="L33" s="5">
        <f t="shared" si="4"/>
        <v>8.1000000000000014</v>
      </c>
      <c r="M33" s="3"/>
    </row>
    <row r="34" spans="1:13" x14ac:dyDescent="0.45">
      <c r="A34" s="3" t="s">
        <v>123</v>
      </c>
      <c r="B34" s="3" t="s">
        <v>156</v>
      </c>
      <c r="C34" s="3">
        <v>1</v>
      </c>
      <c r="D34" s="3"/>
      <c r="E34" s="3">
        <v>1.95</v>
      </c>
      <c r="F34" s="4">
        <v>0</v>
      </c>
      <c r="G34" s="5">
        <f t="shared" si="10"/>
        <v>1.95</v>
      </c>
      <c r="H34" s="5">
        <f t="shared" si="0"/>
        <v>2.145</v>
      </c>
      <c r="I34" s="5">
        <f t="shared" si="1"/>
        <v>2.34</v>
      </c>
      <c r="J34" s="5">
        <f t="shared" si="2"/>
        <v>2.34</v>
      </c>
      <c r="K34" s="5">
        <f t="shared" si="3"/>
        <v>2.5739999999999998</v>
      </c>
      <c r="L34" s="5">
        <f t="shared" si="4"/>
        <v>2.8079999999999998</v>
      </c>
      <c r="M34" s="3"/>
    </row>
    <row r="35" spans="1:13" x14ac:dyDescent="0.45">
      <c r="A35" s="3" t="s">
        <v>123</v>
      </c>
      <c r="B35" s="3" t="s">
        <v>157</v>
      </c>
      <c r="C35" s="3">
        <v>1</v>
      </c>
      <c r="D35" s="3"/>
      <c r="E35" s="3">
        <v>7.59</v>
      </c>
      <c r="F35" s="4">
        <v>0.7</v>
      </c>
      <c r="G35" s="5">
        <f t="shared" si="10"/>
        <v>2.2770000000000001</v>
      </c>
      <c r="H35" s="5">
        <f t="shared" si="0"/>
        <v>2.5047000000000001</v>
      </c>
      <c r="I35" s="5">
        <f t="shared" si="1"/>
        <v>2.7324000000000002</v>
      </c>
      <c r="J35" s="5">
        <f t="shared" si="2"/>
        <v>2.7324000000000002</v>
      </c>
      <c r="K35" s="5">
        <f t="shared" si="3"/>
        <v>3.0056400000000005</v>
      </c>
      <c r="L35" s="5">
        <f t="shared" si="4"/>
        <v>3.27888</v>
      </c>
      <c r="M35" s="3"/>
    </row>
    <row r="36" spans="1:13" x14ac:dyDescent="0.45">
      <c r="A36" s="3" t="s">
        <v>123</v>
      </c>
      <c r="B36" s="3" t="s">
        <v>158</v>
      </c>
      <c r="C36" s="3">
        <v>1</v>
      </c>
      <c r="D36" s="3"/>
      <c r="E36" s="3">
        <v>9.02</v>
      </c>
      <c r="F36" s="4">
        <v>0</v>
      </c>
      <c r="G36" s="5">
        <f t="shared" si="10"/>
        <v>9.02</v>
      </c>
      <c r="H36" s="5">
        <f t="shared" si="0"/>
        <v>9.9220000000000006</v>
      </c>
      <c r="I36" s="5">
        <f t="shared" si="1"/>
        <v>10.824</v>
      </c>
      <c r="J36" s="5">
        <f t="shared" si="2"/>
        <v>10.824</v>
      </c>
      <c r="K36" s="5">
        <f t="shared" si="3"/>
        <v>11.906400000000001</v>
      </c>
      <c r="L36" s="5">
        <f t="shared" si="4"/>
        <v>12.988799999999999</v>
      </c>
      <c r="M36" s="3"/>
    </row>
    <row r="37" spans="1:13" x14ac:dyDescent="0.45">
      <c r="A37" s="3" t="s">
        <v>159</v>
      </c>
      <c r="B37" s="3" t="s">
        <v>160</v>
      </c>
      <c r="C37" s="3">
        <v>1</v>
      </c>
      <c r="D37" s="3"/>
      <c r="E37" s="3">
        <v>4.88</v>
      </c>
      <c r="F37" s="4">
        <v>0</v>
      </c>
      <c r="G37" s="5">
        <f t="shared" ref="G37:G70" si="37">(E37/C37)*(1-F37)</f>
        <v>4.88</v>
      </c>
      <c r="H37" s="5">
        <f t="shared" ref="H37:H70" si="38">G37*1.1</f>
        <v>5.3680000000000003</v>
      </c>
      <c r="I37" s="5">
        <f t="shared" ref="I37:I70" si="39">G37*1.2</f>
        <v>5.8559999999999999</v>
      </c>
      <c r="J37" s="5">
        <f t="shared" ref="J37:J70" si="40">G37*1.2</f>
        <v>5.8559999999999999</v>
      </c>
      <c r="K37" s="5">
        <f t="shared" ref="K37:K70" si="41">J37*1.1</f>
        <v>6.4416000000000002</v>
      </c>
      <c r="L37" s="5">
        <f t="shared" ref="L37:L70" si="42">J37*1.2</f>
        <v>7.0271999999999997</v>
      </c>
      <c r="M37" s="3"/>
    </row>
    <row r="38" spans="1:13" x14ac:dyDescent="0.45">
      <c r="A38" s="3" t="s">
        <v>123</v>
      </c>
      <c r="B38" s="3" t="s">
        <v>161</v>
      </c>
      <c r="C38" s="3">
        <v>1</v>
      </c>
      <c r="D38" s="3"/>
      <c r="E38" s="3">
        <v>14.98</v>
      </c>
      <c r="F38" s="4">
        <v>0.45</v>
      </c>
      <c r="G38" s="5">
        <f t="shared" si="37"/>
        <v>8.2390000000000008</v>
      </c>
      <c r="H38" s="5">
        <f t="shared" si="38"/>
        <v>9.0629000000000008</v>
      </c>
      <c r="I38" s="5">
        <f t="shared" si="39"/>
        <v>9.8868000000000009</v>
      </c>
      <c r="J38" s="5">
        <f t="shared" si="40"/>
        <v>9.8868000000000009</v>
      </c>
      <c r="K38" s="5">
        <f t="shared" si="41"/>
        <v>10.875480000000001</v>
      </c>
      <c r="L38" s="5">
        <f t="shared" si="42"/>
        <v>11.86416</v>
      </c>
      <c r="M38" s="3"/>
    </row>
    <row r="39" spans="1:13" x14ac:dyDescent="0.45">
      <c r="A39" s="3" t="s">
        <v>162</v>
      </c>
      <c r="B39" s="3" t="s">
        <v>163</v>
      </c>
      <c r="C39" s="3">
        <v>1</v>
      </c>
      <c r="D39" s="3"/>
      <c r="E39" s="3">
        <v>324.05</v>
      </c>
      <c r="F39" s="4">
        <v>0.5</v>
      </c>
      <c r="G39" s="5">
        <f t="shared" si="37"/>
        <v>162.02500000000001</v>
      </c>
      <c r="H39" s="5">
        <f t="shared" si="38"/>
        <v>178.22750000000002</v>
      </c>
      <c r="I39" s="5">
        <f t="shared" si="39"/>
        <v>194.43</v>
      </c>
      <c r="J39" s="5">
        <f t="shared" si="40"/>
        <v>194.43</v>
      </c>
      <c r="K39" s="5">
        <f t="shared" si="41"/>
        <v>213.87300000000002</v>
      </c>
      <c r="L39" s="5">
        <f t="shared" si="42"/>
        <v>233.316</v>
      </c>
      <c r="M39" s="3"/>
    </row>
    <row r="40" spans="1:13" x14ac:dyDescent="0.45">
      <c r="A40" s="3" t="s">
        <v>162</v>
      </c>
      <c r="B40" s="3" t="s">
        <v>164</v>
      </c>
      <c r="C40" s="3">
        <v>1</v>
      </c>
      <c r="D40" s="3"/>
      <c r="E40" s="3">
        <v>110.12</v>
      </c>
      <c r="F40" s="4">
        <v>0.5</v>
      </c>
      <c r="G40" s="5">
        <f t="shared" si="37"/>
        <v>55.06</v>
      </c>
      <c r="H40" s="5">
        <f t="shared" si="38"/>
        <v>60.56600000000001</v>
      </c>
      <c r="I40" s="5">
        <f t="shared" si="39"/>
        <v>66.072000000000003</v>
      </c>
      <c r="J40" s="5">
        <f t="shared" si="40"/>
        <v>66.072000000000003</v>
      </c>
      <c r="K40" s="5">
        <f t="shared" si="41"/>
        <v>72.679200000000009</v>
      </c>
      <c r="L40" s="5">
        <f t="shared" si="42"/>
        <v>79.2864</v>
      </c>
      <c r="M40" s="3"/>
    </row>
    <row r="41" spans="1:13" x14ac:dyDescent="0.45">
      <c r="A41" s="3" t="s">
        <v>162</v>
      </c>
      <c r="B41" s="3" t="s">
        <v>165</v>
      </c>
      <c r="C41" s="3">
        <v>1</v>
      </c>
      <c r="D41" s="3"/>
      <c r="E41" s="3">
        <v>41.39</v>
      </c>
      <c r="F41" s="4">
        <v>0</v>
      </c>
      <c r="G41" s="5">
        <f t="shared" si="37"/>
        <v>41.39</v>
      </c>
      <c r="H41" s="5">
        <f t="shared" si="38"/>
        <v>45.529000000000003</v>
      </c>
      <c r="I41" s="5">
        <f t="shared" si="39"/>
        <v>49.667999999999999</v>
      </c>
      <c r="J41" s="5">
        <f t="shared" si="40"/>
        <v>49.667999999999999</v>
      </c>
      <c r="K41" s="5">
        <f t="shared" si="41"/>
        <v>54.634800000000006</v>
      </c>
      <c r="L41" s="5">
        <f t="shared" si="42"/>
        <v>59.601599999999998</v>
      </c>
      <c r="M41" s="3"/>
    </row>
    <row r="42" spans="1:13" x14ac:dyDescent="0.45">
      <c r="A42" s="3" t="s">
        <v>162</v>
      </c>
      <c r="B42" s="3" t="s">
        <v>166</v>
      </c>
      <c r="C42" s="3">
        <v>1</v>
      </c>
      <c r="D42" s="3"/>
      <c r="E42" s="3">
        <v>21.33</v>
      </c>
      <c r="F42" s="4">
        <v>0</v>
      </c>
      <c r="G42" s="5">
        <f t="shared" si="37"/>
        <v>21.33</v>
      </c>
      <c r="H42" s="5">
        <f t="shared" si="38"/>
        <v>23.463000000000001</v>
      </c>
      <c r="I42" s="5">
        <f t="shared" si="39"/>
        <v>25.595999999999997</v>
      </c>
      <c r="J42" s="5">
        <f t="shared" si="40"/>
        <v>25.595999999999997</v>
      </c>
      <c r="K42" s="5">
        <f t="shared" si="41"/>
        <v>28.1556</v>
      </c>
      <c r="L42" s="5">
        <f t="shared" si="42"/>
        <v>30.715199999999996</v>
      </c>
      <c r="M42" s="3"/>
    </row>
    <row r="43" spans="1:13" x14ac:dyDescent="0.45">
      <c r="A43" s="3" t="s">
        <v>162</v>
      </c>
      <c r="B43" s="3" t="s">
        <v>167</v>
      </c>
      <c r="C43" s="3">
        <v>1</v>
      </c>
      <c r="D43" s="3"/>
      <c r="E43" s="3">
        <v>11.86</v>
      </c>
      <c r="F43" s="4">
        <v>0</v>
      </c>
      <c r="G43" s="5">
        <f t="shared" si="37"/>
        <v>11.86</v>
      </c>
      <c r="H43" s="5">
        <f t="shared" si="38"/>
        <v>13.046000000000001</v>
      </c>
      <c r="I43" s="5">
        <f t="shared" si="39"/>
        <v>14.231999999999999</v>
      </c>
      <c r="J43" s="5">
        <f t="shared" si="40"/>
        <v>14.231999999999999</v>
      </c>
      <c r="K43" s="5">
        <f t="shared" si="41"/>
        <v>15.655200000000001</v>
      </c>
      <c r="L43" s="5">
        <f t="shared" si="42"/>
        <v>17.078399999999998</v>
      </c>
      <c r="M43" s="3"/>
    </row>
    <row r="44" spans="1:13" x14ac:dyDescent="0.45">
      <c r="A44" s="3" t="s">
        <v>168</v>
      </c>
      <c r="B44" s="3" t="s">
        <v>169</v>
      </c>
      <c r="C44" s="3">
        <v>1</v>
      </c>
      <c r="D44" s="3"/>
      <c r="E44" s="3">
        <f>41.28/4</f>
        <v>10.32</v>
      </c>
      <c r="F44" s="4">
        <v>0</v>
      </c>
      <c r="G44" s="5">
        <f t="shared" si="37"/>
        <v>10.32</v>
      </c>
      <c r="H44" s="5">
        <f t="shared" si="38"/>
        <v>11.352000000000002</v>
      </c>
      <c r="I44" s="5">
        <f t="shared" si="39"/>
        <v>12.384</v>
      </c>
      <c r="J44" s="5">
        <f t="shared" si="40"/>
        <v>12.384</v>
      </c>
      <c r="K44" s="5">
        <f t="shared" si="41"/>
        <v>13.622400000000001</v>
      </c>
      <c r="L44" s="5">
        <f t="shared" si="42"/>
        <v>14.860799999999999</v>
      </c>
      <c r="M44" s="3"/>
    </row>
    <row r="45" spans="1:13" x14ac:dyDescent="0.45">
      <c r="A45" s="3" t="s">
        <v>162</v>
      </c>
      <c r="B45" s="3" t="s">
        <v>170</v>
      </c>
      <c r="C45" s="3">
        <v>1</v>
      </c>
      <c r="D45" s="3"/>
      <c r="E45" s="3">
        <f>100.29+1.14+0.71</f>
        <v>102.14</v>
      </c>
      <c r="F45" s="4">
        <v>0</v>
      </c>
      <c r="G45" s="5">
        <f t="shared" si="37"/>
        <v>102.14</v>
      </c>
      <c r="H45" s="5">
        <f t="shared" si="38"/>
        <v>112.35400000000001</v>
      </c>
      <c r="I45" s="5">
        <f t="shared" si="39"/>
        <v>122.568</v>
      </c>
      <c r="J45" s="5">
        <f t="shared" si="40"/>
        <v>122.568</v>
      </c>
      <c r="K45" s="5">
        <f t="shared" si="41"/>
        <v>134.82480000000001</v>
      </c>
      <c r="L45" s="5">
        <f t="shared" si="42"/>
        <v>147.08159999999998</v>
      </c>
      <c r="M45" s="3"/>
    </row>
    <row r="46" spans="1:13" x14ac:dyDescent="0.45">
      <c r="A46" s="3" t="s">
        <v>162</v>
      </c>
      <c r="B46" s="3" t="s">
        <v>171</v>
      </c>
      <c r="C46" s="3">
        <v>1</v>
      </c>
      <c r="D46" s="3"/>
      <c r="E46" s="3">
        <v>99.1</v>
      </c>
      <c r="F46" s="4">
        <v>0.5</v>
      </c>
      <c r="G46" s="5">
        <f t="shared" si="37"/>
        <v>49.55</v>
      </c>
      <c r="H46" s="5">
        <f t="shared" si="38"/>
        <v>54.505000000000003</v>
      </c>
      <c r="I46" s="5">
        <f t="shared" si="39"/>
        <v>59.459999999999994</v>
      </c>
      <c r="J46" s="5">
        <f t="shared" si="40"/>
        <v>59.459999999999994</v>
      </c>
      <c r="K46" s="5">
        <f t="shared" si="41"/>
        <v>65.405999999999992</v>
      </c>
      <c r="L46" s="5">
        <f t="shared" si="42"/>
        <v>71.35199999999999</v>
      </c>
      <c r="M46" s="3"/>
    </row>
    <row r="47" spans="1:13" x14ac:dyDescent="0.45">
      <c r="A47" s="3" t="s">
        <v>162</v>
      </c>
      <c r="B47" s="3" t="s">
        <v>172</v>
      </c>
      <c r="C47" s="3">
        <v>1</v>
      </c>
      <c r="D47" s="3"/>
      <c r="E47" s="3">
        <v>29.09</v>
      </c>
      <c r="F47" s="4">
        <v>0.5</v>
      </c>
      <c r="G47" s="5">
        <f t="shared" si="37"/>
        <v>14.545</v>
      </c>
      <c r="H47" s="5">
        <f t="shared" si="38"/>
        <v>15.999500000000001</v>
      </c>
      <c r="I47" s="5">
        <f t="shared" si="39"/>
        <v>17.454000000000001</v>
      </c>
      <c r="J47" s="5">
        <f t="shared" si="40"/>
        <v>17.454000000000001</v>
      </c>
      <c r="K47" s="5">
        <f t="shared" si="41"/>
        <v>19.199400000000001</v>
      </c>
      <c r="L47" s="5">
        <f t="shared" si="42"/>
        <v>20.944800000000001</v>
      </c>
      <c r="M47" s="3"/>
    </row>
    <row r="48" spans="1:13" x14ac:dyDescent="0.45">
      <c r="A48" s="3" t="s">
        <v>159</v>
      </c>
      <c r="B48" s="3" t="s">
        <v>173</v>
      </c>
      <c r="C48" s="3">
        <v>1</v>
      </c>
      <c r="D48" s="3"/>
      <c r="E48" s="3">
        <v>11.83</v>
      </c>
      <c r="F48" s="4">
        <v>0</v>
      </c>
      <c r="G48" s="5">
        <f t="shared" si="37"/>
        <v>11.83</v>
      </c>
      <c r="H48" s="5">
        <f t="shared" si="38"/>
        <v>13.013000000000002</v>
      </c>
      <c r="I48" s="5">
        <f t="shared" si="39"/>
        <v>14.196</v>
      </c>
      <c r="J48" s="5">
        <f t="shared" si="40"/>
        <v>14.196</v>
      </c>
      <c r="K48" s="5">
        <f t="shared" si="41"/>
        <v>15.615600000000001</v>
      </c>
      <c r="L48" s="5">
        <f t="shared" si="42"/>
        <v>17.0352</v>
      </c>
      <c r="M48" s="3"/>
    </row>
    <row r="49" spans="1:13" x14ac:dyDescent="0.45">
      <c r="A49" s="3" t="s">
        <v>159</v>
      </c>
      <c r="B49" s="3" t="s">
        <v>174</v>
      </c>
      <c r="C49" s="3">
        <v>1</v>
      </c>
      <c r="D49" s="3"/>
      <c r="E49" s="3">
        <v>2.36</v>
      </c>
      <c r="F49" s="4">
        <v>0</v>
      </c>
      <c r="G49" s="5">
        <f t="shared" si="37"/>
        <v>2.36</v>
      </c>
      <c r="H49" s="5">
        <f t="shared" si="38"/>
        <v>2.5960000000000001</v>
      </c>
      <c r="I49" s="5">
        <f t="shared" si="39"/>
        <v>2.8319999999999999</v>
      </c>
      <c r="J49" s="5">
        <f t="shared" si="40"/>
        <v>2.8319999999999999</v>
      </c>
      <c r="K49" s="5">
        <f t="shared" si="41"/>
        <v>3.1152000000000002</v>
      </c>
      <c r="L49" s="5">
        <f t="shared" si="42"/>
        <v>3.3983999999999996</v>
      </c>
      <c r="M49" s="3"/>
    </row>
    <row r="50" spans="1:13" x14ac:dyDescent="0.45">
      <c r="A50" s="3" t="s">
        <v>137</v>
      </c>
      <c r="B50" s="3" t="s">
        <v>175</v>
      </c>
      <c r="C50" s="3">
        <v>1</v>
      </c>
      <c r="D50" s="3"/>
      <c r="E50" s="3">
        <v>3.52</v>
      </c>
      <c r="F50" s="4">
        <v>0</v>
      </c>
      <c r="G50" s="5">
        <f t="shared" si="37"/>
        <v>3.52</v>
      </c>
      <c r="H50" s="5">
        <f t="shared" si="38"/>
        <v>3.8720000000000003</v>
      </c>
      <c r="I50" s="5">
        <f t="shared" si="39"/>
        <v>4.2240000000000002</v>
      </c>
      <c r="J50" s="5">
        <f t="shared" si="40"/>
        <v>4.2240000000000002</v>
      </c>
      <c r="K50" s="5">
        <f t="shared" si="41"/>
        <v>4.6464000000000008</v>
      </c>
      <c r="L50" s="5">
        <f t="shared" si="42"/>
        <v>5.0688000000000004</v>
      </c>
      <c r="M50" s="3"/>
    </row>
    <row r="51" spans="1:13" x14ac:dyDescent="0.45">
      <c r="A51" s="3" t="s">
        <v>135</v>
      </c>
      <c r="B51" s="3" t="s">
        <v>176</v>
      </c>
      <c r="C51" s="3">
        <v>1</v>
      </c>
      <c r="D51" s="3"/>
      <c r="E51" s="3">
        <v>15.96</v>
      </c>
      <c r="F51" s="4">
        <v>0</v>
      </c>
      <c r="G51" s="5">
        <f t="shared" si="37"/>
        <v>15.96</v>
      </c>
      <c r="H51" s="5">
        <f t="shared" si="38"/>
        <v>17.556000000000001</v>
      </c>
      <c r="I51" s="5">
        <f t="shared" si="39"/>
        <v>19.152000000000001</v>
      </c>
      <c r="J51" s="5">
        <f t="shared" si="40"/>
        <v>19.152000000000001</v>
      </c>
      <c r="K51" s="5">
        <f t="shared" si="41"/>
        <v>21.067200000000003</v>
      </c>
      <c r="L51" s="5">
        <f t="shared" si="42"/>
        <v>22.982400000000002</v>
      </c>
      <c r="M51" s="3"/>
    </row>
    <row r="52" spans="1:13" x14ac:dyDescent="0.45">
      <c r="A52" s="3" t="s">
        <v>135</v>
      </c>
      <c r="B52" s="3" t="s">
        <v>177</v>
      </c>
      <c r="C52" s="3">
        <v>1</v>
      </c>
      <c r="D52" s="3"/>
      <c r="E52" s="3">
        <v>2.75</v>
      </c>
      <c r="F52" s="4">
        <v>0</v>
      </c>
      <c r="G52" s="5">
        <f t="shared" si="37"/>
        <v>2.75</v>
      </c>
      <c r="H52" s="5">
        <f t="shared" si="38"/>
        <v>3.0250000000000004</v>
      </c>
      <c r="I52" s="5">
        <f t="shared" si="39"/>
        <v>3.3</v>
      </c>
      <c r="J52" s="5">
        <f t="shared" si="40"/>
        <v>3.3</v>
      </c>
      <c r="K52" s="5">
        <f t="shared" si="41"/>
        <v>3.63</v>
      </c>
      <c r="L52" s="5">
        <f t="shared" si="42"/>
        <v>3.9599999999999995</v>
      </c>
      <c r="M52" s="3"/>
    </row>
    <row r="53" spans="1:13" x14ac:dyDescent="0.45">
      <c r="A53" s="3" t="s">
        <v>135</v>
      </c>
      <c r="B53" s="3" t="s">
        <v>178</v>
      </c>
      <c r="C53" s="3">
        <v>1</v>
      </c>
      <c r="D53" s="3"/>
      <c r="E53" s="3">
        <v>10.53</v>
      </c>
      <c r="F53" s="4">
        <v>0</v>
      </c>
      <c r="G53" s="5">
        <f t="shared" si="37"/>
        <v>10.53</v>
      </c>
      <c r="H53" s="5">
        <f t="shared" si="38"/>
        <v>11.583</v>
      </c>
      <c r="I53" s="5">
        <f t="shared" si="39"/>
        <v>12.635999999999999</v>
      </c>
      <c r="J53" s="5">
        <f t="shared" si="40"/>
        <v>12.635999999999999</v>
      </c>
      <c r="K53" s="5">
        <f t="shared" si="41"/>
        <v>13.8996</v>
      </c>
      <c r="L53" s="5">
        <f t="shared" si="42"/>
        <v>15.163199999999998</v>
      </c>
      <c r="M53" s="3"/>
    </row>
    <row r="54" spans="1:13" x14ac:dyDescent="0.45">
      <c r="A54" s="3" t="s">
        <v>162</v>
      </c>
      <c r="B54" s="3" t="s">
        <v>179</v>
      </c>
      <c r="C54" s="3">
        <v>1</v>
      </c>
      <c r="D54" s="3"/>
      <c r="E54" s="3">
        <v>59.59</v>
      </c>
      <c r="F54" s="4">
        <v>0</v>
      </c>
      <c r="G54" s="5">
        <f t="shared" si="37"/>
        <v>59.59</v>
      </c>
      <c r="H54" s="5">
        <f t="shared" si="38"/>
        <v>65.549000000000007</v>
      </c>
      <c r="I54" s="5">
        <f t="shared" si="39"/>
        <v>71.507999999999996</v>
      </c>
      <c r="J54" s="5">
        <f t="shared" si="40"/>
        <v>71.507999999999996</v>
      </c>
      <c r="K54" s="5">
        <f t="shared" si="41"/>
        <v>78.658799999999999</v>
      </c>
      <c r="L54" s="5">
        <f t="shared" si="42"/>
        <v>85.809599999999989</v>
      </c>
      <c r="M54" s="3"/>
    </row>
    <row r="55" spans="1:13" x14ac:dyDescent="0.45">
      <c r="A55" s="3" t="s">
        <v>162</v>
      </c>
      <c r="B55" s="3" t="s">
        <v>180</v>
      </c>
      <c r="C55" s="3">
        <v>1</v>
      </c>
      <c r="D55" s="3"/>
      <c r="E55" s="3">
        <v>2.25</v>
      </c>
      <c r="F55" s="4">
        <v>0</v>
      </c>
      <c r="G55" s="5">
        <f t="shared" si="37"/>
        <v>2.25</v>
      </c>
      <c r="H55" s="5">
        <f t="shared" si="38"/>
        <v>2.4750000000000001</v>
      </c>
      <c r="I55" s="5">
        <f t="shared" si="39"/>
        <v>2.6999999999999997</v>
      </c>
      <c r="J55" s="5">
        <f t="shared" si="40"/>
        <v>2.6999999999999997</v>
      </c>
      <c r="K55" s="5">
        <f t="shared" si="41"/>
        <v>2.9699999999999998</v>
      </c>
      <c r="L55" s="5">
        <f t="shared" si="42"/>
        <v>3.2399999999999998</v>
      </c>
      <c r="M55" s="3"/>
    </row>
    <row r="56" spans="1:13" x14ac:dyDescent="0.45">
      <c r="A56" s="3" t="s">
        <v>162</v>
      </c>
      <c r="B56" s="3" t="s">
        <v>181</v>
      </c>
      <c r="C56" s="3">
        <v>1</v>
      </c>
      <c r="D56" s="3"/>
      <c r="E56" s="3">
        <v>34.74</v>
      </c>
      <c r="F56" s="4">
        <v>0</v>
      </c>
      <c r="G56" s="5">
        <f t="shared" si="37"/>
        <v>34.74</v>
      </c>
      <c r="H56" s="5">
        <f t="shared" si="38"/>
        <v>38.214000000000006</v>
      </c>
      <c r="I56" s="5">
        <f t="shared" si="39"/>
        <v>41.688000000000002</v>
      </c>
      <c r="J56" s="5">
        <f t="shared" si="40"/>
        <v>41.688000000000002</v>
      </c>
      <c r="K56" s="5">
        <f t="shared" si="41"/>
        <v>45.856800000000007</v>
      </c>
      <c r="L56" s="5">
        <f t="shared" si="42"/>
        <v>50.025600000000004</v>
      </c>
      <c r="M56" s="3"/>
    </row>
    <row r="57" spans="1:13" x14ac:dyDescent="0.45">
      <c r="A57" s="3" t="s">
        <v>135</v>
      </c>
      <c r="B57" s="3" t="s">
        <v>182</v>
      </c>
      <c r="C57" s="3">
        <v>1</v>
      </c>
      <c r="D57" s="3"/>
      <c r="E57" s="3">
        <v>0.74</v>
      </c>
      <c r="F57" s="4">
        <v>0</v>
      </c>
      <c r="G57" s="5">
        <f t="shared" si="37"/>
        <v>0.74</v>
      </c>
      <c r="H57" s="5">
        <f t="shared" si="38"/>
        <v>0.81400000000000006</v>
      </c>
      <c r="I57" s="5">
        <f t="shared" si="39"/>
        <v>0.88800000000000001</v>
      </c>
      <c r="J57" s="5">
        <f t="shared" si="40"/>
        <v>0.88800000000000001</v>
      </c>
      <c r="K57" s="5">
        <f t="shared" si="41"/>
        <v>0.97680000000000011</v>
      </c>
      <c r="L57" s="5">
        <f t="shared" si="42"/>
        <v>1.0655999999999999</v>
      </c>
      <c r="M57" s="3"/>
    </row>
    <row r="58" spans="1:13" x14ac:dyDescent="0.45">
      <c r="A58" s="3" t="s">
        <v>135</v>
      </c>
      <c r="B58" s="3" t="s">
        <v>183</v>
      </c>
      <c r="C58" s="3">
        <v>1</v>
      </c>
      <c r="D58" s="3"/>
      <c r="E58" s="3">
        <v>0.4</v>
      </c>
      <c r="F58" s="4">
        <v>0</v>
      </c>
      <c r="G58" s="5">
        <f t="shared" si="37"/>
        <v>0.4</v>
      </c>
      <c r="H58" s="5">
        <f t="shared" si="38"/>
        <v>0.44000000000000006</v>
      </c>
      <c r="I58" s="5">
        <f t="shared" si="39"/>
        <v>0.48</v>
      </c>
      <c r="J58" s="5">
        <f t="shared" si="40"/>
        <v>0.48</v>
      </c>
      <c r="K58" s="5">
        <f t="shared" si="41"/>
        <v>0.52800000000000002</v>
      </c>
      <c r="L58" s="5">
        <f t="shared" si="42"/>
        <v>0.57599999999999996</v>
      </c>
      <c r="M58" s="3"/>
    </row>
    <row r="59" spans="1:13" x14ac:dyDescent="0.45">
      <c r="A59" s="3" t="s">
        <v>135</v>
      </c>
      <c r="B59" s="3" t="s">
        <v>184</v>
      </c>
      <c r="C59" s="3">
        <v>1</v>
      </c>
      <c r="D59" s="3"/>
      <c r="E59" s="3">
        <v>0.47</v>
      </c>
      <c r="F59" s="4">
        <v>0</v>
      </c>
      <c r="G59" s="5">
        <f t="shared" si="37"/>
        <v>0.47</v>
      </c>
      <c r="H59" s="5">
        <f t="shared" si="38"/>
        <v>0.51700000000000002</v>
      </c>
      <c r="I59" s="5">
        <f t="shared" si="39"/>
        <v>0.56399999999999995</v>
      </c>
      <c r="J59" s="5">
        <f t="shared" si="40"/>
        <v>0.56399999999999995</v>
      </c>
      <c r="K59" s="5">
        <f t="shared" si="41"/>
        <v>0.62039999999999995</v>
      </c>
      <c r="L59" s="5">
        <f t="shared" si="42"/>
        <v>0.67679999999999996</v>
      </c>
      <c r="M59" s="3"/>
    </row>
    <row r="60" spans="1:13" x14ac:dyDescent="0.45">
      <c r="A60" s="3" t="s">
        <v>137</v>
      </c>
      <c r="B60" s="3" t="s">
        <v>185</v>
      </c>
      <c r="C60" s="3">
        <v>1</v>
      </c>
      <c r="D60" s="3"/>
      <c r="E60" s="3">
        <v>5</v>
      </c>
      <c r="F60" s="4">
        <v>0</v>
      </c>
      <c r="G60" s="5">
        <f t="shared" si="37"/>
        <v>5</v>
      </c>
      <c r="H60" s="5">
        <f t="shared" si="38"/>
        <v>5.5</v>
      </c>
      <c r="I60" s="5">
        <f t="shared" si="39"/>
        <v>6</v>
      </c>
      <c r="J60" s="5">
        <f t="shared" si="40"/>
        <v>6</v>
      </c>
      <c r="K60" s="5">
        <f t="shared" si="41"/>
        <v>6.6000000000000005</v>
      </c>
      <c r="L60" s="5">
        <f t="shared" si="42"/>
        <v>7.1999999999999993</v>
      </c>
      <c r="M60" s="3"/>
    </row>
    <row r="61" spans="1:13" x14ac:dyDescent="0.45">
      <c r="A61" s="3" t="s">
        <v>135</v>
      </c>
      <c r="B61" s="3" t="s">
        <v>224</v>
      </c>
      <c r="C61" s="3">
        <v>1</v>
      </c>
      <c r="D61" s="3"/>
      <c r="E61" s="3">
        <v>41.48</v>
      </c>
      <c r="F61" s="4">
        <v>0</v>
      </c>
      <c r="G61" s="5">
        <f t="shared" si="37"/>
        <v>41.48</v>
      </c>
      <c r="H61" s="5">
        <f t="shared" si="38"/>
        <v>45.628</v>
      </c>
      <c r="I61" s="5">
        <f t="shared" si="39"/>
        <v>49.775999999999996</v>
      </c>
      <c r="J61" s="5">
        <f t="shared" si="40"/>
        <v>49.775999999999996</v>
      </c>
      <c r="K61" s="5">
        <f t="shared" si="41"/>
        <v>54.753599999999999</v>
      </c>
      <c r="L61" s="5">
        <f t="shared" si="42"/>
        <v>59.731199999999994</v>
      </c>
      <c r="M61" s="3"/>
    </row>
    <row r="62" spans="1:13" x14ac:dyDescent="0.45">
      <c r="A62" s="3" t="s">
        <v>135</v>
      </c>
      <c r="B62" s="3" t="s">
        <v>225</v>
      </c>
      <c r="C62" s="3">
        <v>1</v>
      </c>
      <c r="D62" s="3"/>
      <c r="E62" s="3">
        <v>6.8</v>
      </c>
      <c r="F62" s="4">
        <v>0</v>
      </c>
      <c r="G62" s="5">
        <f t="shared" si="37"/>
        <v>6.8</v>
      </c>
      <c r="H62" s="5">
        <f t="shared" si="38"/>
        <v>7.48</v>
      </c>
      <c r="I62" s="5">
        <f t="shared" si="39"/>
        <v>8.16</v>
      </c>
      <c r="J62" s="5">
        <f t="shared" si="40"/>
        <v>8.16</v>
      </c>
      <c r="K62" s="5">
        <f t="shared" si="41"/>
        <v>8.9760000000000009</v>
      </c>
      <c r="L62" s="5">
        <f t="shared" si="42"/>
        <v>9.7919999999999998</v>
      </c>
      <c r="M62" s="3"/>
    </row>
    <row r="63" spans="1:13" x14ac:dyDescent="0.45">
      <c r="A63" s="3" t="s">
        <v>135</v>
      </c>
      <c r="B63" s="3" t="s">
        <v>226</v>
      </c>
      <c r="C63" s="3">
        <v>1</v>
      </c>
      <c r="D63" s="3"/>
      <c r="E63" s="3">
        <v>6.88</v>
      </c>
      <c r="F63" s="4">
        <v>0</v>
      </c>
      <c r="G63" s="5">
        <f t="shared" si="37"/>
        <v>6.88</v>
      </c>
      <c r="H63" s="5">
        <f t="shared" si="38"/>
        <v>7.5680000000000005</v>
      </c>
      <c r="I63" s="5">
        <f t="shared" si="39"/>
        <v>8.2560000000000002</v>
      </c>
      <c r="J63" s="5">
        <f t="shared" si="40"/>
        <v>8.2560000000000002</v>
      </c>
      <c r="K63" s="5">
        <f t="shared" si="41"/>
        <v>9.0816000000000017</v>
      </c>
      <c r="L63" s="5">
        <f t="shared" si="42"/>
        <v>9.9071999999999996</v>
      </c>
      <c r="M63" s="3"/>
    </row>
    <row r="64" spans="1:13" x14ac:dyDescent="0.45">
      <c r="A64" s="3" t="s">
        <v>135</v>
      </c>
      <c r="B64" s="3" t="s">
        <v>186</v>
      </c>
      <c r="C64" s="3">
        <v>1</v>
      </c>
      <c r="D64" s="3"/>
      <c r="E64" s="5">
        <v>0.2145</v>
      </c>
      <c r="F64" s="4">
        <v>0</v>
      </c>
      <c r="G64" s="5">
        <f t="shared" si="37"/>
        <v>0.2145</v>
      </c>
      <c r="H64" s="5">
        <f t="shared" si="38"/>
        <v>0.23595000000000002</v>
      </c>
      <c r="I64" s="5">
        <f t="shared" si="39"/>
        <v>0.25739999999999996</v>
      </c>
      <c r="J64" s="5">
        <f t="shared" si="40"/>
        <v>0.25739999999999996</v>
      </c>
      <c r="K64" s="5">
        <f t="shared" si="41"/>
        <v>0.28314</v>
      </c>
      <c r="L64" s="5">
        <f t="shared" si="42"/>
        <v>0.30887999999999993</v>
      </c>
      <c r="M64" s="3"/>
    </row>
    <row r="65" spans="1:13" x14ac:dyDescent="0.45">
      <c r="A65" s="3" t="s">
        <v>135</v>
      </c>
      <c r="B65" s="3" t="s">
        <v>187</v>
      </c>
      <c r="C65" s="3">
        <v>1</v>
      </c>
      <c r="D65" s="3"/>
      <c r="E65" s="5">
        <v>0.4728</v>
      </c>
      <c r="F65" s="4">
        <v>0</v>
      </c>
      <c r="G65" s="5">
        <f t="shared" si="37"/>
        <v>0.4728</v>
      </c>
      <c r="H65" s="5">
        <f t="shared" si="38"/>
        <v>0.52007999999999999</v>
      </c>
      <c r="I65" s="5">
        <f t="shared" si="39"/>
        <v>0.56735999999999998</v>
      </c>
      <c r="J65" s="5">
        <f t="shared" si="40"/>
        <v>0.56735999999999998</v>
      </c>
      <c r="K65" s="5">
        <f t="shared" si="41"/>
        <v>0.62409599999999998</v>
      </c>
      <c r="L65" s="5">
        <f t="shared" si="42"/>
        <v>0.68083199999999999</v>
      </c>
      <c r="M65" s="3"/>
    </row>
    <row r="66" spans="1:13" x14ac:dyDescent="0.45">
      <c r="A66" s="3" t="s">
        <v>120</v>
      </c>
      <c r="B66" s="3" t="s">
        <v>188</v>
      </c>
      <c r="C66" s="3">
        <v>1</v>
      </c>
      <c r="D66" s="3"/>
      <c r="E66" s="3">
        <v>2.5</v>
      </c>
      <c r="F66" s="4">
        <v>0</v>
      </c>
      <c r="G66" s="5">
        <f t="shared" si="37"/>
        <v>2.5</v>
      </c>
      <c r="H66" s="5">
        <f t="shared" si="38"/>
        <v>2.75</v>
      </c>
      <c r="I66" s="5">
        <f t="shared" si="39"/>
        <v>3</v>
      </c>
      <c r="J66" s="5">
        <f t="shared" si="40"/>
        <v>3</v>
      </c>
      <c r="K66" s="5">
        <f t="shared" si="41"/>
        <v>3.3000000000000003</v>
      </c>
      <c r="L66" s="5">
        <f t="shared" si="42"/>
        <v>3.5999999999999996</v>
      </c>
      <c r="M66" s="3"/>
    </row>
    <row r="67" spans="1:13" x14ac:dyDescent="0.45">
      <c r="A67" s="3" t="s">
        <v>130</v>
      </c>
      <c r="B67" s="3" t="s">
        <v>189</v>
      </c>
      <c r="C67" s="3">
        <v>1</v>
      </c>
      <c r="D67" s="3"/>
      <c r="E67" s="3">
        <v>3.9</v>
      </c>
      <c r="F67" s="4">
        <v>0</v>
      </c>
      <c r="G67" s="5">
        <f t="shared" si="37"/>
        <v>3.9</v>
      </c>
      <c r="H67" s="5">
        <f t="shared" si="38"/>
        <v>4.29</v>
      </c>
      <c r="I67" s="5">
        <f t="shared" si="39"/>
        <v>4.68</v>
      </c>
      <c r="J67" s="5">
        <f t="shared" si="40"/>
        <v>4.68</v>
      </c>
      <c r="K67" s="5">
        <f t="shared" si="41"/>
        <v>5.1479999999999997</v>
      </c>
      <c r="L67" s="5">
        <f t="shared" si="42"/>
        <v>5.6159999999999997</v>
      </c>
      <c r="M67" s="3"/>
    </row>
    <row r="68" spans="1:13" x14ac:dyDescent="0.45">
      <c r="A68" s="3" t="s">
        <v>130</v>
      </c>
      <c r="B68" s="3" t="s">
        <v>190</v>
      </c>
      <c r="C68" s="3">
        <v>1</v>
      </c>
      <c r="D68" s="3"/>
      <c r="E68" s="3">
        <v>5</v>
      </c>
      <c r="F68" s="4">
        <v>0</v>
      </c>
      <c r="G68" s="5">
        <f t="shared" si="37"/>
        <v>5</v>
      </c>
      <c r="H68" s="5">
        <f t="shared" si="38"/>
        <v>5.5</v>
      </c>
      <c r="I68" s="5">
        <f t="shared" si="39"/>
        <v>6</v>
      </c>
      <c r="J68" s="5">
        <f t="shared" si="40"/>
        <v>6</v>
      </c>
      <c r="K68" s="5">
        <f t="shared" si="41"/>
        <v>6.6000000000000005</v>
      </c>
      <c r="L68" s="5">
        <f t="shared" si="42"/>
        <v>7.1999999999999993</v>
      </c>
      <c r="M68" s="3"/>
    </row>
    <row r="69" spans="1:13" x14ac:dyDescent="0.45">
      <c r="A69" s="3" t="s">
        <v>135</v>
      </c>
      <c r="B69" s="3" t="s">
        <v>191</v>
      </c>
      <c r="C69" s="3">
        <v>1</v>
      </c>
      <c r="D69" s="3"/>
      <c r="E69" s="3">
        <v>0.7</v>
      </c>
      <c r="F69" s="4">
        <v>0</v>
      </c>
      <c r="G69" s="5">
        <f t="shared" si="37"/>
        <v>0.7</v>
      </c>
      <c r="H69" s="5">
        <f t="shared" si="38"/>
        <v>0.77</v>
      </c>
      <c r="I69" s="5">
        <f t="shared" si="39"/>
        <v>0.84</v>
      </c>
      <c r="J69" s="5">
        <f t="shared" si="40"/>
        <v>0.84</v>
      </c>
      <c r="K69" s="5">
        <f t="shared" si="41"/>
        <v>0.92400000000000004</v>
      </c>
      <c r="L69" s="5">
        <f t="shared" si="42"/>
        <v>1.008</v>
      </c>
      <c r="M69" s="3"/>
    </row>
    <row r="70" spans="1:13" x14ac:dyDescent="0.45">
      <c r="A70" s="3" t="s">
        <v>192</v>
      </c>
      <c r="B70" s="3" t="s">
        <v>193</v>
      </c>
      <c r="C70" s="3">
        <v>1</v>
      </c>
      <c r="D70" s="3"/>
      <c r="E70" s="3">
        <v>1.56</v>
      </c>
      <c r="F70" s="4">
        <v>0</v>
      </c>
      <c r="G70" s="5">
        <f t="shared" si="37"/>
        <v>1.56</v>
      </c>
      <c r="H70" s="5">
        <f t="shared" si="38"/>
        <v>1.7160000000000002</v>
      </c>
      <c r="I70" s="5">
        <f t="shared" si="39"/>
        <v>1.8719999999999999</v>
      </c>
      <c r="J70" s="5">
        <f t="shared" si="40"/>
        <v>1.8719999999999999</v>
      </c>
      <c r="K70" s="5">
        <f t="shared" si="41"/>
        <v>2.0592000000000001</v>
      </c>
      <c r="L70" s="5">
        <f t="shared" si="42"/>
        <v>2.2464</v>
      </c>
      <c r="M70" s="3"/>
    </row>
    <row r="71" spans="1:13" x14ac:dyDescent="0.45">
      <c r="A71" s="3" t="s">
        <v>142</v>
      </c>
      <c r="B71" s="3" t="s">
        <v>194</v>
      </c>
      <c r="C71" s="3">
        <v>1</v>
      </c>
      <c r="D71" s="3"/>
      <c r="E71" s="3">
        <v>8</v>
      </c>
      <c r="F71" s="4">
        <v>0</v>
      </c>
      <c r="G71" s="5">
        <f t="shared" si="10"/>
        <v>8</v>
      </c>
      <c r="H71" s="5">
        <f t="shared" si="0"/>
        <v>8.8000000000000007</v>
      </c>
      <c r="I71" s="5">
        <f t="shared" si="1"/>
        <v>9.6</v>
      </c>
      <c r="J71" s="5">
        <f t="shared" si="2"/>
        <v>9.6</v>
      </c>
      <c r="K71" s="5">
        <f t="shared" si="3"/>
        <v>10.56</v>
      </c>
      <c r="L71" s="5">
        <f t="shared" si="4"/>
        <v>11.52</v>
      </c>
      <c r="M71" s="3"/>
    </row>
    <row r="72" spans="1:13" x14ac:dyDescent="0.45">
      <c r="A72" s="3" t="s">
        <v>142</v>
      </c>
      <c r="B72" s="3" t="s">
        <v>195</v>
      </c>
      <c r="C72" s="3">
        <v>1</v>
      </c>
      <c r="D72" s="3"/>
      <c r="E72" s="3">
        <v>3.5</v>
      </c>
      <c r="F72" s="4">
        <v>0</v>
      </c>
      <c r="G72" s="5">
        <f t="shared" si="10"/>
        <v>3.5</v>
      </c>
      <c r="H72" s="5">
        <f t="shared" si="0"/>
        <v>3.8500000000000005</v>
      </c>
      <c r="I72" s="5">
        <f t="shared" si="1"/>
        <v>4.2</v>
      </c>
      <c r="J72" s="5">
        <f t="shared" si="2"/>
        <v>4.2</v>
      </c>
      <c r="K72" s="5">
        <f t="shared" si="3"/>
        <v>4.620000000000001</v>
      </c>
      <c r="L72" s="5">
        <f t="shared" si="4"/>
        <v>5.04</v>
      </c>
      <c r="M72" s="3"/>
    </row>
    <row r="73" spans="1:13" x14ac:dyDescent="0.45">
      <c r="A73" s="3" t="s">
        <v>142</v>
      </c>
      <c r="B73" s="3" t="s">
        <v>196</v>
      </c>
      <c r="C73" s="3">
        <v>1</v>
      </c>
      <c r="D73" s="3"/>
      <c r="E73" s="3">
        <v>2</v>
      </c>
      <c r="F73" s="4">
        <v>0</v>
      </c>
      <c r="G73" s="5">
        <f t="shared" si="10"/>
        <v>2</v>
      </c>
      <c r="H73" s="5">
        <f t="shared" si="0"/>
        <v>2.2000000000000002</v>
      </c>
      <c r="I73" s="5">
        <f t="shared" si="1"/>
        <v>2.4</v>
      </c>
      <c r="J73" s="5">
        <f t="shared" si="2"/>
        <v>2.4</v>
      </c>
      <c r="K73" s="5">
        <f t="shared" si="3"/>
        <v>2.64</v>
      </c>
      <c r="L73" s="5">
        <f t="shared" si="4"/>
        <v>2.88</v>
      </c>
      <c r="M73" s="3"/>
    </row>
    <row r="74" spans="1:13" x14ac:dyDescent="0.45">
      <c r="A74" s="3" t="s">
        <v>162</v>
      </c>
      <c r="B74" s="3" t="s">
        <v>197</v>
      </c>
      <c r="C74" s="3">
        <v>1</v>
      </c>
      <c r="D74" s="3"/>
      <c r="E74" s="3">
        <v>50</v>
      </c>
      <c r="F74" s="4">
        <v>0</v>
      </c>
      <c r="G74" s="5">
        <f t="shared" si="10"/>
        <v>50</v>
      </c>
      <c r="H74" s="5">
        <f t="shared" ref="H74:H76" si="43">G74*1.1</f>
        <v>55.000000000000007</v>
      </c>
      <c r="I74" s="5">
        <f t="shared" ref="I74:I76" si="44">G74*1.2</f>
        <v>60</v>
      </c>
      <c r="J74" s="5">
        <f t="shared" ref="J74:J76" si="45">G74*1.2</f>
        <v>60</v>
      </c>
      <c r="K74" s="5">
        <f t="shared" ref="K74:K76" si="46">J74*1.1</f>
        <v>66</v>
      </c>
      <c r="L74" s="5">
        <f t="shared" ref="L74:L76" si="47">J74*1.2</f>
        <v>72</v>
      </c>
      <c r="M74" s="3"/>
    </row>
    <row r="75" spans="1:13" x14ac:dyDescent="0.45">
      <c r="A75" s="3" t="s">
        <v>162</v>
      </c>
      <c r="B75" s="3" t="s">
        <v>198</v>
      </c>
      <c r="C75" s="3">
        <v>1</v>
      </c>
      <c r="D75" s="3"/>
      <c r="E75" s="3">
        <v>50</v>
      </c>
      <c r="F75" s="4">
        <v>0</v>
      </c>
      <c r="G75" s="5">
        <f t="shared" ref="G75:G76" si="48">(E75/C75)*(1-F75)</f>
        <v>50</v>
      </c>
      <c r="H75" s="5">
        <f t="shared" si="43"/>
        <v>55.000000000000007</v>
      </c>
      <c r="I75" s="5">
        <f t="shared" si="44"/>
        <v>60</v>
      </c>
      <c r="J75" s="5">
        <f t="shared" si="45"/>
        <v>60</v>
      </c>
      <c r="K75" s="5">
        <f t="shared" si="46"/>
        <v>66</v>
      </c>
      <c r="L75" s="5">
        <f t="shared" si="47"/>
        <v>72</v>
      </c>
      <c r="M75" s="3"/>
    </row>
    <row r="76" spans="1:13" x14ac:dyDescent="0.45">
      <c r="A76" s="3" t="s">
        <v>168</v>
      </c>
      <c r="B76" s="3" t="s">
        <v>199</v>
      </c>
      <c r="C76" s="3">
        <v>1</v>
      </c>
      <c r="D76" s="3"/>
      <c r="E76" s="3">
        <v>25</v>
      </c>
      <c r="F76" s="4">
        <v>0</v>
      </c>
      <c r="G76" s="5">
        <f t="shared" si="48"/>
        <v>25</v>
      </c>
      <c r="H76" s="5">
        <f t="shared" si="43"/>
        <v>27.500000000000004</v>
      </c>
      <c r="I76" s="5">
        <f t="shared" si="44"/>
        <v>30</v>
      </c>
      <c r="J76" s="5">
        <f t="shared" si="45"/>
        <v>30</v>
      </c>
      <c r="K76" s="5">
        <f t="shared" si="46"/>
        <v>33</v>
      </c>
      <c r="L76" s="5">
        <f t="shared" si="47"/>
        <v>36</v>
      </c>
      <c r="M76" s="3"/>
    </row>
    <row r="79" spans="1:13" x14ac:dyDescent="0.45">
      <c r="E79" s="3"/>
      <c r="F79" s="4"/>
    </row>
  </sheetData>
  <autoFilter ref="A1:M76" xr:uid="{5AB8940B-FE97-460F-8E2F-31B2D6E4983C}">
    <sortState xmlns:xlrd2="http://schemas.microsoft.com/office/spreadsheetml/2017/richdata2" ref="A37:M70">
      <sortCondition ref="A1:A76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E2CC-3ABB-4924-8805-F5CD3FE22C17}">
  <dimension ref="A1:C12"/>
  <sheetViews>
    <sheetView workbookViewId="0">
      <selection activeCell="A13" sqref="A13"/>
    </sheetView>
  </sheetViews>
  <sheetFormatPr defaultRowHeight="14.25" x14ac:dyDescent="0.45"/>
  <cols>
    <col min="1" max="1" width="22.265625" bestFit="1" customWidth="1"/>
    <col min="2" max="2" width="11.1328125" bestFit="1" customWidth="1"/>
    <col min="3" max="3" width="4.73046875" bestFit="1" customWidth="1"/>
  </cols>
  <sheetData>
    <row r="1" spans="1:3" x14ac:dyDescent="0.45">
      <c r="A1" s="3" t="s">
        <v>200</v>
      </c>
      <c r="B1" s="3" t="s">
        <v>110</v>
      </c>
      <c r="C1" s="3" t="s">
        <v>201</v>
      </c>
    </row>
    <row r="2" spans="1:3" x14ac:dyDescent="0.45">
      <c r="A2" s="3" t="s">
        <v>40</v>
      </c>
      <c r="B2" s="3" t="s">
        <v>202</v>
      </c>
      <c r="C2" s="3">
        <v>0.45</v>
      </c>
    </row>
    <row r="3" spans="1:3" x14ac:dyDescent="0.45">
      <c r="A3" s="3" t="s">
        <v>203</v>
      </c>
      <c r="B3" s="3" t="s">
        <v>204</v>
      </c>
      <c r="C3" s="3">
        <v>100</v>
      </c>
    </row>
    <row r="4" spans="1:3" x14ac:dyDescent="0.45">
      <c r="A4" s="3" t="s">
        <v>41</v>
      </c>
      <c r="B4" s="3" t="s">
        <v>204</v>
      </c>
      <c r="C4" s="3">
        <v>70</v>
      </c>
    </row>
    <row r="5" spans="1:3" x14ac:dyDescent="0.45">
      <c r="A5" s="3" t="s">
        <v>205</v>
      </c>
      <c r="B5" s="3" t="s">
        <v>206</v>
      </c>
      <c r="C5" s="3">
        <v>25</v>
      </c>
    </row>
    <row r="6" spans="1:3" x14ac:dyDescent="0.45">
      <c r="A6" s="3" t="s">
        <v>207</v>
      </c>
      <c r="B6" s="3" t="s">
        <v>206</v>
      </c>
      <c r="C6" s="3">
        <v>30</v>
      </c>
    </row>
    <row r="7" spans="1:3" x14ac:dyDescent="0.45">
      <c r="A7" s="3" t="s">
        <v>208</v>
      </c>
      <c r="B7" s="3" t="s">
        <v>206</v>
      </c>
      <c r="C7" s="3">
        <v>25</v>
      </c>
    </row>
    <row r="8" spans="1:3" x14ac:dyDescent="0.45">
      <c r="A8" s="3" t="s">
        <v>209</v>
      </c>
      <c r="B8" s="3" t="s">
        <v>206</v>
      </c>
      <c r="C8" s="3">
        <v>30</v>
      </c>
    </row>
    <row r="9" spans="1:3" x14ac:dyDescent="0.45">
      <c r="A9" s="3" t="s">
        <v>210</v>
      </c>
      <c r="B9" s="3" t="s">
        <v>211</v>
      </c>
      <c r="C9" s="4">
        <v>0.2</v>
      </c>
    </row>
    <row r="10" spans="1:3" x14ac:dyDescent="0.45">
      <c r="A10" s="3" t="s">
        <v>212</v>
      </c>
      <c r="B10" s="3" t="s">
        <v>211</v>
      </c>
      <c r="C10" s="4">
        <v>0.2</v>
      </c>
    </row>
    <row r="11" spans="1:3" x14ac:dyDescent="0.45">
      <c r="A11" s="3" t="s">
        <v>213</v>
      </c>
      <c r="B11" s="3" t="s">
        <v>211</v>
      </c>
      <c r="C11" s="4">
        <v>0.2</v>
      </c>
    </row>
    <row r="12" spans="1:3" x14ac:dyDescent="0.45">
      <c r="A12" s="3" t="s">
        <v>214</v>
      </c>
      <c r="B12" s="3" t="s">
        <v>211</v>
      </c>
      <c r="C12" s="4">
        <v>0.1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601EB-A568-4CBA-A819-832217F16182}">
  <dimension ref="A1:E2"/>
  <sheetViews>
    <sheetView workbookViewId="0">
      <selection activeCell="C30" sqref="C30"/>
    </sheetView>
  </sheetViews>
  <sheetFormatPr defaultRowHeight="14.25" x14ac:dyDescent="0.45"/>
  <cols>
    <col min="1" max="5" width="17.86328125" customWidth="1"/>
  </cols>
  <sheetData>
    <row r="1" spans="1:5" x14ac:dyDescent="0.45">
      <c r="A1" t="s">
        <v>215</v>
      </c>
      <c r="B1" s="22" t="s">
        <v>216</v>
      </c>
      <c r="C1" s="22" t="s">
        <v>217</v>
      </c>
      <c r="D1" t="s">
        <v>218</v>
      </c>
      <c r="E1" t="s">
        <v>219</v>
      </c>
    </row>
    <row r="2" spans="1:5" x14ac:dyDescent="0.45">
      <c r="B2" s="22"/>
      <c r="C2" s="2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79E88-0243-45C5-8BE4-1597F77A9CB7}">
  <dimension ref="A1:B10"/>
  <sheetViews>
    <sheetView topLeftCell="B1" workbookViewId="0">
      <selection activeCell="I34" sqref="I34"/>
    </sheetView>
  </sheetViews>
  <sheetFormatPr defaultRowHeight="14.25" x14ac:dyDescent="0.45"/>
  <sheetData>
    <row r="1" spans="1:2" x14ac:dyDescent="0.45">
      <c r="A1" t="s">
        <v>0</v>
      </c>
    </row>
    <row r="3" spans="1:2" x14ac:dyDescent="0.45">
      <c r="B3" t="s">
        <v>1</v>
      </c>
    </row>
    <row r="4" spans="1:2" x14ac:dyDescent="0.45">
      <c r="B4" t="s">
        <v>2</v>
      </c>
    </row>
    <row r="5" spans="1:2" x14ac:dyDescent="0.45">
      <c r="B5" t="s">
        <v>3</v>
      </c>
    </row>
    <row r="6" spans="1:2" x14ac:dyDescent="0.45">
      <c r="B6" t="s">
        <v>4</v>
      </c>
    </row>
    <row r="7" spans="1:2" x14ac:dyDescent="0.45">
      <c r="B7" t="s">
        <v>5</v>
      </c>
    </row>
    <row r="8" spans="1:2" x14ac:dyDescent="0.45">
      <c r="B8" t="s">
        <v>6</v>
      </c>
    </row>
    <row r="9" spans="1:2" x14ac:dyDescent="0.45">
      <c r="B9" t="s">
        <v>7</v>
      </c>
    </row>
    <row r="10" spans="1:2" x14ac:dyDescent="0.45">
      <c r="B1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24</vt:i4>
      </vt:variant>
    </vt:vector>
  </HeadingPairs>
  <TitlesOfParts>
    <vt:vector size="34" baseType="lpstr">
      <vt:lpstr>Costing Agent Requirements</vt:lpstr>
      <vt:lpstr>Job Units</vt:lpstr>
      <vt:lpstr>Work Units</vt:lpstr>
      <vt:lpstr>Labour Units</vt:lpstr>
      <vt:lpstr>Labour</vt:lpstr>
      <vt:lpstr>Materials</vt:lpstr>
      <vt:lpstr>Preliminary</vt:lpstr>
      <vt:lpstr>Form1</vt:lpstr>
      <vt:lpstr>Design Agent Requirements</vt:lpstr>
      <vt:lpstr>Formula Ref Sheet</vt:lpstr>
      <vt:lpstr>CCCAmbTempFact</vt:lpstr>
      <vt:lpstr>CCCDesignCurrent</vt:lpstr>
      <vt:lpstr>CCCGroupCorrFact</vt:lpstr>
      <vt:lpstr>DesignCurrentPower</vt:lpstr>
      <vt:lpstr>DesignCurrentVoltage</vt:lpstr>
      <vt:lpstr>DisconnectionTime</vt:lpstr>
      <vt:lpstr>FaultCurrent</vt:lpstr>
      <vt:lpstr>LinetolineVoltage</vt:lpstr>
      <vt:lpstr>MaterialConstant</vt:lpstr>
      <vt:lpstr>mVAm</vt:lpstr>
      <vt:lpstr>OhmLawIVolts</vt:lpstr>
      <vt:lpstr>OhmsLawRVolts</vt:lpstr>
      <vt:lpstr>PDRcablecarryingcapacity</vt:lpstr>
      <vt:lpstr>PDRDesignCurrent</vt:lpstr>
      <vt:lpstr>PFCU</vt:lpstr>
      <vt:lpstr>PFCZe</vt:lpstr>
      <vt:lpstr>PowerFactor</vt:lpstr>
      <vt:lpstr>Resistance1</vt:lpstr>
      <vt:lpstr>Resistance2</vt:lpstr>
      <vt:lpstr>SquareRootThree</vt:lpstr>
      <vt:lpstr>ThreePhasePower</vt:lpstr>
      <vt:lpstr>VoltageDropDesignCurrent</vt:lpstr>
      <vt:lpstr>VoltageDropLength</vt:lpstr>
      <vt:lpstr>Ze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Gareth Youens</dc:creator>
  <cp:keywords/>
  <dc:description/>
  <cp:lastModifiedBy>Gareth Youens</cp:lastModifiedBy>
  <cp:revision/>
  <dcterms:created xsi:type="dcterms:W3CDTF">2025-06-24T17:00:02Z</dcterms:created>
  <dcterms:modified xsi:type="dcterms:W3CDTF">2025-07-30T06:35:42Z</dcterms:modified>
  <cp:category/>
  <cp:contentStatus/>
</cp:coreProperties>
</file>