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lectricgcouk-my.sharepoint.com/personal/gareth_electricg_co_uk/Documents/IT/Copilot Agents/Design and Pricing Tool/"/>
    </mc:Choice>
  </mc:AlternateContent>
  <xr:revisionPtr revIDLastSave="154" documentId="8_{AB008F8D-82C0-43A3-89B4-F705D69908F1}" xr6:coauthVersionLast="47" xr6:coauthVersionMax="47" xr10:uidLastSave="{F318CA8D-6364-47F0-BF2E-969DB4849202}"/>
  <bookViews>
    <workbookView xWindow="-98" yWindow="-98" windowWidth="21795" windowHeight="14235" xr2:uid="{00000000-000D-0000-FFFF-FFFF00000000}"/>
  </bookViews>
  <sheets>
    <sheet name="Summary" sheetId="3" r:id="rId1"/>
    <sheet name="Circuits" sheetId="1" r:id="rId2"/>
    <sheet name="DiversityRules" sheetId="2" r:id="rId3"/>
    <sheet name="Appliance 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4" i="1"/>
  <c r="J3" i="1"/>
  <c r="J2" i="1"/>
  <c r="B4" i="3" s="1"/>
  <c r="C4" i="3" s="1"/>
  <c r="G5" i="1"/>
  <c r="J5" i="1" s="1"/>
  <c r="G4" i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2" i="3" l="1"/>
  <c r="C2" i="3" s="1"/>
  <c r="B3" i="3"/>
  <c r="C3" i="3" s="1"/>
  <c r="C12" i="3" s="1"/>
</calcChain>
</file>

<file path=xl/sharedStrings.xml><?xml version="1.0" encoding="utf-8"?>
<sst xmlns="http://schemas.openxmlformats.org/spreadsheetml/2006/main" count="178" uniqueCount="107">
  <si>
    <t>Circuit ID</t>
  </si>
  <si>
    <t>Description</t>
  </si>
  <si>
    <t>Category</t>
  </si>
  <si>
    <t>Phase</t>
  </si>
  <si>
    <t>Voltage</t>
  </si>
  <si>
    <t>PowerFactor</t>
  </si>
  <si>
    <t>RatedPower_W</t>
  </si>
  <si>
    <t>RatedCurrent_A</t>
  </si>
  <si>
    <t>CCU_Socket</t>
  </si>
  <si>
    <t>UndivI_A</t>
  </si>
  <si>
    <t>Notes</t>
  </si>
  <si>
    <t>Lighting</t>
  </si>
  <si>
    <t>1φ</t>
  </si>
  <si>
    <t>No</t>
  </si>
  <si>
    <t>Socket-outlets</t>
  </si>
  <si>
    <t>Cooker</t>
  </si>
  <si>
    <t>Cooking appliance</t>
  </si>
  <si>
    <t>Electric shower</t>
  </si>
  <si>
    <t>Instantaneous water heater/shower</t>
  </si>
  <si>
    <t>RuleType</t>
  </si>
  <si>
    <t>Param1</t>
  </si>
  <si>
    <t>Param2</t>
  </si>
  <si>
    <t>PercentOfTotal</t>
  </si>
  <si>
    <t>Typical OSG domestic lighting diversity</t>
  </si>
  <si>
    <t>LargestPlusRemainder</t>
  </si>
  <si>
    <t>100% largest + 40% remainder</t>
  </si>
  <si>
    <t>CookerFormula</t>
  </si>
  <si>
    <t>10A + 30% remainder &gt;10A + 5A if CCU socket</t>
  </si>
  <si>
    <t>No diversity</t>
  </si>
  <si>
    <t>Immersion (controlled)</t>
  </si>
  <si>
    <t>Off-peak/timed control</t>
  </si>
  <si>
    <t>Immersion (uncontrolled)</t>
  </si>
  <si>
    <t>Fixed space heating</t>
  </si>
  <si>
    <t>100% largest + 75% remainder</t>
  </si>
  <si>
    <t>EV charger</t>
  </si>
  <si>
    <t>No diversity unless load managed</t>
  </si>
  <si>
    <t>Motors/pumps</t>
  </si>
  <si>
    <t>Other</t>
  </si>
  <si>
    <t>TotalUndiv_A</t>
  </si>
  <si>
    <t>Diversified_A</t>
  </si>
  <si>
    <t>Total Max Demand (A)</t>
  </si>
  <si>
    <t>Appliance</t>
  </si>
  <si>
    <t>Approx. Power (W)</t>
  </si>
  <si>
    <t>Approx. Current (A @230 V)</t>
  </si>
  <si>
    <t>Kettle</t>
  </si>
  <si>
    <t>2,200–3,000</t>
  </si>
  <si>
    <t>9.5–13</t>
  </si>
  <si>
    <t>High load, short duration</t>
  </si>
  <si>
    <t>Toaster (2-slice)</t>
  </si>
  <si>
    <t>Toaster (4-slice)</t>
  </si>
  <si>
    <t>Microwave</t>
  </si>
  <si>
    <t>Standard model</t>
  </si>
  <si>
    <t>Electric oven (single)</t>
  </si>
  <si>
    <t>Often on dedicated circuit</t>
  </si>
  <si>
    <t>Hob (ceramic/induction)</t>
  </si>
  <si>
    <t>3,000–7,000</t>
  </si>
  <si>
    <t>13–32</t>
  </si>
  <si>
    <t>May require diversity calc</t>
  </si>
  <si>
    <t>Dishwasher</t>
  </si>
  <si>
    <t>Washing machine</t>
  </si>
  <si>
    <t>Tumble dryer (vented/condenser)</t>
  </si>
  <si>
    <t>Tumble dryer (heat pump)</t>
  </si>
  <si>
    <t>Energy-efficient type</t>
  </si>
  <si>
    <t>Fridge freezer (standard)</t>
  </si>
  <si>
    <t>Runs intermittently</t>
  </si>
  <si>
    <t>American fridge freezer</t>
  </si>
  <si>
    <t>Freezer (upright/chest)</t>
  </si>
  <si>
    <t>7,500–9,500</t>
  </si>
  <si>
    <t>32–41</t>
  </si>
  <si>
    <t>Requires dedicated circuit</t>
  </si>
  <si>
    <t>Immersion heater</t>
  </si>
  <si>
    <t>Hair dryer</t>
  </si>
  <si>
    <t>Iron</t>
  </si>
  <si>
    <t>Fan heater / portable radiator</t>
  </si>
  <si>
    <t>2,000–3,000</t>
  </si>
  <si>
    <t>9–13</t>
  </si>
  <si>
    <t>Vacuum cleaner (corded)</t>
  </si>
  <si>
    <t>900–2,000</t>
  </si>
  <si>
    <t>4–9</t>
  </si>
  <si>
    <t>Cordless vacuum</t>
  </si>
  <si>
    <t>20–175</t>
  </si>
  <si>
    <t>&lt;1</t>
  </si>
  <si>
    <t>Charging load</t>
  </si>
  <si>
    <t>Laptop</t>
  </si>
  <si>
    <t>50–100</t>
  </si>
  <si>
    <t>&lt;0.5</t>
  </si>
  <si>
    <t>Desktop PC</t>
  </si>
  <si>
    <t>Gaming rigs higher</t>
  </si>
  <si>
    <t>TV (55” UHD)</t>
  </si>
  <si>
    <t>Games console</t>
  </si>
  <si>
    <t>EV charger (slow)</t>
  </si>
  <si>
    <t>Dedicated circuit</t>
  </si>
  <si>
    <t>Smoke alarms</t>
  </si>
  <si>
    <t>Smoke Alarms</t>
  </si>
  <si>
    <t>Downstairs lights</t>
  </si>
  <si>
    <t>Upstairs Lights</t>
  </si>
  <si>
    <t>Downstairs Sockets</t>
  </si>
  <si>
    <t>Toaster</t>
  </si>
  <si>
    <t>Coffee Machine</t>
  </si>
  <si>
    <t>Fridge</t>
  </si>
  <si>
    <t>Upstairs Sockets</t>
  </si>
  <si>
    <t>TV</t>
  </si>
  <si>
    <t>PC</t>
  </si>
  <si>
    <t>Garage</t>
  </si>
  <si>
    <t>Washing Machine</t>
  </si>
  <si>
    <t>House smokes</t>
  </si>
  <si>
    <t>Single 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</si>
</sst>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424242"/>
      <name val="Segoe UI"/>
      <family val="2"/>
    </font>
    <font>
      <sz val="8"/>
      <color theme="1"/>
      <name val="Calibri"/>
      <family val="2"/>
      <scheme val="minor"/>
    </font>
    <font>
      <sz val="10"/>
      <color rgb="FF42424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/>
    <xf numFmtId="0" fontId="1" fillId="3" borderId="0" xfId="0" applyFont="1" applyFill="1" applyAlignment="1">
      <alignment horizontal="left" vertical="top" wrapText="1"/>
    </xf>
    <xf numFmtId="3" fontId="1" fillId="3" borderId="0" xfId="0" applyNumberFormat="1" applyFont="1" applyFill="1" applyAlignment="1">
      <alignment horizontal="left" vertical="top" wrapText="1"/>
    </xf>
    <xf numFmtId="2" fontId="3" fillId="0" borderId="0" xfId="0" applyNumberFormat="1" applyFont="1" applyAlignment="1">
      <alignment horizontal="left" vertical="center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12" sqref="C12"/>
    </sheetView>
  </sheetViews>
  <sheetFormatPr defaultRowHeight="14.25" x14ac:dyDescent="0.45"/>
  <cols>
    <col min="1" max="1" width="29.265625" bestFit="1" customWidth="1"/>
    <col min="2" max="2" width="18.796875" bestFit="1" customWidth="1"/>
    <col min="3" max="3" width="13.265625" bestFit="1" customWidth="1"/>
  </cols>
  <sheetData>
    <row r="1" spans="1:3" x14ac:dyDescent="0.45">
      <c r="A1" t="s">
        <v>2</v>
      </c>
      <c r="B1" t="s">
        <v>38</v>
      </c>
      <c r="C1" t="s">
        <v>39</v>
      </c>
    </row>
    <row r="2" spans="1:3" x14ac:dyDescent="0.45">
      <c r="A2" t="s">
        <v>11</v>
      </c>
      <c r="B2" s="6">
        <f>SUMIF(Circuits!C:C,A2,Circuits!J:J)</f>
        <v>6.9565217391304355</v>
      </c>
      <c r="C2" s="6">
        <f t="shared" ref="C2:C11" si="0">IF(A2="Lighting",B2*0.66,IF(A2="Socket-outlets",B2*0.7,B2))</f>
        <v>4.591304347826088</v>
      </c>
    </row>
    <row r="3" spans="1:3" x14ac:dyDescent="0.45">
      <c r="A3" t="s">
        <v>14</v>
      </c>
      <c r="B3" s="6">
        <f>SUMIF(Circuits!C:C,A3,Circuits!J:J)</f>
        <v>35.086956521739125</v>
      </c>
      <c r="C3" s="6">
        <f t="shared" si="0"/>
        <v>24.560869565217388</v>
      </c>
    </row>
    <row r="4" spans="1:3" x14ac:dyDescent="0.45">
      <c r="A4" t="s">
        <v>16</v>
      </c>
      <c r="B4" s="6">
        <f>SUMIF(Circuits!C:C,A4,Circuits!J:J)</f>
        <v>13.043478260869565</v>
      </c>
      <c r="C4" s="6">
        <f t="shared" si="0"/>
        <v>13.043478260869565</v>
      </c>
    </row>
    <row r="5" spans="1:3" x14ac:dyDescent="0.45">
      <c r="A5" t="s">
        <v>18</v>
      </c>
      <c r="B5" s="6">
        <f>SUMIF(Circuits!C:C,A5,Circuits!J:J)</f>
        <v>0</v>
      </c>
      <c r="C5" s="6">
        <f t="shared" si="0"/>
        <v>0</v>
      </c>
    </row>
    <row r="6" spans="1:3" x14ac:dyDescent="0.45">
      <c r="A6" t="s">
        <v>29</v>
      </c>
      <c r="B6" s="6">
        <f>SUMIF(Circuits!C:C,A6,Circuits!J:J)</f>
        <v>0</v>
      </c>
      <c r="C6" s="6">
        <f t="shared" si="0"/>
        <v>0</v>
      </c>
    </row>
    <row r="7" spans="1:3" x14ac:dyDescent="0.45">
      <c r="A7" t="s">
        <v>31</v>
      </c>
      <c r="B7" s="6">
        <f>SUMIF(Circuits!C:C,A7,Circuits!J:J)</f>
        <v>0</v>
      </c>
      <c r="C7" s="6">
        <f t="shared" si="0"/>
        <v>0</v>
      </c>
    </row>
    <row r="8" spans="1:3" x14ac:dyDescent="0.45">
      <c r="A8" t="s">
        <v>32</v>
      </c>
      <c r="B8" s="6">
        <f>SUMIF(Circuits!C:C,A8,Circuits!J:J)</f>
        <v>0</v>
      </c>
      <c r="C8" s="6">
        <f t="shared" si="0"/>
        <v>0</v>
      </c>
    </row>
    <row r="9" spans="1:3" x14ac:dyDescent="0.45">
      <c r="A9" t="s">
        <v>34</v>
      </c>
      <c r="B9" s="6">
        <f>SUMIF(Circuits!C:C,A9,Circuits!J:J)</f>
        <v>0</v>
      </c>
      <c r="C9" s="6">
        <f t="shared" si="0"/>
        <v>0</v>
      </c>
    </row>
    <row r="10" spans="1:3" x14ac:dyDescent="0.45">
      <c r="A10" t="s">
        <v>36</v>
      </c>
      <c r="B10" s="6">
        <f>SUMIF(Circuits!C:C,A10,Circuits!J:J)</f>
        <v>0</v>
      </c>
      <c r="C10" s="6">
        <f t="shared" si="0"/>
        <v>0</v>
      </c>
    </row>
    <row r="11" spans="1:3" x14ac:dyDescent="0.45">
      <c r="A11" t="s">
        <v>37</v>
      </c>
      <c r="B11" s="6">
        <f>SUMIF(Circuits!C:C,A11,Circuits!J:J)</f>
        <v>8.6956521739130436E-3</v>
      </c>
      <c r="C11" s="6">
        <f t="shared" si="0"/>
        <v>8.6956521739130436E-3</v>
      </c>
    </row>
    <row r="12" spans="1:3" x14ac:dyDescent="0.45">
      <c r="B12" t="s">
        <v>40</v>
      </c>
      <c r="C12" s="6">
        <f>SUM(C2:C11)</f>
        <v>42.204347826086952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J18" sqref="J18"/>
    </sheetView>
  </sheetViews>
  <sheetFormatPr defaultRowHeight="14.25" x14ac:dyDescent="0.45"/>
  <cols>
    <col min="2" max="2" width="14.33203125" bestFit="1" customWidth="1"/>
    <col min="3" max="3" width="29.265625" bestFit="1" customWidth="1"/>
    <col min="6" max="6" width="10.6640625" bestFit="1" customWidth="1"/>
    <col min="7" max="7" width="13.06640625" bestFit="1" customWidth="1"/>
    <col min="8" max="8" width="13.3984375" bestFit="1" customWidth="1"/>
    <col min="9" max="9" width="10.06640625" bestFit="1" customWidth="1"/>
    <col min="10" max="10" width="13.19921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1</v>
      </c>
      <c r="B2" t="s">
        <v>15</v>
      </c>
      <c r="C2" t="s">
        <v>16</v>
      </c>
      <c r="D2" t="s">
        <v>12</v>
      </c>
      <c r="E2">
        <v>230</v>
      </c>
      <c r="F2">
        <v>1</v>
      </c>
      <c r="G2">
        <v>3000</v>
      </c>
      <c r="I2" t="s">
        <v>13</v>
      </c>
      <c r="J2" s="5">
        <f>IF(H2&lt;&gt;"",H2,IF(D2="1φ",IF(G2&lt;&gt;"",G2/(E2*F2),""),IF(D2="3φ",IF(G2&lt;&gt;"",G2/(SQRT(3)*E2*F2),""),"")))</f>
        <v>13.043478260869565</v>
      </c>
      <c r="K2" t="s">
        <v>106</v>
      </c>
    </row>
    <row r="3" spans="1:11" x14ac:dyDescent="0.45">
      <c r="A3">
        <v>2</v>
      </c>
      <c r="B3" t="s">
        <v>93</v>
      </c>
      <c r="C3" t="s">
        <v>37</v>
      </c>
      <c r="D3" t="s">
        <v>12</v>
      </c>
      <c r="E3">
        <v>230</v>
      </c>
      <c r="F3">
        <v>1</v>
      </c>
      <c r="G3">
        <v>2</v>
      </c>
      <c r="I3" t="s">
        <v>13</v>
      </c>
      <c r="J3" s="5">
        <f t="shared" ref="J3:J6" si="0">IF(H3&lt;&gt;"",H3,IF(D3="1φ",IF(G3&lt;&gt;"",G3/(E3*F3),""),IF(D3="3φ",IF(G3&lt;&gt;"",G3/(SQRT(3)*E3*F3),""),"")))</f>
        <v>8.6956521739130436E-3</v>
      </c>
      <c r="K3" t="s">
        <v>105</v>
      </c>
    </row>
    <row r="4" spans="1:11" x14ac:dyDescent="0.45">
      <c r="A4">
        <v>5</v>
      </c>
      <c r="B4" t="s">
        <v>94</v>
      </c>
      <c r="C4" t="s">
        <v>11</v>
      </c>
      <c r="D4" t="s">
        <v>12</v>
      </c>
      <c r="E4">
        <v>230</v>
      </c>
      <c r="F4">
        <v>1</v>
      </c>
      <c r="G4">
        <f>8*100</f>
        <v>800</v>
      </c>
      <c r="I4" t="s">
        <v>13</v>
      </c>
      <c r="J4" s="5">
        <f t="shared" si="0"/>
        <v>3.4782608695652173</v>
      </c>
    </row>
    <row r="5" spans="1:11" x14ac:dyDescent="0.45">
      <c r="A5">
        <v>6</v>
      </c>
      <c r="B5" t="s">
        <v>95</v>
      </c>
      <c r="C5" t="s">
        <v>11</v>
      </c>
      <c r="D5" t="s">
        <v>12</v>
      </c>
      <c r="E5">
        <v>230</v>
      </c>
      <c r="F5">
        <v>1</v>
      </c>
      <c r="G5">
        <f>100*5</f>
        <v>500</v>
      </c>
      <c r="I5" t="s">
        <v>13</v>
      </c>
      <c r="J5" s="5">
        <f t="shared" si="0"/>
        <v>2.1739130434782608</v>
      </c>
    </row>
    <row r="6" spans="1:11" x14ac:dyDescent="0.45">
      <c r="A6">
        <v>11</v>
      </c>
      <c r="B6" t="s">
        <v>96</v>
      </c>
      <c r="C6" t="s">
        <v>14</v>
      </c>
      <c r="D6" t="s">
        <v>12</v>
      </c>
      <c r="E6">
        <v>230</v>
      </c>
      <c r="F6">
        <v>1</v>
      </c>
      <c r="G6">
        <v>900</v>
      </c>
      <c r="I6" t="s">
        <v>13</v>
      </c>
      <c r="J6" s="5">
        <f t="shared" si="0"/>
        <v>3.9130434782608696</v>
      </c>
      <c r="K6" t="s">
        <v>97</v>
      </c>
    </row>
    <row r="7" spans="1:11" x14ac:dyDescent="0.45">
      <c r="A7">
        <v>11</v>
      </c>
      <c r="B7" t="s">
        <v>96</v>
      </c>
      <c r="C7" t="s">
        <v>14</v>
      </c>
      <c r="D7" t="s">
        <v>12</v>
      </c>
      <c r="E7">
        <v>230</v>
      </c>
      <c r="F7">
        <v>1</v>
      </c>
      <c r="G7">
        <v>3000</v>
      </c>
      <c r="I7" t="s">
        <v>13</v>
      </c>
      <c r="J7" s="5">
        <f t="shared" ref="J7" si="1">IF(H7&lt;&gt;"",H7,IF(D7="1φ",IF(G7&lt;&gt;"",G7/(E7*F7),""),IF(D7="3φ",IF(G7&lt;&gt;"",G7/(SQRT(3)*E7*F7),""),"")))</f>
        <v>13.043478260869565</v>
      </c>
      <c r="K7" t="s">
        <v>44</v>
      </c>
    </row>
    <row r="8" spans="1:11" x14ac:dyDescent="0.45">
      <c r="A8">
        <v>11</v>
      </c>
      <c r="B8" t="s">
        <v>96</v>
      </c>
      <c r="C8" t="s">
        <v>14</v>
      </c>
      <c r="D8" t="s">
        <v>12</v>
      </c>
      <c r="E8">
        <v>230</v>
      </c>
      <c r="F8">
        <v>1</v>
      </c>
      <c r="G8">
        <v>500</v>
      </c>
      <c r="I8" t="s">
        <v>13</v>
      </c>
      <c r="J8" s="5">
        <f t="shared" ref="J8:J10" si="2">IF(H8&lt;&gt;"",H8,IF(D8="1φ",IF(G8&lt;&gt;"",G8/(E8*F8),""),IF(D8="3φ",IF(G8&lt;&gt;"",G8/(SQRT(3)*E8*F8),""),"")))</f>
        <v>2.1739130434782608</v>
      </c>
      <c r="K8" t="s">
        <v>98</v>
      </c>
    </row>
    <row r="9" spans="1:11" x14ac:dyDescent="0.45">
      <c r="A9">
        <v>11</v>
      </c>
      <c r="B9" t="s">
        <v>96</v>
      </c>
      <c r="C9" t="s">
        <v>14</v>
      </c>
      <c r="D9" t="s">
        <v>12</v>
      </c>
      <c r="E9">
        <v>230</v>
      </c>
      <c r="F9">
        <v>1</v>
      </c>
      <c r="G9">
        <v>150</v>
      </c>
      <c r="I9" t="s">
        <v>13</v>
      </c>
      <c r="J9" s="5">
        <f t="shared" si="2"/>
        <v>0.65217391304347827</v>
      </c>
      <c r="K9" t="s">
        <v>99</v>
      </c>
    </row>
    <row r="10" spans="1:11" x14ac:dyDescent="0.45">
      <c r="A10">
        <v>11</v>
      </c>
      <c r="B10" t="s">
        <v>96</v>
      </c>
      <c r="C10" t="s">
        <v>14</v>
      </c>
      <c r="D10" t="s">
        <v>12</v>
      </c>
      <c r="E10">
        <v>230</v>
      </c>
      <c r="F10">
        <v>1</v>
      </c>
      <c r="G10">
        <v>900</v>
      </c>
      <c r="I10" t="s">
        <v>13</v>
      </c>
      <c r="J10" s="5">
        <f t="shared" si="2"/>
        <v>3.9130434782608696</v>
      </c>
      <c r="K10" t="s">
        <v>58</v>
      </c>
    </row>
    <row r="11" spans="1:11" x14ac:dyDescent="0.45">
      <c r="A11">
        <v>11</v>
      </c>
      <c r="B11" t="s">
        <v>96</v>
      </c>
      <c r="D11" t="s">
        <v>12</v>
      </c>
      <c r="E11">
        <v>230</v>
      </c>
      <c r="F11">
        <v>1</v>
      </c>
      <c r="G11">
        <v>120</v>
      </c>
      <c r="I11" t="s">
        <v>13</v>
      </c>
      <c r="J11" s="5">
        <f t="shared" ref="J11:J15" si="3">IF(H11&lt;&gt;"",H11,IF(D11="1φ",IF(G11&lt;&gt;"",G11/(E11*F11),""),IF(D11="3φ",IF(G11&lt;&gt;"",G11/(SQRT(3)*E11*F11),""),"")))</f>
        <v>0.52173913043478259</v>
      </c>
      <c r="K11" t="s">
        <v>101</v>
      </c>
    </row>
    <row r="12" spans="1:11" x14ac:dyDescent="0.45">
      <c r="A12">
        <v>12</v>
      </c>
      <c r="B12" t="s">
        <v>100</v>
      </c>
      <c r="C12" t="s">
        <v>14</v>
      </c>
      <c r="D12" t="s">
        <v>12</v>
      </c>
      <c r="E12">
        <v>230</v>
      </c>
      <c r="F12">
        <v>1</v>
      </c>
      <c r="G12">
        <v>300</v>
      </c>
      <c r="I12" t="s">
        <v>13</v>
      </c>
      <c r="J12" s="5">
        <f t="shared" si="3"/>
        <v>1.3043478260869565</v>
      </c>
      <c r="K12" t="s">
        <v>102</v>
      </c>
    </row>
    <row r="13" spans="1:11" x14ac:dyDescent="0.45">
      <c r="A13">
        <v>12</v>
      </c>
      <c r="B13" t="s">
        <v>100</v>
      </c>
      <c r="C13" t="s">
        <v>14</v>
      </c>
      <c r="D13" t="s">
        <v>12</v>
      </c>
      <c r="E13">
        <v>230</v>
      </c>
      <c r="F13">
        <v>1</v>
      </c>
      <c r="G13">
        <v>120</v>
      </c>
      <c r="I13" t="s">
        <v>13</v>
      </c>
      <c r="J13" s="5">
        <f t="shared" si="3"/>
        <v>0.52173913043478259</v>
      </c>
      <c r="K13" t="s">
        <v>101</v>
      </c>
    </row>
    <row r="14" spans="1:11" x14ac:dyDescent="0.45">
      <c r="A14">
        <v>15</v>
      </c>
      <c r="B14" t="s">
        <v>103</v>
      </c>
      <c r="C14" t="s">
        <v>14</v>
      </c>
      <c r="D14" t="s">
        <v>12</v>
      </c>
      <c r="E14">
        <v>230</v>
      </c>
      <c r="F14">
        <v>1</v>
      </c>
      <c r="G14">
        <v>2200</v>
      </c>
      <c r="I14" t="s">
        <v>13</v>
      </c>
      <c r="J14" s="5">
        <f t="shared" si="3"/>
        <v>9.5652173913043477</v>
      </c>
      <c r="K14" t="s">
        <v>104</v>
      </c>
    </row>
    <row r="15" spans="1:11" x14ac:dyDescent="0.45">
      <c r="A15">
        <v>15</v>
      </c>
      <c r="B15" t="s">
        <v>103</v>
      </c>
      <c r="C15" t="s">
        <v>11</v>
      </c>
      <c r="D15" t="s">
        <v>12</v>
      </c>
      <c r="E15">
        <v>230</v>
      </c>
      <c r="F15">
        <v>1</v>
      </c>
      <c r="G15">
        <v>300</v>
      </c>
      <c r="I15" t="s">
        <v>13</v>
      </c>
      <c r="J15" s="5">
        <f t="shared" si="3"/>
        <v>1.3043478260869565</v>
      </c>
    </row>
  </sheetData>
  <dataValidations count="2">
    <dataValidation type="list" allowBlank="1" sqref="C2:C101" xr:uid="{00000000-0002-0000-0000-000000000000}">
      <formula1>"Lighting,Socket-outlets,Cooking appliance,Instantaneous water heater/shower,Immersion (controlled),Immersion (uncontrolled),Fixed space heating,EV charger,Motors/pumps,Other"</formula1>
    </dataValidation>
    <dataValidation type="list" allowBlank="1" sqref="I2:I101" xr:uid="{00000000-0002-0000-0000-000001000000}">
      <formula1>"Yes,No"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/>
  </sheetViews>
  <sheetFormatPr defaultRowHeight="14.25" x14ac:dyDescent="0.45"/>
  <cols>
    <col min="1" max="1" width="29.265625" bestFit="1" customWidth="1"/>
    <col min="2" max="2" width="18.265625" bestFit="1" customWidth="1"/>
    <col min="3" max="4" width="6.796875" bestFit="1" customWidth="1"/>
  </cols>
  <sheetData>
    <row r="1" spans="1:5" x14ac:dyDescent="0.45">
      <c r="A1" t="s">
        <v>2</v>
      </c>
      <c r="B1" t="s">
        <v>19</v>
      </c>
      <c r="C1" t="s">
        <v>20</v>
      </c>
      <c r="D1" t="s">
        <v>21</v>
      </c>
      <c r="E1" t="s">
        <v>10</v>
      </c>
    </row>
    <row r="2" spans="1:5" x14ac:dyDescent="0.45">
      <c r="A2" t="s">
        <v>11</v>
      </c>
      <c r="B2" t="s">
        <v>22</v>
      </c>
      <c r="C2">
        <v>0.66</v>
      </c>
      <c r="E2" t="s">
        <v>23</v>
      </c>
    </row>
    <row r="3" spans="1:5" x14ac:dyDescent="0.45">
      <c r="A3" t="s">
        <v>14</v>
      </c>
      <c r="B3" t="s">
        <v>24</v>
      </c>
      <c r="C3">
        <v>1</v>
      </c>
      <c r="D3">
        <v>0.4</v>
      </c>
      <c r="E3" t="s">
        <v>25</v>
      </c>
    </row>
    <row r="4" spans="1:5" x14ac:dyDescent="0.45">
      <c r="A4" t="s">
        <v>16</v>
      </c>
      <c r="B4" t="s">
        <v>26</v>
      </c>
      <c r="E4" t="s">
        <v>27</v>
      </c>
    </row>
    <row r="5" spans="1:5" x14ac:dyDescent="0.45">
      <c r="A5" t="s">
        <v>18</v>
      </c>
      <c r="B5" t="s">
        <v>22</v>
      </c>
      <c r="C5">
        <v>1</v>
      </c>
      <c r="E5" t="s">
        <v>28</v>
      </c>
    </row>
    <row r="6" spans="1:5" x14ac:dyDescent="0.45">
      <c r="A6" t="s">
        <v>29</v>
      </c>
      <c r="B6" t="s">
        <v>22</v>
      </c>
      <c r="C6">
        <v>0.5</v>
      </c>
      <c r="E6" t="s">
        <v>30</v>
      </c>
    </row>
    <row r="7" spans="1:5" x14ac:dyDescent="0.45">
      <c r="A7" t="s">
        <v>31</v>
      </c>
      <c r="B7" t="s">
        <v>22</v>
      </c>
      <c r="C7">
        <v>1</v>
      </c>
    </row>
    <row r="8" spans="1:5" x14ac:dyDescent="0.45">
      <c r="A8" t="s">
        <v>32</v>
      </c>
      <c r="B8" t="s">
        <v>24</v>
      </c>
      <c r="C8">
        <v>1</v>
      </c>
      <c r="D8">
        <v>0.75</v>
      </c>
      <c r="E8" t="s">
        <v>33</v>
      </c>
    </row>
    <row r="9" spans="1:5" x14ac:dyDescent="0.45">
      <c r="A9" t="s">
        <v>34</v>
      </c>
      <c r="B9" t="s">
        <v>22</v>
      </c>
      <c r="C9">
        <v>1</v>
      </c>
      <c r="E9" t="s">
        <v>35</v>
      </c>
    </row>
    <row r="10" spans="1:5" x14ac:dyDescent="0.45">
      <c r="A10" t="s">
        <v>36</v>
      </c>
      <c r="B10" t="s">
        <v>22</v>
      </c>
      <c r="C10">
        <v>1</v>
      </c>
    </row>
    <row r="11" spans="1:5" x14ac:dyDescent="0.45">
      <c r="A11" t="s">
        <v>37</v>
      </c>
      <c r="B11" t="s">
        <v>22</v>
      </c>
      <c r="C11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1221-FDF5-4EFC-873A-E89B26785E5C}">
  <dimension ref="A1:E27"/>
  <sheetViews>
    <sheetView topLeftCell="A6" workbookViewId="0">
      <selection activeCell="A21" sqref="A19:A21"/>
    </sheetView>
  </sheetViews>
  <sheetFormatPr defaultRowHeight="14.25" x14ac:dyDescent="0.45"/>
  <cols>
    <col min="1" max="1" width="25.265625" customWidth="1"/>
    <col min="2" max="2" width="7.33203125" bestFit="1" customWidth="1"/>
    <col min="3" max="4" width="8.265625" bestFit="1" customWidth="1"/>
  </cols>
  <sheetData>
    <row r="1" spans="1:5" ht="38.25" x14ac:dyDescent="0.45">
      <c r="A1" s="1" t="s">
        <v>41</v>
      </c>
      <c r="B1" s="1" t="s">
        <v>42</v>
      </c>
      <c r="C1" s="1" t="s">
        <v>43</v>
      </c>
      <c r="D1" s="1" t="s">
        <v>10</v>
      </c>
      <c r="E1" s="2"/>
    </row>
    <row r="2" spans="1:5" ht="38.25" x14ac:dyDescent="0.45">
      <c r="A2" s="3" t="s">
        <v>44</v>
      </c>
      <c r="B2" s="3" t="s">
        <v>45</v>
      </c>
      <c r="C2" s="3" t="s">
        <v>46</v>
      </c>
      <c r="D2" s="3" t="s">
        <v>47</v>
      </c>
      <c r="E2" s="2"/>
    </row>
    <row r="3" spans="1:5" ht="25.5" x14ac:dyDescent="0.45">
      <c r="A3" s="3" t="s">
        <v>48</v>
      </c>
      <c r="B3" s="3">
        <v>900</v>
      </c>
      <c r="C3" s="3">
        <v>4</v>
      </c>
      <c r="D3" s="3"/>
      <c r="E3" s="2"/>
    </row>
    <row r="4" spans="1:5" ht="25.5" x14ac:dyDescent="0.45">
      <c r="A4" s="3" t="s">
        <v>49</v>
      </c>
      <c r="B4" s="4">
        <v>2000</v>
      </c>
      <c r="C4" s="3">
        <v>8.6999999999999993</v>
      </c>
      <c r="D4" s="3"/>
      <c r="E4" s="2"/>
    </row>
    <row r="5" spans="1:5" ht="25.5" x14ac:dyDescent="0.45">
      <c r="A5" s="3" t="s">
        <v>50</v>
      </c>
      <c r="B5" s="4">
        <v>1500</v>
      </c>
      <c r="C5" s="3">
        <v>6.5</v>
      </c>
      <c r="D5" s="3" t="s">
        <v>51</v>
      </c>
      <c r="E5" s="2"/>
    </row>
    <row r="6" spans="1:5" ht="38.25" x14ac:dyDescent="0.45">
      <c r="A6" s="3" t="s">
        <v>52</v>
      </c>
      <c r="B6" s="4">
        <v>3000</v>
      </c>
      <c r="C6" s="3">
        <v>13</v>
      </c>
      <c r="D6" s="3" t="s">
        <v>53</v>
      </c>
      <c r="E6" s="2"/>
    </row>
    <row r="7" spans="1:5" ht="38.25" x14ac:dyDescent="0.45">
      <c r="A7" s="3" t="s">
        <v>54</v>
      </c>
      <c r="B7" s="3" t="s">
        <v>55</v>
      </c>
      <c r="C7" s="3" t="s">
        <v>56</v>
      </c>
      <c r="D7" s="3" t="s">
        <v>57</v>
      </c>
      <c r="E7" s="2"/>
    </row>
    <row r="8" spans="1:5" x14ac:dyDescent="0.45">
      <c r="A8" s="3" t="s">
        <v>58</v>
      </c>
      <c r="B8" s="4">
        <v>2200</v>
      </c>
      <c r="C8" s="3">
        <v>10</v>
      </c>
      <c r="D8" s="3"/>
      <c r="E8" s="2"/>
    </row>
    <row r="9" spans="1:5" ht="25.5" x14ac:dyDescent="0.45">
      <c r="A9" s="3" t="s">
        <v>59</v>
      </c>
      <c r="B9" s="4">
        <v>2200</v>
      </c>
      <c r="C9" s="3">
        <v>10</v>
      </c>
      <c r="D9" s="3"/>
      <c r="E9" s="2"/>
    </row>
    <row r="10" spans="1:5" ht="38.25" x14ac:dyDescent="0.45">
      <c r="A10" s="3" t="s">
        <v>60</v>
      </c>
      <c r="B10" s="4">
        <v>2500</v>
      </c>
      <c r="C10" s="3">
        <v>11</v>
      </c>
      <c r="D10" s="3"/>
      <c r="E10" s="2"/>
    </row>
    <row r="11" spans="1:5" ht="38.25" x14ac:dyDescent="0.45">
      <c r="A11" s="3" t="s">
        <v>61</v>
      </c>
      <c r="B11" s="3">
        <v>800</v>
      </c>
      <c r="C11" s="3">
        <v>3.5</v>
      </c>
      <c r="D11" s="3" t="s">
        <v>62</v>
      </c>
      <c r="E11" s="2"/>
    </row>
    <row r="12" spans="1:5" ht="38.25" x14ac:dyDescent="0.45">
      <c r="A12" s="3" t="s">
        <v>63</v>
      </c>
      <c r="B12" s="3">
        <v>150</v>
      </c>
      <c r="C12" s="3">
        <v>0.65</v>
      </c>
      <c r="D12" s="3" t="s">
        <v>64</v>
      </c>
      <c r="E12" s="2"/>
    </row>
    <row r="13" spans="1:5" ht="25.5" x14ac:dyDescent="0.45">
      <c r="A13" s="3" t="s">
        <v>65</v>
      </c>
      <c r="B13" s="3">
        <v>250</v>
      </c>
      <c r="C13" s="3">
        <v>1.1000000000000001</v>
      </c>
      <c r="D13" s="3"/>
      <c r="E13" s="2"/>
    </row>
    <row r="14" spans="1:5" ht="38.25" x14ac:dyDescent="0.45">
      <c r="A14" s="3" t="s">
        <v>66</v>
      </c>
      <c r="B14" s="3">
        <v>100</v>
      </c>
      <c r="C14" s="3">
        <v>0.4</v>
      </c>
      <c r="D14" s="3"/>
      <c r="E14" s="2"/>
    </row>
    <row r="15" spans="1:5" ht="38.25" x14ac:dyDescent="0.45">
      <c r="A15" s="3" t="s">
        <v>17</v>
      </c>
      <c r="B15" s="3" t="s">
        <v>67</v>
      </c>
      <c r="C15" s="3" t="s">
        <v>68</v>
      </c>
      <c r="D15" s="3" t="s">
        <v>69</v>
      </c>
      <c r="E15" s="2"/>
    </row>
    <row r="16" spans="1:5" x14ac:dyDescent="0.45">
      <c r="A16" s="3" t="s">
        <v>70</v>
      </c>
      <c r="B16" s="4">
        <v>3000</v>
      </c>
      <c r="C16" s="3">
        <v>13</v>
      </c>
      <c r="D16" s="3"/>
      <c r="E16" s="2"/>
    </row>
    <row r="17" spans="1:5" x14ac:dyDescent="0.45">
      <c r="A17" s="3" t="s">
        <v>71</v>
      </c>
      <c r="B17" s="4">
        <v>2200</v>
      </c>
      <c r="C17" s="3">
        <v>10</v>
      </c>
      <c r="D17" s="3"/>
      <c r="E17" s="2"/>
    </row>
    <row r="18" spans="1:5" x14ac:dyDescent="0.45">
      <c r="A18" s="3" t="s">
        <v>72</v>
      </c>
      <c r="B18" s="4">
        <v>3000</v>
      </c>
      <c r="C18" s="3">
        <v>13</v>
      </c>
      <c r="D18" s="3"/>
      <c r="E18" s="2"/>
    </row>
    <row r="19" spans="1:5" ht="25.5" x14ac:dyDescent="0.45">
      <c r="A19" s="3" t="s">
        <v>73</v>
      </c>
      <c r="B19" s="3" t="s">
        <v>74</v>
      </c>
      <c r="C19" s="3" t="s">
        <v>75</v>
      </c>
      <c r="D19" s="3"/>
      <c r="E19" s="2"/>
    </row>
    <row r="20" spans="1:5" x14ac:dyDescent="0.45">
      <c r="A20" s="3" t="s">
        <v>76</v>
      </c>
      <c r="B20" s="3" t="s">
        <v>77</v>
      </c>
      <c r="C20" s="3" t="s">
        <v>78</v>
      </c>
      <c r="D20" s="3"/>
      <c r="E20" s="2"/>
    </row>
    <row r="21" spans="1:5" ht="25.5" x14ac:dyDescent="0.45">
      <c r="A21" s="3" t="s">
        <v>79</v>
      </c>
      <c r="B21" s="3" t="s">
        <v>80</v>
      </c>
      <c r="C21" s="3" t="s">
        <v>81</v>
      </c>
      <c r="D21" s="3" t="s">
        <v>82</v>
      </c>
      <c r="E21" s="2"/>
    </row>
    <row r="22" spans="1:5" x14ac:dyDescent="0.45">
      <c r="A22" s="3" t="s">
        <v>83</v>
      </c>
      <c r="B22" s="3" t="s">
        <v>84</v>
      </c>
      <c r="C22" s="3" t="s">
        <v>85</v>
      </c>
      <c r="D22" s="3"/>
      <c r="E22" s="2"/>
    </row>
    <row r="23" spans="1:5" ht="25.5" x14ac:dyDescent="0.45">
      <c r="A23" s="3" t="s">
        <v>86</v>
      </c>
      <c r="B23" s="3">
        <v>300</v>
      </c>
      <c r="C23" s="3">
        <v>1.3</v>
      </c>
      <c r="D23" s="3" t="s">
        <v>87</v>
      </c>
      <c r="E23" s="2"/>
    </row>
    <row r="24" spans="1:5" x14ac:dyDescent="0.45">
      <c r="A24" s="3" t="s">
        <v>88</v>
      </c>
      <c r="B24" s="3">
        <v>120</v>
      </c>
      <c r="C24" s="3">
        <v>0.5</v>
      </c>
      <c r="D24" s="3"/>
      <c r="E24" s="2"/>
    </row>
    <row r="25" spans="1:5" x14ac:dyDescent="0.45">
      <c r="A25" s="3" t="s">
        <v>89</v>
      </c>
      <c r="B25" s="3">
        <v>200</v>
      </c>
      <c r="C25" s="3">
        <v>0.86</v>
      </c>
      <c r="D25" s="3"/>
      <c r="E25" s="2"/>
    </row>
    <row r="26" spans="1:5" ht="25.5" x14ac:dyDescent="0.45">
      <c r="A26" s="3" t="s">
        <v>90</v>
      </c>
      <c r="B26" s="4">
        <v>3000</v>
      </c>
      <c r="C26" s="3">
        <v>13</v>
      </c>
      <c r="D26" s="3" t="s">
        <v>91</v>
      </c>
      <c r="E26" s="2"/>
    </row>
    <row r="27" spans="1:5" ht="25.5" x14ac:dyDescent="0.45">
      <c r="A27" s="3" t="s">
        <v>92</v>
      </c>
      <c r="B27" s="4">
        <v>1</v>
      </c>
      <c r="C27" s="3"/>
      <c r="D27" s="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Circuits</vt:lpstr>
      <vt:lpstr>DiversityRules</vt:lpstr>
      <vt:lpstr>Appliance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Gareth Youens</cp:lastModifiedBy>
  <dcterms:created xsi:type="dcterms:W3CDTF">2025-08-20T07:13:25Z</dcterms:created>
  <dcterms:modified xsi:type="dcterms:W3CDTF">2025-08-20T09:14:24Z</dcterms:modified>
</cp:coreProperties>
</file>