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LELO_1" sheetId="1" r:id="rId4"/>
    <sheet state="visible" name="CORRECCION_1" sheetId="2" r:id="rId5"/>
    <sheet state="visible" name="RESONANCIA_1" sheetId="3" r:id="rId6"/>
    <sheet state="visible" name="CORRECCIÓN_2" sheetId="4" r:id="rId7"/>
    <sheet state="visible" name="CORRECCIÓN_3" sheetId="5" r:id="rId8"/>
  </sheets>
  <definedNames>
    <definedName name="Scorregida">CORRECCION_1!$G$14</definedName>
    <definedName name="CosPhi">CORRECCION_1!$C$5</definedName>
    <definedName name="CosPhiUTE">CORRECCION_1!$G$5</definedName>
    <definedName name="Vtotal">CORRECCION_1!$C$11</definedName>
    <definedName name="Ainicial">CORRECCION_1!$C$10</definedName>
    <definedName name="Pactiva">CORRECCION_1!$C$8</definedName>
  </definedNames>
  <calcPr/>
</workbook>
</file>

<file path=xl/sharedStrings.xml><?xml version="1.0" encoding="utf-8"?>
<sst xmlns="http://schemas.openxmlformats.org/spreadsheetml/2006/main" count="235" uniqueCount="98">
  <si>
    <t>DATOS - en PARALELO</t>
  </si>
  <si>
    <t>FRECUENCIA</t>
  </si>
  <si>
    <t>Hz</t>
  </si>
  <si>
    <t>R</t>
  </si>
  <si>
    <t xml:space="preserve">Resistencia </t>
  </si>
  <si>
    <t>Ω</t>
  </si>
  <si>
    <t>XL</t>
  </si>
  <si>
    <t>Inductor</t>
  </si>
  <si>
    <t>2 x PI X Hy x Hz</t>
  </si>
  <si>
    <t>Henry</t>
  </si>
  <si>
    <t>Hy</t>
  </si>
  <si>
    <t>XC</t>
  </si>
  <si>
    <t>Capacitor</t>
  </si>
  <si>
    <t>(10^6) / (2 x PI x uF x Hz)</t>
  </si>
  <si>
    <t>MicroFaradiso</t>
  </si>
  <si>
    <t>uF</t>
  </si>
  <si>
    <t>Vo</t>
  </si>
  <si>
    <t>Voltaje Valor Eficaz</t>
  </si>
  <si>
    <t>v</t>
  </si>
  <si>
    <t>Voltaje Pico:</t>
  </si>
  <si>
    <t>ω</t>
  </si>
  <si>
    <t>Velocidad Angular</t>
  </si>
  <si>
    <t>Q(var) = ( XL * I² ) - (XC * I² )</t>
  </si>
  <si>
    <t>Hallar VT, F, Z</t>
  </si>
  <si>
    <t>F = ω / (2* π)</t>
  </si>
  <si>
    <t>Resultado:</t>
  </si>
  <si>
    <t>Diagrama fasorial de CORRIENTE</t>
  </si>
  <si>
    <t>Z = 1 / ( √ ( (1/R)² + ( 1/XL - 1/XC )² ) )</t>
  </si>
  <si>
    <t>DATOS</t>
  </si>
  <si>
    <t>IR</t>
  </si>
  <si>
    <t>IL-IC</t>
  </si>
  <si>
    <t>X</t>
  </si>
  <si>
    <t>Y</t>
  </si>
  <si>
    <t>Hallar I, VR, VL, VC, cosP</t>
  </si>
  <si>
    <t>IT = √  (IR² + ( IL - IC )²)</t>
  </si>
  <si>
    <t>A</t>
  </si>
  <si>
    <t>IR = V / R</t>
  </si>
  <si>
    <t>IL = V / XL</t>
  </si>
  <si>
    <t>IC = V / XC</t>
  </si>
  <si>
    <t>φ = Z / R</t>
  </si>
  <si>
    <t>º</t>
  </si>
  <si>
    <t>Hallar ACTIVA (W) , REACTIVA (VAR) , APARENTE (VA)</t>
  </si>
  <si>
    <t>P(w) = R * IR²  ||  P(w) = V * I * cosφ</t>
  </si>
  <si>
    <t>W</t>
  </si>
  <si>
    <t>Q(var) = ( XL * I²) - ( XL * I²)  ||  Q(var) = V * I * senoφ  ||  Q(var) = √( S² - P² )</t>
  </si>
  <si>
    <t>var</t>
  </si>
  <si>
    <t xml:space="preserve"> </t>
  </si>
  <si>
    <t>S(va) = Z * I²   ||   S(va) = V * I  || S(va) = √( P² + Q² )</t>
  </si>
  <si>
    <t>va</t>
  </si>
  <si>
    <t>CORRECCIÓN DE FACTOR DE POTENCIA POR CONDENSADOR</t>
  </si>
  <si>
    <t>DATOS POR MEDICIÓN</t>
  </si>
  <si>
    <t>ESTANDAR DE CORRECCION</t>
  </si>
  <si>
    <t>LISTA DE LÍNEA</t>
  </si>
  <si>
    <t>Ute</t>
  </si>
  <si>
    <t>Trifásico</t>
  </si>
  <si>
    <t>Cosφ = Saparente / Pactiva</t>
  </si>
  <si>
    <t>Cosφ</t>
  </si>
  <si>
    <t>Monofásico</t>
  </si>
  <si>
    <t>Cosφ Grado</t>
  </si>
  <si>
    <t>Tgφ</t>
  </si>
  <si>
    <t>Potencia Activa</t>
  </si>
  <si>
    <t>w</t>
  </si>
  <si>
    <t>Frecuencia</t>
  </si>
  <si>
    <t>Amper Inicial</t>
  </si>
  <si>
    <t>Voltaje</t>
  </si>
  <si>
    <t>Seleccionar Línea:</t>
  </si>
  <si>
    <t>VAR</t>
  </si>
  <si>
    <t>Seno φ</t>
  </si>
  <si>
    <t>Qinicial = V * I * senoφ</t>
  </si>
  <si>
    <t>Scorregida = P / cosφ</t>
  </si>
  <si>
    <t>Q corregida = √( S² - P² )</t>
  </si>
  <si>
    <t>Q(var) = √( S² - P² )</t>
  </si>
  <si>
    <t>I final = S corregida / VT</t>
  </si>
  <si>
    <t>Condensador a solicitar :</t>
  </si>
  <si>
    <t>Q condensador = P * ( tgφ inicial - tgφ final)</t>
  </si>
  <si>
    <t>µF = ( kVAR * 10^9 ) / ( 2 * π * Hz * V^2 )</t>
  </si>
  <si>
    <t>µF</t>
  </si>
  <si>
    <t>RESONANCIA</t>
  </si>
  <si>
    <t>Teniendo los valores de L y C se puede determinar la frecuencia donde XL = XC</t>
  </si>
  <si>
    <t>L</t>
  </si>
  <si>
    <t>Inductancia</t>
  </si>
  <si>
    <t>C</t>
  </si>
  <si>
    <t>Capacitancia</t>
  </si>
  <si>
    <t>F</t>
  </si>
  <si>
    <t>F = 1 / ( 2 * π * √(L*C) )</t>
  </si>
  <si>
    <t>Hallo Frecuencia de Resonancia</t>
  </si>
  <si>
    <t>*No se usa en la práctica</t>
  </si>
  <si>
    <t>C = ( ( 1/2*PI() ) ^2 ) / ( F^2 * L )</t>
  </si>
  <si>
    <t>CORRECCIÓN</t>
  </si>
  <si>
    <t>Cosφ = Pactiva / Saparente</t>
  </si>
  <si>
    <t>Amer corregido</t>
  </si>
  <si>
    <t>Seno:</t>
  </si>
  <si>
    <t>Potencia Activa P(w)</t>
  </si>
  <si>
    <t>Qinicial = V * I * senoφ * (√3 opción)</t>
  </si>
  <si>
    <t>Q(var) = ( XL - XC ) * I²</t>
  </si>
  <si>
    <t>I Condensador = Q condensador / VT</t>
  </si>
  <si>
    <t>Scorregida = √( P² + Q² )</t>
  </si>
  <si>
    <t>Q corregida = Q inicial - Q condensador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</si>
</sst>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"/>
    <numFmt numFmtId="165" formatCode="0.000"/>
    <numFmt numFmtId="166" formatCode="#,##0.00000"/>
    <numFmt numFmtId="167" formatCode="#,##0.0000000000"/>
    <numFmt numFmtId="168" formatCode="#,##0.000000"/>
  </numFmts>
  <fonts count="21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color rgb="FFFFFFFF"/>
      <name val="Arial"/>
    </font>
    <font>
      <b/>
      <color rgb="FF222222"/>
      <name val="Arial"/>
    </font>
    <font>
      <b/>
      <sz val="12.0"/>
      <color rgb="FFFFFFFF"/>
      <name val="Arial"/>
    </font>
    <font>
      <b/>
      <color theme="1"/>
      <name val="Arial"/>
    </font>
    <font>
      <sz val="18.0"/>
      <color rgb="FF222222"/>
      <name val="Arial"/>
    </font>
    <font>
      <sz val="18.0"/>
      <color theme="1"/>
      <name val="Arial"/>
    </font>
    <font>
      <b/>
      <color rgb="FF783F04"/>
      <name val="Arial"/>
    </font>
    <font>
      <color rgb="FFEAD1DC"/>
      <name val="Arial"/>
    </font>
    <font>
      <b/>
      <sz val="8.0"/>
      <color theme="1"/>
      <name val="Arial"/>
    </font>
    <font>
      <b/>
      <sz val="10.0"/>
      <color theme="1"/>
      <name val="Arial"/>
    </font>
    <font/>
    <font>
      <b/>
      <color rgb="FF000000"/>
      <name val="Arial"/>
    </font>
    <font>
      <b/>
      <color rgb="FF434343"/>
      <name val="Arial"/>
    </font>
    <font>
      <b/>
      <sz val="12.0"/>
      <color theme="1"/>
      <name val="Arial"/>
    </font>
    <font>
      <b/>
      <sz val="18.0"/>
      <color theme="1"/>
      <name val="Arial"/>
    </font>
    <font>
      <name val="Arial"/>
    </font>
    <font>
      <b/>
      <i/>
      <color rgb="FFB45F06"/>
      <name val="Arial"/>
    </font>
    <font>
      <b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783F04"/>
        <bgColor rgb="FF783F04"/>
      </patternFill>
    </fill>
    <fill>
      <patternFill patternType="solid">
        <fgColor rgb="FFB45F06"/>
        <bgColor rgb="FFB45F06"/>
      </patternFill>
    </fill>
    <fill>
      <patternFill patternType="solid">
        <fgColor rgb="FF274E13"/>
        <bgColor rgb="FF274E1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3" fontId="1" numFmtId="0" xfId="0" applyAlignment="1" applyFill="1" applyFont="1">
      <alignment horizontal="right" readingOrder="0" vertical="bottom"/>
    </xf>
    <xf borderId="0" fillId="4" fontId="4" numFmtId="0" xfId="0" applyAlignment="1" applyFill="1" applyFont="1">
      <alignment vertical="bottom"/>
    </xf>
    <xf borderId="0" fillId="2" fontId="5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1" fillId="3" fontId="6" numFmtId="0" xfId="0" applyAlignment="1" applyBorder="1" applyFont="1">
      <alignment horizontal="right" readingOrder="0" vertical="bottom"/>
    </xf>
    <xf borderId="1" fillId="4" fontId="7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5" fontId="6" numFmtId="0" xfId="0" applyAlignment="1" applyFill="1" applyFont="1">
      <alignment vertical="bottom"/>
    </xf>
    <xf borderId="0" fillId="3" fontId="6" numFmtId="0" xfId="0" applyAlignment="1" applyFont="1">
      <alignment vertical="bottom"/>
    </xf>
    <xf borderId="0" fillId="6" fontId="6" numFmtId="0" xfId="0" applyAlignment="1" applyFill="1" applyFont="1">
      <alignment vertical="bottom"/>
    </xf>
    <xf borderId="0" fillId="3" fontId="6" numFmtId="0" xfId="0" applyAlignment="1" applyFont="1">
      <alignment readingOrder="0" vertical="bottom"/>
    </xf>
    <xf borderId="0" fillId="3" fontId="6" numFmtId="16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0" fillId="2" fontId="5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4" fontId="7" numFmtId="0" xfId="0" applyAlignment="1" applyFont="1">
      <alignment vertical="bottom"/>
    </xf>
    <xf borderId="0" fillId="7" fontId="9" numFmtId="0" xfId="0" applyAlignment="1" applyFill="1" applyFont="1">
      <alignment horizontal="center" readingOrder="0" vertical="bottom"/>
    </xf>
    <xf borderId="0" fillId="2" fontId="10" numFmtId="0" xfId="0" applyAlignment="1" applyFont="1">
      <alignment horizontal="center" vertical="bottom"/>
    </xf>
    <xf borderId="0" fillId="0" fontId="1" numFmtId="0" xfId="0" applyFont="1"/>
    <xf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11" numFmtId="0" xfId="0" applyAlignment="1" applyFont="1">
      <alignment vertical="bottom"/>
    </xf>
    <xf borderId="0" fillId="2" fontId="2" numFmtId="0" xfId="0" applyAlignment="1" applyFont="1">
      <alignment horizontal="center" readingOrder="0" vertical="bottom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horizontal="right" vertical="bottom"/>
    </xf>
    <xf borderId="0" fillId="6" fontId="11" numFmtId="0" xfId="0" applyAlignment="1" applyFont="1">
      <alignment readingOrder="0" vertical="bottom"/>
    </xf>
    <xf borderId="0" fillId="6" fontId="6" numFmtId="164" xfId="0" applyAlignment="1" applyFont="1" applyNumberFormat="1">
      <alignment horizontal="center" textRotation="45" vertical="center"/>
    </xf>
    <xf borderId="0" fillId="5" fontId="6" numFmtId="0" xfId="0" applyAlignment="1" applyFont="1">
      <alignment horizontal="center" vertical="bottom"/>
    </xf>
    <xf borderId="0" fillId="6" fontId="6" numFmtId="164" xfId="0" applyAlignment="1" applyFont="1" applyNumberFormat="1">
      <alignment horizontal="center" vertical="bottom"/>
    </xf>
    <xf borderId="0" fillId="2" fontId="10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5" fontId="1" numFmtId="165" xfId="0" applyAlignment="1" applyFont="1" applyNumberFormat="1">
      <alignment horizontal="center" vertical="bottom"/>
    </xf>
    <xf borderId="0" fillId="6" fontId="6" numFmtId="0" xfId="0" applyAlignment="1" applyFont="1">
      <alignment vertical="bottom"/>
    </xf>
    <xf borderId="0" fillId="6" fontId="1" numFmtId="0" xfId="0" applyAlignment="1" applyFont="1">
      <alignment horizontal="right" vertical="bottom"/>
    </xf>
    <xf borderId="0" fillId="6" fontId="11" numFmtId="0" xfId="0" applyAlignment="1" applyFont="1">
      <alignment vertical="bottom"/>
    </xf>
    <xf borderId="0" fillId="5" fontId="11" numFmtId="0" xfId="0" applyAlignment="1" applyFont="1">
      <alignment readingOrder="0" vertical="bottom"/>
    </xf>
    <xf borderId="0" fillId="6" fontId="1" numFmtId="165" xfId="0" applyAlignment="1" applyFont="1" applyNumberFormat="1">
      <alignment horizontal="right" vertical="bottom"/>
    </xf>
    <xf borderId="0" fillId="5" fontId="6" numFmtId="0" xfId="0" applyAlignment="1" applyFont="1">
      <alignment vertical="bottom"/>
    </xf>
    <xf borderId="0" fillId="5" fontId="1" numFmtId="2" xfId="0" applyAlignment="1" applyFont="1" applyNumberFormat="1">
      <alignment horizontal="right" vertical="bottom"/>
    </xf>
    <xf borderId="0" fillId="6" fontId="12" numFmtId="0" xfId="0" applyAlignment="1" applyFont="1">
      <alignment horizontal="right" vertical="bottom"/>
    </xf>
    <xf borderId="0" fillId="6" fontId="6" numFmtId="0" xfId="0" applyAlignment="1" applyFont="1">
      <alignment readingOrder="0" vertical="center"/>
    </xf>
    <xf borderId="0" fillId="6" fontId="1" numFmtId="0" xfId="0" applyAlignment="1" applyFont="1">
      <alignment vertical="center"/>
    </xf>
    <xf borderId="0" fillId="6" fontId="1" numFmtId="0" xfId="0" applyAlignment="1" applyFont="1">
      <alignment horizontal="right" vertical="center"/>
    </xf>
    <xf borderId="0" fillId="6" fontId="11" numFmtId="0" xfId="0" applyAlignment="1" applyFont="1">
      <alignment vertical="center"/>
    </xf>
    <xf borderId="0" fillId="0" fontId="1" numFmtId="164" xfId="0" applyAlignment="1" applyFont="1" applyNumberFormat="1">
      <alignment vertical="bottom"/>
    </xf>
    <xf borderId="0" fillId="5" fontId="6" numFmtId="0" xfId="0" applyAlignment="1" applyFont="1">
      <alignment readingOrder="0" shrinkToFit="0" vertical="center" wrapText="1"/>
    </xf>
    <xf borderId="0" fillId="5" fontId="1" numFmtId="0" xfId="0" applyAlignment="1" applyFont="1">
      <alignment vertical="center"/>
    </xf>
    <xf borderId="0" fillId="5" fontId="1" numFmtId="0" xfId="0" applyAlignment="1" applyFont="1">
      <alignment horizontal="right" vertical="center"/>
    </xf>
    <xf borderId="0" fillId="5" fontId="11" numFmtId="0" xfId="0" applyAlignment="1" applyFont="1">
      <alignment vertical="center"/>
    </xf>
    <xf borderId="0" fillId="6" fontId="6" numFmtId="0" xfId="0" applyAlignment="1" applyFont="1">
      <alignment readingOrder="0" shrinkToFit="0" vertical="center" wrapText="1"/>
    </xf>
    <xf borderId="0" fillId="0" fontId="1" numFmtId="2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Font="1"/>
    <xf borderId="0" fillId="8" fontId="2" numFmtId="0" xfId="0" applyAlignment="1" applyFill="1" applyFont="1">
      <alignment horizontal="center"/>
    </xf>
    <xf borderId="2" fillId="0" fontId="1" numFmtId="0" xfId="0" applyBorder="1" applyFont="1"/>
    <xf borderId="1" fillId="0" fontId="1" numFmtId="0" xfId="0" applyBorder="1" applyFont="1"/>
    <xf borderId="3" fillId="9" fontId="2" numFmtId="0" xfId="0" applyAlignment="1" applyBorder="1" applyFill="1" applyFont="1">
      <alignment horizontal="center"/>
    </xf>
    <xf borderId="3" fillId="0" fontId="13" numFmtId="0" xfId="0" applyBorder="1" applyFont="1"/>
    <xf borderId="4" fillId="0" fontId="13" numFmtId="0" xfId="0" applyBorder="1" applyFont="1"/>
    <xf borderId="5" fillId="9" fontId="2" numFmtId="0" xfId="0" applyAlignment="1" applyBorder="1" applyFont="1">
      <alignment horizontal="center"/>
    </xf>
    <xf borderId="6" fillId="0" fontId="13" numFmtId="0" xfId="0" applyBorder="1" applyFont="1"/>
    <xf borderId="2" fillId="0" fontId="13" numFmtId="0" xfId="0" applyBorder="1" applyFont="1"/>
    <xf borderId="5" fillId="10" fontId="2" numFmtId="0" xfId="0" applyAlignment="1" applyBorder="1" applyFill="1" applyFont="1">
      <alignment horizontal="center"/>
    </xf>
    <xf borderId="7" fillId="0" fontId="13" numFmtId="0" xfId="0" applyBorder="1" applyFont="1"/>
    <xf borderId="8" fillId="0" fontId="13" numFmtId="0" xfId="0" applyBorder="1" applyFont="1"/>
    <xf borderId="1" fillId="11" fontId="6" numFmtId="0" xfId="0" applyAlignment="1" applyBorder="1" applyFill="1" applyFont="1">
      <alignment horizontal="center"/>
    </xf>
    <xf borderId="5" fillId="0" fontId="6" numFmtId="0" xfId="0" applyAlignment="1" applyBorder="1" applyFont="1">
      <alignment horizontal="center"/>
    </xf>
    <xf borderId="2" fillId="6" fontId="14" numFmtId="0" xfId="0" applyAlignment="1" applyBorder="1" applyFont="1">
      <alignment horizontal="center" readingOrder="0"/>
    </xf>
    <xf borderId="1" fillId="4" fontId="6" numFmtId="164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/>
    </xf>
    <xf borderId="1" fillId="6" fontId="14" numFmtId="0" xfId="0" applyAlignment="1" applyBorder="1" applyFont="1">
      <alignment horizontal="center"/>
    </xf>
    <xf borderId="1" fillId="3" fontId="6" numFmtId="0" xfId="0" applyAlignment="1" applyBorder="1" applyFont="1">
      <alignment horizontal="center" readingOrder="0"/>
    </xf>
    <xf borderId="2" fillId="6" fontId="14" numFmtId="0" xfId="0" applyAlignment="1" applyBorder="1" applyFont="1">
      <alignment horizontal="center"/>
    </xf>
    <xf borderId="1" fillId="4" fontId="6" numFmtId="2" xfId="0" applyAlignment="1" applyBorder="1" applyFont="1" applyNumberFormat="1">
      <alignment horizontal="center"/>
    </xf>
    <xf borderId="0" fillId="12" fontId="6" numFmtId="0" xfId="0" applyAlignment="1" applyFill="1" applyFont="1">
      <alignment horizontal="center"/>
    </xf>
    <xf borderId="0" fillId="12" fontId="15" numFmtId="0" xfId="0" applyAlignment="1" applyFont="1">
      <alignment horizontal="center"/>
    </xf>
    <xf borderId="0" fillId="13" fontId="6" numFmtId="2" xfId="0" applyAlignment="1" applyFill="1" applyFont="1" applyNumberFormat="1">
      <alignment horizontal="center"/>
    </xf>
    <xf borderId="0" fillId="13" fontId="15" numFmtId="0" xfId="0" applyAlignment="1" applyFont="1">
      <alignment horizontal="center"/>
    </xf>
    <xf borderId="0" fillId="13" fontId="6" numFmtId="0" xfId="0" applyAlignment="1" applyFont="1">
      <alignment horizontal="center"/>
    </xf>
    <xf borderId="9" fillId="8" fontId="2" numFmtId="0" xfId="0" applyAlignment="1" applyBorder="1" applyFont="1">
      <alignment horizontal="center" textRotation="45" vertical="center"/>
    </xf>
    <xf borderId="10" fillId="0" fontId="13" numFmtId="0" xfId="0" applyBorder="1" applyFont="1"/>
    <xf borderId="11" fillId="0" fontId="13" numFmtId="0" xfId="0" applyBorder="1" applyFont="1"/>
    <xf borderId="1" fillId="4" fontId="6" numFmtId="0" xfId="0" applyAlignment="1" applyBorder="1" applyFont="1">
      <alignment horizontal="center"/>
    </xf>
    <xf borderId="0" fillId="12" fontId="1" numFmtId="0" xfId="0" applyFont="1"/>
    <xf borderId="0" fillId="13" fontId="1" numFmtId="0" xfId="0" applyFont="1"/>
    <xf borderId="12" fillId="0" fontId="13" numFmtId="0" xfId="0" applyBorder="1" applyFont="1"/>
    <xf borderId="13" fillId="0" fontId="13" numFmtId="0" xfId="0" applyBorder="1" applyFont="1"/>
    <xf borderId="9" fillId="12" fontId="6" numFmtId="0" xfId="0" applyAlignment="1" applyBorder="1" applyFont="1">
      <alignment horizontal="center"/>
    </xf>
    <xf borderId="10" fillId="12" fontId="6" numFmtId="0" xfId="0" applyAlignment="1" applyBorder="1" applyFont="1">
      <alignment horizontal="center"/>
    </xf>
    <xf borderId="9" fillId="13" fontId="1" numFmtId="0" xfId="0" applyBorder="1" applyFont="1"/>
    <xf borderId="11" fillId="13" fontId="1" numFmtId="0" xfId="0" applyBorder="1" applyFont="1"/>
    <xf borderId="14" fillId="12" fontId="1" numFmtId="0" xfId="0" applyBorder="1" applyFont="1"/>
    <xf borderId="14" fillId="13" fontId="1" numFmtId="0" xfId="0" applyBorder="1" applyFont="1"/>
    <xf borderId="13" fillId="13" fontId="1" numFmtId="0" xfId="0" applyBorder="1" applyFont="1"/>
    <xf borderId="1" fillId="4" fontId="6" numFmtId="0" xfId="0" applyAlignment="1" applyBorder="1" applyFont="1">
      <alignment horizontal="center" readingOrder="0"/>
    </xf>
    <xf borderId="12" fillId="13" fontId="6" numFmtId="2" xfId="0" applyAlignment="1" applyBorder="1" applyFont="1" applyNumberFormat="1">
      <alignment horizontal="center"/>
    </xf>
    <xf borderId="15" fillId="12" fontId="1" numFmtId="0" xfId="0" applyBorder="1" applyFont="1"/>
    <xf borderId="16" fillId="12" fontId="1" numFmtId="0" xfId="0" applyBorder="1" applyFont="1"/>
    <xf borderId="15" fillId="13" fontId="15" numFmtId="0" xfId="0" applyAlignment="1" applyBorder="1" applyFont="1">
      <alignment horizontal="center"/>
    </xf>
    <xf borderId="17" fillId="0" fontId="13" numFmtId="0" xfId="0" applyBorder="1" applyFont="1"/>
    <xf borderId="0" fillId="7" fontId="6" numFmtId="0" xfId="0" applyAlignment="1" applyFont="1">
      <alignment horizontal="center" readingOrder="0"/>
    </xf>
    <xf borderId="18" fillId="7" fontId="16" numFmtId="2" xfId="0" applyAlignment="1" applyBorder="1" applyFont="1" applyNumberFormat="1">
      <alignment horizontal="center" vertical="center"/>
    </xf>
    <xf borderId="0" fillId="7" fontId="6" numFmtId="0" xfId="0" applyAlignment="1" applyFont="1">
      <alignment horizontal="center" textRotation="90" vertical="center"/>
    </xf>
    <xf borderId="1" fillId="7" fontId="6" numFmtId="0" xfId="0" applyAlignment="1" applyBorder="1" applyFont="1">
      <alignment horizontal="center"/>
    </xf>
    <xf borderId="1" fillId="7" fontId="6" numFmtId="2" xfId="0" applyAlignment="1" applyBorder="1" applyFont="1" applyNumberFormat="1">
      <alignment horizontal="center"/>
    </xf>
    <xf borderId="19" fillId="0" fontId="13" numFmtId="0" xfId="0" applyBorder="1" applyFont="1"/>
    <xf borderId="1" fillId="6" fontId="6" numFmtId="0" xfId="0" applyAlignment="1" applyBorder="1" applyFont="1">
      <alignment horizontal="center"/>
    </xf>
    <xf borderId="1" fillId="6" fontId="6" numFmtId="2" xfId="0" applyAlignment="1" applyBorder="1" applyFont="1" applyNumberFormat="1">
      <alignment horizontal="center"/>
    </xf>
    <xf borderId="15" fillId="0" fontId="13" numFmtId="0" xfId="0" applyBorder="1" applyFont="1"/>
    <xf borderId="16" fillId="0" fontId="13" numFmtId="0" xfId="0" applyBorder="1" applyFont="1"/>
    <xf borderId="2" fillId="7" fontId="9" numFmtId="0" xfId="0" applyAlignment="1" applyBorder="1" applyFont="1">
      <alignment horizontal="center" vertical="bottom"/>
    </xf>
    <xf borderId="20" fillId="0" fontId="13" numFmtId="0" xfId="0" applyBorder="1" applyFont="1"/>
    <xf borderId="1" fillId="7" fontId="1" numFmtId="2" xfId="0" applyAlignment="1" applyBorder="1" applyFont="1" applyNumberFormat="1">
      <alignment horizontal="center"/>
    </xf>
    <xf borderId="6" fillId="7" fontId="6" numFmtId="0" xfId="0" applyAlignment="1" applyBorder="1" applyFont="1">
      <alignment horizontal="center"/>
    </xf>
    <xf borderId="21" fillId="7" fontId="17" numFmtId="0" xfId="0" applyAlignment="1" applyBorder="1" applyFont="1">
      <alignment horizontal="center" vertical="center"/>
    </xf>
    <xf borderId="18" fillId="7" fontId="6" numFmtId="0" xfId="0" applyAlignment="1" applyBorder="1" applyFont="1">
      <alignment horizontal="center"/>
    </xf>
    <xf borderId="22" fillId="0" fontId="13" numFmtId="0" xfId="0" applyBorder="1" applyFont="1"/>
    <xf borderId="6" fillId="5" fontId="6" numFmtId="0" xfId="0" applyAlignment="1" applyBorder="1" applyFont="1">
      <alignment horizontal="center"/>
    </xf>
    <xf borderId="5" fillId="5" fontId="6" numFmtId="0" xfId="0" applyAlignment="1" applyBorder="1" applyFont="1">
      <alignment horizontal="center"/>
    </xf>
    <xf borderId="1" fillId="5" fontId="6" numFmtId="0" xfId="0" applyAlignment="1" applyBorder="1" applyFont="1">
      <alignment horizontal="center"/>
    </xf>
    <xf borderId="0" fillId="6" fontId="6" numFmtId="0" xfId="0" applyAlignment="1" applyFont="1">
      <alignment vertical="bottom"/>
    </xf>
    <xf borderId="5" fillId="5" fontId="6" numFmtId="0" xfId="0" applyAlignment="1" applyBorder="1" applyFont="1">
      <alignment shrinkToFit="0" vertical="bottom" wrapText="1"/>
    </xf>
    <xf borderId="0" fillId="6" fontId="1" numFmtId="0" xfId="0" applyAlignment="1" applyFont="1">
      <alignment vertical="bottom"/>
    </xf>
    <xf borderId="0" fillId="6" fontId="18" numFmtId="0" xfId="0" applyAlignment="1" applyFont="1">
      <alignment horizontal="right" vertical="bottom"/>
    </xf>
    <xf borderId="0" fillId="6" fontId="11" numFmtId="0" xfId="0" applyAlignment="1" applyFont="1">
      <alignment vertical="bottom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5" fontId="18" numFmtId="166" xfId="0" applyAlignment="1" applyFont="1" applyNumberFormat="1">
      <alignment horizontal="right" readingOrder="0" vertical="bottom"/>
    </xf>
    <xf borderId="0" fillId="5" fontId="11" numFmtId="0" xfId="0" applyAlignment="1" applyFont="1">
      <alignment readingOrder="0" vertical="bottom"/>
    </xf>
    <xf borderId="0" fillId="6" fontId="1" numFmtId="164" xfId="0" applyAlignment="1" applyFont="1" applyNumberFormat="1">
      <alignment horizontal="right" vertical="bottom"/>
    </xf>
    <xf borderId="0" fillId="2" fontId="10" numFmtId="0" xfId="0" applyAlignment="1" applyFont="1">
      <alignment horizontal="center" vertical="bottom"/>
    </xf>
    <xf borderId="0" fillId="5" fontId="19" numFmtId="0" xfId="0" applyAlignment="1" applyFont="1">
      <alignment vertical="bottom"/>
    </xf>
    <xf borderId="0" fillId="6" fontId="1" numFmtId="0" xfId="0" applyAlignment="1" applyFont="1">
      <alignment readingOrder="0" vertical="bottom"/>
    </xf>
    <xf borderId="0" fillId="6" fontId="1" numFmtId="167" xfId="0" applyAlignment="1" applyFont="1" applyNumberFormat="1">
      <alignment horizontal="right" readingOrder="0" vertical="bottom"/>
    </xf>
    <xf borderId="0" fillId="6" fontId="11" numFmtId="0" xfId="0" applyAlignment="1" applyFont="1">
      <alignment readingOrder="0" vertical="bottom"/>
    </xf>
    <xf borderId="0" fillId="5" fontId="18" numFmtId="168" xfId="0" applyAlignment="1" applyFont="1" applyNumberFormat="1">
      <alignment horizontal="right" readingOrder="0" vertical="bottom"/>
    </xf>
    <xf borderId="0" fillId="6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5" fillId="8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21" fillId="10" fontId="2" numFmtId="0" xfId="0" applyAlignment="1" applyBorder="1" applyFont="1">
      <alignment horizontal="center" vertical="bottom"/>
    </xf>
    <xf borderId="5" fillId="10" fontId="2" numFmtId="0" xfId="0" applyAlignment="1" applyBorder="1" applyFont="1">
      <alignment horizontal="center" vertical="bottom"/>
    </xf>
    <xf borderId="5" fillId="10" fontId="2" numFmtId="0" xfId="0" applyAlignment="1" applyBorder="1" applyFont="1">
      <alignment horizontal="center" readingOrder="0" vertical="bottom"/>
    </xf>
    <xf borderId="1" fillId="11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1" fillId="14" fontId="14" numFmtId="0" xfId="0" applyAlignment="1" applyBorder="1" applyFill="1" applyFont="1">
      <alignment horizontal="center" vertical="bottom"/>
    </xf>
    <xf borderId="1" fillId="4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11" fontId="14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1" fillId="0" fontId="6" numFmtId="2" xfId="0" applyAlignment="1" applyBorder="1" applyFont="1" applyNumberFormat="1">
      <alignment horizontal="center" vertical="bottom"/>
    </xf>
    <xf borderId="1" fillId="0" fontId="6" numFmtId="16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right" vertical="bottom"/>
    </xf>
    <xf borderId="1" fillId="14" fontId="14" numFmtId="0" xfId="0" applyAlignment="1" applyBorder="1" applyFont="1">
      <alignment horizontal="center" readingOrder="0" vertical="bottom"/>
    </xf>
    <xf borderId="1" fillId="3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readingOrder="0" vertical="bottom"/>
    </xf>
    <xf borderId="1" fillId="7" fontId="6" numFmtId="0" xfId="0" applyAlignment="1" applyBorder="1" applyFont="1">
      <alignment horizontal="center" vertical="bottom"/>
    </xf>
    <xf borderId="18" fillId="7" fontId="16" numFmtId="2" xfId="0" applyAlignment="1" applyBorder="1" applyFont="1" applyNumberFormat="1">
      <alignment horizontal="center" vertical="center"/>
    </xf>
    <xf borderId="18" fillId="7" fontId="6" numFmtId="0" xfId="0" applyAlignment="1" applyBorder="1" applyFont="1">
      <alignment horizontal="center"/>
    </xf>
    <xf borderId="1" fillId="7" fontId="6" numFmtId="2" xfId="0" applyAlignment="1" applyBorder="1" applyFont="1" applyNumberFormat="1">
      <alignment horizontal="center" vertical="bottom"/>
    </xf>
    <xf borderId="1" fillId="7" fontId="9" numFmtId="0" xfId="0" applyAlignment="1" applyBorder="1" applyFont="1">
      <alignment horizontal="center" vertical="bottom"/>
    </xf>
    <xf borderId="1" fillId="6" fontId="6" numFmtId="0" xfId="0" applyAlignment="1" applyBorder="1" applyFont="1">
      <alignment horizontal="center" vertical="bottom"/>
    </xf>
    <xf borderId="1" fillId="6" fontId="6" numFmtId="2" xfId="0" applyAlignment="1" applyBorder="1" applyFont="1" applyNumberFormat="1">
      <alignment horizontal="center" vertical="bottom"/>
    </xf>
    <xf borderId="1" fillId="7" fontId="1" numFmtId="2" xfId="0" applyAlignment="1" applyBorder="1" applyFont="1" applyNumberFormat="1">
      <alignment horizontal="center" vertical="bottom"/>
    </xf>
    <xf borderId="5" fillId="7" fontId="6" numFmtId="0" xfId="0" applyAlignment="1" applyBorder="1" applyFont="1">
      <alignment horizontal="center" vertical="bottom"/>
    </xf>
    <xf borderId="21" fillId="7" fontId="17" numFmtId="0" xfId="0" applyAlignment="1" applyBorder="1" applyFont="1">
      <alignment horizontal="center"/>
    </xf>
    <xf borderId="18" fillId="7" fontId="6" numFmtId="0" xfId="0" applyAlignment="1" applyBorder="1" applyFont="1">
      <alignment horizontal="center" vertical="bottom"/>
    </xf>
    <xf borderId="5" fillId="5" fontId="6" numFmtId="0" xfId="0" applyAlignment="1" applyBorder="1" applyFont="1">
      <alignment horizontal="center" vertical="bottom"/>
    </xf>
    <xf borderId="1" fillId="5" fontId="6" numFmtId="0" xfId="0" applyAlignment="1" applyBorder="1" applyFont="1">
      <alignment horizontal="center" vertical="bottom"/>
    </xf>
    <xf borderId="1" fillId="3" fontId="20" numFmtId="0" xfId="0" applyAlignment="1" applyBorder="1" applyFont="1">
      <alignment horizontal="center" readingOrder="0" vertical="bottom"/>
    </xf>
    <xf borderId="1" fillId="7" fontId="6" numFmtId="0" xfId="0" applyAlignment="1" applyBorder="1" applyFont="1">
      <alignment horizontal="center" readingOrder="0" vertical="bottom"/>
    </xf>
    <xf borderId="1" fillId="6" fontId="6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8</xdr:row>
      <xdr:rowOff>133350</xdr:rowOff>
    </xdr:from>
    <xdr:ext cx="428625" cy="447675"/>
    <xdr:sp>
      <xdr:nvSpPr>
        <xdr:cNvPr id="3" name="Shape 3"/>
        <xdr:cNvSpPr/>
      </xdr:nvSpPr>
      <xdr:spPr>
        <a:xfrm rot="5400000">
          <a:off x="1947250" y="1376850"/>
          <a:ext cx="777000" cy="737700"/>
        </a:xfrm>
        <a:prstGeom prst="ellipse">
          <a:avLst/>
        </a:prstGeom>
        <a:solidFill>
          <a:srgbClr val="D9EAD3"/>
        </a:solidFill>
        <a:ln cap="flat" cmpd="sng" w="381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4100"/>
            <a:t>S</a:t>
          </a:r>
          <a:endParaRPr sz="4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9</xdr:row>
      <xdr:rowOff>123825</xdr:rowOff>
    </xdr:from>
    <xdr:ext cx="581025" cy="561975"/>
    <xdr:sp>
      <xdr:nvSpPr>
        <xdr:cNvPr id="4" name="Shape 4"/>
        <xdr:cNvSpPr/>
      </xdr:nvSpPr>
      <xdr:spPr>
        <a:xfrm rot="-5534240">
          <a:off x="1906910" y="1391480"/>
          <a:ext cx="1160385" cy="1179905"/>
        </a:xfrm>
        <a:prstGeom prst="flowChartConnector">
          <a:avLst/>
        </a:prstGeom>
        <a:solidFill>
          <a:srgbClr val="D9EAD3"/>
        </a:solidFill>
        <a:ln cap="flat" cmpd="sng" w="762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4700"/>
            <a:t>S</a:t>
          </a:r>
          <a:endParaRPr b="1" sz="47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36.0"/>
    <col customWidth="1" min="3" max="3" width="30.57"/>
    <col customWidth="1" min="5" max="5" width="12.57"/>
    <col customWidth="1" min="7" max="7" width="17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E2" s="4" t="s">
        <v>1</v>
      </c>
      <c r="G2" s="5">
        <v>50.0</v>
      </c>
      <c r="H2" s="6" t="s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3</v>
      </c>
      <c r="B3" s="8" t="s">
        <v>4</v>
      </c>
      <c r="C3" s="9">
        <v>500.0</v>
      </c>
      <c r="D3" s="10" t="s">
        <v>5</v>
      </c>
      <c r="E3" s="11"/>
      <c r="F3" s="11"/>
      <c r="G3" s="11"/>
      <c r="H3" s="11"/>
      <c r="I3" s="11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2" t="s">
        <v>6</v>
      </c>
      <c r="B4" s="12" t="s">
        <v>7</v>
      </c>
      <c r="C4" s="12">
        <f>ROUND(2*PI()*H4*G2,4)</f>
        <v>31.4159</v>
      </c>
      <c r="D4" s="12" t="s">
        <v>5</v>
      </c>
      <c r="E4" s="12" t="s">
        <v>8</v>
      </c>
      <c r="F4" s="12"/>
      <c r="G4" s="12" t="s">
        <v>9</v>
      </c>
      <c r="H4" s="13">
        <v>0.1</v>
      </c>
      <c r="I4" s="12" t="s">
        <v>10</v>
      </c>
      <c r="J4" s="12">
        <f t="shared" ref="J4:J5" si="1">H4*(POWER(10,-6))</f>
        <v>0.0000001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 t="s">
        <v>11</v>
      </c>
      <c r="B5" s="14" t="s">
        <v>12</v>
      </c>
      <c r="C5" s="14">
        <f>ROUND((POWER(10,6)/((2*PI()*H5*G2))),4)</f>
        <v>6.3662</v>
      </c>
      <c r="D5" s="14" t="s">
        <v>5</v>
      </c>
      <c r="E5" s="14" t="s">
        <v>13</v>
      </c>
      <c r="F5" s="14"/>
      <c r="G5" s="14" t="s">
        <v>14</v>
      </c>
      <c r="H5" s="15">
        <v>500.0</v>
      </c>
      <c r="I5" s="14" t="s">
        <v>15</v>
      </c>
      <c r="J5" s="14">
        <f t="shared" si="1"/>
        <v>0.0005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7" t="s">
        <v>16</v>
      </c>
      <c r="B6" s="8" t="s">
        <v>17</v>
      </c>
      <c r="C6" s="16">
        <v>100.0</v>
      </c>
      <c r="D6" s="17" t="s">
        <v>18</v>
      </c>
      <c r="E6" s="18" t="s">
        <v>19</v>
      </c>
      <c r="F6" s="19">
        <f>ROUND(C6*SQRT(2),4)</f>
        <v>141.4214</v>
      </c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0" t="s">
        <v>20</v>
      </c>
      <c r="B7" s="4" t="s">
        <v>21</v>
      </c>
      <c r="C7" s="21">
        <v>314.0</v>
      </c>
      <c r="D7" s="22" t="s">
        <v>20</v>
      </c>
      <c r="E7" s="1"/>
      <c r="F7" s="2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3" t="s">
        <v>22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4" t="s">
        <v>23</v>
      </c>
      <c r="F9" s="2">
        <f>C4*E18^2</f>
        <v>318.309845</v>
      </c>
      <c r="G9" s="25">
        <f>C5*E19^2</f>
        <v>1570.804235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>
        <f>F9-G9</f>
        <v>-1252.49439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2" t="s">
        <v>24</v>
      </c>
      <c r="C11" s="26" t="s">
        <v>25</v>
      </c>
      <c r="D11" s="27">
        <f>ROUND(C7/(2*PI()),4)</f>
        <v>49.9747</v>
      </c>
      <c r="E11" s="28" t="s">
        <v>2</v>
      </c>
      <c r="F11" s="2"/>
      <c r="H11" s="29" t="s">
        <v>26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4" t="s">
        <v>27</v>
      </c>
      <c r="C12" s="30" t="s">
        <v>25</v>
      </c>
      <c r="D12" s="31">
        <f>ROUND(1/SQRT((1/C3)^2+((1/C4)-(1/C5))^2),4)</f>
        <v>7.9831</v>
      </c>
      <c r="E12" s="32" t="s">
        <v>5</v>
      </c>
      <c r="F12" s="2"/>
      <c r="H12" s="33" t="s">
        <v>28</v>
      </c>
      <c r="I12" s="34" t="s">
        <v>29</v>
      </c>
      <c r="J12" s="34" t="s">
        <v>30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2" t="str">
        <f>"Z = 1 / ( √ ( (1/"&amp;C3&amp;")² + ( 1/"&amp;C4&amp;" - 1/"&amp;C5&amp;")² ) )"</f>
        <v>Z = 1 / ( √ ( (1/500)² + ( 1/31,4159 - 1/6,3662)² ) )</v>
      </c>
      <c r="F13" s="2"/>
      <c r="I13" s="35" t="s">
        <v>31</v>
      </c>
      <c r="J13" s="35" t="s">
        <v>32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36" t="s">
        <v>33</v>
      </c>
      <c r="F14" s="2"/>
      <c r="G14" s="1"/>
      <c r="I14" s="37">
        <f>E17</f>
        <v>0.2</v>
      </c>
      <c r="J14" s="38">
        <f>E18-E19</f>
        <v>-12.5249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39" t="s">
        <v>34</v>
      </c>
      <c r="C16" s="39" t="str">
        <f>"IT = √  ("&amp;E17&amp;"² + ( "&amp;E18&amp;"- "&amp;E19&amp;" )²)"</f>
        <v>IT = √  (0,2² + ( 3,1831- 15,708 )²)</v>
      </c>
      <c r="D16" s="30" t="s">
        <v>25</v>
      </c>
      <c r="E16" s="40">
        <f>ROUND(SQRT(E17^2+(E18-E19)^2),4)</f>
        <v>12.5265</v>
      </c>
      <c r="F16" s="41" t="s">
        <v>35</v>
      </c>
      <c r="G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2" t="s">
        <v>36</v>
      </c>
      <c r="C17" s="12" t="str">
        <f>"IR = "&amp;C6&amp;" / "&amp;C3</f>
        <v>IR = 100 / 500</v>
      </c>
      <c r="D17" s="26" t="s">
        <v>25</v>
      </c>
      <c r="E17" s="27">
        <f>C6/C3</f>
        <v>0.2</v>
      </c>
      <c r="F17" s="42" t="s">
        <v>35</v>
      </c>
      <c r="G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39" t="s">
        <v>37</v>
      </c>
      <c r="C18" s="39" t="str">
        <f>"IL = "&amp;C6&amp;" / "&amp;C4</f>
        <v>IL = 100 / 31,4159</v>
      </c>
      <c r="D18" s="30" t="s">
        <v>25</v>
      </c>
      <c r="E18" s="43">
        <f>ROUND(C6/C4,4)</f>
        <v>3.1831</v>
      </c>
      <c r="F18" s="32" t="s">
        <v>35</v>
      </c>
      <c r="G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44" t="s">
        <v>38</v>
      </c>
      <c r="C19" s="44" t="str">
        <f>"IC = "&amp;C6&amp;" / "&amp;C5</f>
        <v>IC = 100 / 6,3662</v>
      </c>
      <c r="D19" s="26" t="s">
        <v>25</v>
      </c>
      <c r="E19" s="45">
        <f>ROUND(C6/C5,4)</f>
        <v>15.708</v>
      </c>
      <c r="F19" s="42" t="s">
        <v>35</v>
      </c>
      <c r="G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4" t="s">
        <v>39</v>
      </c>
      <c r="C20" s="14" t="str">
        <f>"φ Grados = "&amp;E16&amp;" / "&amp;C3</f>
        <v>φ Grados = 12,5265 / 500</v>
      </c>
      <c r="D20" s="30" t="s">
        <v>25</v>
      </c>
      <c r="E20" s="46">
        <f>ROUND(ACOS(E21)*180/PI(),4)</f>
        <v>89.0832</v>
      </c>
      <c r="F20" s="32" t="s">
        <v>40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44" t="s">
        <v>39</v>
      </c>
      <c r="C21" s="44" t="str">
        <f>"φ = "&amp;D12&amp;" / "&amp;C3</f>
        <v>φ = 7,9831 / 500</v>
      </c>
      <c r="D21" s="44" t="s">
        <v>25</v>
      </c>
      <c r="E21" s="44">
        <f>ROUND(D12/C3,4)</f>
        <v>0.016</v>
      </c>
      <c r="F21" s="2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24" t="s">
        <v>41</v>
      </c>
      <c r="F22" s="2"/>
      <c r="G22" s="1"/>
      <c r="H22" s="1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7" t="s">
        <v>42</v>
      </c>
      <c r="C24" s="48" t="s">
        <v>25</v>
      </c>
      <c r="D24" s="49">
        <f>ROUND(C3*(E17^2),4)</f>
        <v>20</v>
      </c>
      <c r="E24" s="50" t="s">
        <v>43</v>
      </c>
      <c r="F24" s="2"/>
      <c r="G24" s="2"/>
      <c r="H24" s="2"/>
      <c r="I24" s="5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52" t="s">
        <v>44</v>
      </c>
      <c r="C25" s="53" t="s">
        <v>25</v>
      </c>
      <c r="D25" s="54">
        <f>(C4*E18^2)-(C5*E19^2)</f>
        <v>-1252.49439</v>
      </c>
      <c r="E25" s="55" t="s">
        <v>45</v>
      </c>
      <c r="F25" s="2"/>
      <c r="G25" s="1"/>
      <c r="H25" s="2"/>
      <c r="I25" s="5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46</v>
      </c>
      <c r="B26" s="56" t="s">
        <v>47</v>
      </c>
      <c r="C26" s="48" t="s">
        <v>25</v>
      </c>
      <c r="D26" s="49">
        <f>C6*E16</f>
        <v>1252.65</v>
      </c>
      <c r="E26" s="50" t="s">
        <v>48</v>
      </c>
      <c r="F26" s="2"/>
      <c r="G26" s="1" t="s">
        <v>46</v>
      </c>
      <c r="H26" s="2"/>
      <c r="I26" s="5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"/>
      <c r="C27" s="2"/>
      <c r="D27" s="5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58" t="s">
        <v>46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1"/>
      <c r="H32" s="2"/>
      <c r="I32" s="5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1"/>
      <c r="H33" s="2"/>
      <c r="I33" s="5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1"/>
      <c r="H34" s="2"/>
      <c r="I34" s="5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1"/>
      <c r="H36" s="1"/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1"/>
      <c r="H38" s="2"/>
      <c r="I38" s="5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1"/>
      <c r="H39" s="2"/>
      <c r="I39" s="5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1"/>
      <c r="H40" s="2"/>
      <c r="I40" s="5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5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B14:E14"/>
    <mergeCell ref="B22:E22"/>
    <mergeCell ref="A2:D2"/>
    <mergeCell ref="E2:F2"/>
    <mergeCell ref="F8:G8"/>
    <mergeCell ref="B9:E9"/>
    <mergeCell ref="H11:J11"/>
    <mergeCell ref="H12:H14"/>
    <mergeCell ref="B13:E1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33.0"/>
    <col customWidth="1" min="4" max="4" width="6.57"/>
    <col customWidth="1" min="5" max="5" width="2.86"/>
    <col customWidth="1" min="6" max="6" width="26.0"/>
    <col customWidth="1" min="7" max="7" width="26.57"/>
    <col customWidth="1" min="8" max="8" width="5.0"/>
    <col customWidth="1" min="9" max="11" width="4.71"/>
    <col customWidth="1" min="12" max="12" width="8.71"/>
    <col customWidth="1" min="13" max="13" width="2.57"/>
    <col customWidth="1" min="14" max="14" width="2.29"/>
    <col customWidth="1" min="15" max="15" width="7.14"/>
    <col customWidth="1" min="16" max="16" width="5.0"/>
    <col customWidth="1" min="17" max="21" width="4.71"/>
  </cols>
  <sheetData>
    <row r="1">
      <c r="A1" s="60"/>
      <c r="B1" s="61" t="s">
        <v>49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>
      <c r="A2" s="60"/>
      <c r="B2" s="62"/>
      <c r="C2" s="63"/>
      <c r="D2" s="63"/>
      <c r="E2" s="60"/>
      <c r="F2" s="63"/>
      <c r="G2" s="63"/>
      <c r="H2" s="63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>
      <c r="A3" s="60"/>
      <c r="B3" s="64" t="s">
        <v>50</v>
      </c>
      <c r="C3" s="65"/>
      <c r="D3" s="66"/>
      <c r="E3" s="63"/>
      <c r="F3" s="67" t="s">
        <v>51</v>
      </c>
      <c r="G3" s="68"/>
      <c r="H3" s="69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70" t="s">
        <v>52</v>
      </c>
      <c r="W3" s="68"/>
      <c r="X3" s="69"/>
      <c r="Y3" s="60"/>
      <c r="Z3" s="60"/>
      <c r="AA3" s="60"/>
      <c r="AB3" s="60"/>
    </row>
    <row r="4">
      <c r="A4" s="60"/>
      <c r="B4" s="71"/>
      <c r="C4" s="71"/>
      <c r="D4" s="72"/>
      <c r="E4" s="63"/>
      <c r="F4" s="67" t="s">
        <v>53</v>
      </c>
      <c r="G4" s="68"/>
      <c r="H4" s="69"/>
      <c r="I4" s="60"/>
      <c r="J4" s="60"/>
      <c r="U4" s="60"/>
      <c r="V4" s="73" t="s">
        <v>54</v>
      </c>
      <c r="W4" s="74">
        <f>SQRT(3)</f>
        <v>1.732050808</v>
      </c>
      <c r="X4" s="69"/>
      <c r="Y4" s="60"/>
      <c r="Z4" s="60"/>
      <c r="AA4" s="60"/>
      <c r="AB4" s="60"/>
    </row>
    <row r="5">
      <c r="A5" s="60"/>
      <c r="B5" s="75" t="s">
        <v>55</v>
      </c>
      <c r="C5" s="76">
        <f>PARALELO_1!E21</f>
        <v>0.016</v>
      </c>
      <c r="D5" s="77"/>
      <c r="E5" s="63"/>
      <c r="F5" s="78" t="s">
        <v>56</v>
      </c>
      <c r="G5" s="79">
        <v>0.92</v>
      </c>
      <c r="H5" s="63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73" t="s">
        <v>57</v>
      </c>
      <c r="W5" s="74">
        <v>1.0</v>
      </c>
      <c r="X5" s="69"/>
      <c r="Y5" s="60"/>
      <c r="Z5" s="60"/>
      <c r="AA5" s="60"/>
      <c r="AB5" s="60"/>
    </row>
    <row r="6">
      <c r="A6" s="60"/>
      <c r="B6" s="80" t="s">
        <v>58</v>
      </c>
      <c r="C6" s="81">
        <f>ROUND(ACOS(C5)*180/PI(),4)</f>
        <v>89.0832</v>
      </c>
      <c r="D6" s="77" t="s">
        <v>40</v>
      </c>
      <c r="E6" s="63"/>
      <c r="F6" s="78" t="s">
        <v>58</v>
      </c>
      <c r="G6" s="77">
        <f>ROUND(ACOS(G5)*180/PI(),4)</f>
        <v>23.0739</v>
      </c>
      <c r="H6" s="77" t="s">
        <v>40</v>
      </c>
      <c r="I6" s="60"/>
      <c r="J6" s="60"/>
      <c r="K6" s="60"/>
      <c r="L6" s="82">
        <f>C10</f>
        <v>12.5265</v>
      </c>
      <c r="M6" s="83" t="s">
        <v>35</v>
      </c>
      <c r="N6" s="82"/>
      <c r="O6" s="84">
        <f>G16</f>
        <v>0.2173913043</v>
      </c>
      <c r="P6" s="85" t="s">
        <v>35</v>
      </c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>
      <c r="A7" s="60"/>
      <c r="B7" s="80" t="s">
        <v>59</v>
      </c>
      <c r="C7" s="81">
        <f>ROUND(TAN(ACOS(CosPhi)*180/PI()*PI()/180),4)</f>
        <v>62.492</v>
      </c>
      <c r="D7" s="77"/>
      <c r="E7" s="63"/>
      <c r="F7" s="78" t="s">
        <v>59</v>
      </c>
      <c r="G7" s="77">
        <f>ROUND(TAN(ACOS(CosPhiUTE)*180/PI()*PI()/180),4)</f>
        <v>0.426</v>
      </c>
      <c r="H7" s="77"/>
      <c r="I7" s="60"/>
      <c r="J7" s="60"/>
      <c r="K7" s="60"/>
      <c r="L7" s="82"/>
      <c r="M7" s="82"/>
      <c r="N7" s="82"/>
      <c r="O7" s="86"/>
      <c r="P7" s="86"/>
      <c r="Q7" s="87" t="str">
        <f>" CARGA Z = φ "&amp;C6</f>
        <v> CARGA Z = φ 89,0832</v>
      </c>
      <c r="R7" s="88"/>
      <c r="S7" s="88"/>
      <c r="T7" s="89"/>
      <c r="U7" s="60"/>
      <c r="V7" s="60"/>
      <c r="W7" s="60"/>
      <c r="X7" s="60"/>
      <c r="Y7" s="60"/>
      <c r="Z7" s="60"/>
      <c r="AA7" s="60"/>
      <c r="AB7" s="60"/>
    </row>
    <row r="8">
      <c r="A8" s="60"/>
      <c r="B8" s="80" t="s">
        <v>60</v>
      </c>
      <c r="C8" s="90">
        <f>PARALELO_1!D24</f>
        <v>20</v>
      </c>
      <c r="D8" s="77" t="s">
        <v>61</v>
      </c>
      <c r="E8" s="60"/>
      <c r="F8" s="60"/>
      <c r="G8" s="60"/>
      <c r="H8" s="60"/>
      <c r="I8" s="60"/>
      <c r="J8" s="60"/>
      <c r="K8" s="60"/>
      <c r="L8" s="91"/>
      <c r="M8" s="91"/>
      <c r="N8" s="91"/>
      <c r="O8" s="92"/>
      <c r="P8" s="92"/>
      <c r="Q8" s="93"/>
      <c r="T8" s="94"/>
      <c r="U8" s="60"/>
      <c r="V8" s="60"/>
      <c r="W8" s="60"/>
      <c r="X8" s="60"/>
      <c r="Y8" s="60"/>
      <c r="Z8" s="60"/>
      <c r="AA8" s="60"/>
      <c r="AB8" s="60"/>
    </row>
    <row r="9">
      <c r="A9" s="60"/>
      <c r="B9" s="80" t="s">
        <v>62</v>
      </c>
      <c r="C9" s="90">
        <f>PARALELO_1!G2</f>
        <v>50</v>
      </c>
      <c r="D9" s="77" t="s">
        <v>2</v>
      </c>
      <c r="E9" s="60"/>
      <c r="F9" s="60"/>
      <c r="G9" s="60"/>
      <c r="H9" s="60"/>
      <c r="I9" s="60"/>
      <c r="J9" s="60"/>
      <c r="K9" s="60"/>
      <c r="L9" s="95"/>
      <c r="M9" s="96"/>
      <c r="N9" s="96"/>
      <c r="O9" s="97"/>
      <c r="P9" s="98"/>
      <c r="Q9" s="93"/>
      <c r="T9" s="94"/>
      <c r="U9" s="60"/>
      <c r="V9" s="60"/>
      <c r="W9" s="60"/>
      <c r="X9" s="60"/>
      <c r="Y9" s="60"/>
      <c r="Z9" s="60"/>
      <c r="AA9" s="60"/>
      <c r="AB9" s="60"/>
    </row>
    <row r="10">
      <c r="A10" s="60"/>
      <c r="B10" s="80" t="s">
        <v>63</v>
      </c>
      <c r="C10" s="90">
        <f>PARALELO_1!E16</f>
        <v>12.5265</v>
      </c>
      <c r="D10" s="77" t="s">
        <v>35</v>
      </c>
      <c r="E10" s="60"/>
      <c r="F10" s="60"/>
      <c r="G10" s="60"/>
      <c r="H10" s="60"/>
      <c r="I10" s="60"/>
      <c r="J10" s="60"/>
      <c r="K10" s="60"/>
      <c r="L10" s="82"/>
      <c r="M10" s="82"/>
      <c r="N10" s="99"/>
      <c r="O10" s="100"/>
      <c r="P10" s="101"/>
      <c r="Q10" s="93"/>
      <c r="T10" s="94"/>
      <c r="U10" s="60"/>
      <c r="V10" s="60"/>
      <c r="W10" s="60"/>
      <c r="X10" s="60"/>
      <c r="Y10" s="60"/>
      <c r="Z10" s="60"/>
      <c r="AA10" s="60"/>
      <c r="AB10" s="60"/>
    </row>
    <row r="11">
      <c r="A11" s="60"/>
      <c r="B11" s="80" t="s">
        <v>64</v>
      </c>
      <c r="C11" s="102">
        <v>100.0</v>
      </c>
      <c r="D11" s="77" t="s">
        <v>18</v>
      </c>
      <c r="E11" s="60"/>
      <c r="F11" s="60"/>
      <c r="G11" s="60"/>
      <c r="H11" s="60"/>
      <c r="I11" s="60"/>
      <c r="J11" s="60"/>
      <c r="K11" s="60"/>
      <c r="L11" s="82"/>
      <c r="M11" s="82"/>
      <c r="N11" s="82"/>
      <c r="O11" s="103">
        <f>F20</f>
        <v>1241.32</v>
      </c>
      <c r="P11" s="94"/>
      <c r="Q11" s="93"/>
      <c r="T11" s="94"/>
      <c r="U11" s="60"/>
      <c r="V11" s="60"/>
      <c r="W11" s="60"/>
      <c r="X11" s="60"/>
      <c r="Y11" s="60"/>
      <c r="Z11" s="60"/>
      <c r="AA11" s="60"/>
      <c r="AB11" s="60"/>
    </row>
    <row r="12">
      <c r="A12" s="60"/>
      <c r="B12" s="80" t="s">
        <v>65</v>
      </c>
      <c r="C12" s="102" t="s">
        <v>57</v>
      </c>
      <c r="D12" s="77"/>
      <c r="E12" s="74">
        <f>VLOOKUP(C12,V4:X5,2,FALSE)</f>
        <v>1</v>
      </c>
      <c r="F12" s="69"/>
      <c r="G12" s="60"/>
      <c r="H12" s="60"/>
      <c r="I12" s="60"/>
      <c r="J12" s="60"/>
      <c r="K12" s="60"/>
      <c r="L12" s="104"/>
      <c r="M12" s="105"/>
      <c r="N12" s="105"/>
      <c r="O12" s="106" t="s">
        <v>66</v>
      </c>
      <c r="P12" s="107"/>
      <c r="Q12" s="93"/>
      <c r="T12" s="94"/>
      <c r="U12" s="60"/>
      <c r="V12" s="60"/>
      <c r="W12" s="60"/>
      <c r="X12" s="60"/>
      <c r="Y12" s="60"/>
      <c r="Z12" s="60"/>
      <c r="AA12" s="60"/>
      <c r="AB12" s="60"/>
    </row>
    <row r="13">
      <c r="A13" s="60"/>
      <c r="B13" s="75" t="s">
        <v>67</v>
      </c>
      <c r="C13" s="81">
        <f>SIN(ACOS(CosPhi)*180/PI()*PI()/180)</f>
        <v>0.9998719918</v>
      </c>
      <c r="D13" s="77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93"/>
      <c r="T13" s="94"/>
      <c r="U13" s="60"/>
      <c r="V13" s="60"/>
      <c r="W13" s="60"/>
      <c r="X13" s="60"/>
      <c r="Y13" s="60"/>
      <c r="Z13" s="60"/>
      <c r="AA13" s="60"/>
      <c r="AB13" s="60"/>
    </row>
    <row r="14" ht="22.5" customHeight="1">
      <c r="A14" s="60"/>
      <c r="B14" s="108" t="s">
        <v>68</v>
      </c>
      <c r="C14" s="109">
        <f>IF(C12=V4,Vtotal*Ainicial*SIN(ACOS(CosPhi)*180/PI()*PI()/180)*W4,Vtotal*Ainicial*SIN(ACOS(CosPhi)*180/PI()*PI()/180))</f>
        <v>1252.489651</v>
      </c>
      <c r="D14" s="110" t="s">
        <v>45</v>
      </c>
      <c r="E14" s="63"/>
      <c r="F14" s="111" t="s">
        <v>69</v>
      </c>
      <c r="G14" s="112">
        <f>Pactiva/CosPhiUTE</f>
        <v>21.73913043</v>
      </c>
      <c r="H14" s="111" t="s">
        <v>48</v>
      </c>
      <c r="I14" s="60"/>
      <c r="J14" s="60"/>
      <c r="K14" s="60"/>
      <c r="L14" s="60"/>
      <c r="M14" s="60"/>
      <c r="N14" s="60"/>
      <c r="O14" s="60"/>
      <c r="P14" s="60"/>
      <c r="Q14" s="93"/>
      <c r="T14" s="94"/>
      <c r="U14" s="60"/>
      <c r="V14" s="60"/>
      <c r="W14" s="60"/>
      <c r="X14" s="60"/>
      <c r="Y14" s="60"/>
      <c r="Z14" s="60"/>
      <c r="AA14" s="60"/>
      <c r="AB14" s="60"/>
    </row>
    <row r="15">
      <c r="A15" s="60"/>
      <c r="B15" s="23" t="s">
        <v>22</v>
      </c>
      <c r="C15" s="113"/>
      <c r="E15" s="63"/>
      <c r="F15" s="114" t="s">
        <v>70</v>
      </c>
      <c r="G15" s="115">
        <f>SQRT(Scorregida^2-Pactiva^2)</f>
        <v>8.519964323</v>
      </c>
      <c r="H15" s="114" t="s">
        <v>45</v>
      </c>
      <c r="I15" s="60"/>
      <c r="J15" s="60"/>
      <c r="K15" s="60"/>
      <c r="L15" s="60"/>
      <c r="M15" s="60"/>
      <c r="N15" s="60"/>
      <c r="O15" s="60"/>
      <c r="P15" s="60"/>
      <c r="Q15" s="116"/>
      <c r="R15" s="117"/>
      <c r="S15" s="117"/>
      <c r="T15" s="107"/>
      <c r="U15" s="60"/>
      <c r="V15" s="60"/>
      <c r="W15" s="60"/>
      <c r="X15" s="60"/>
      <c r="Y15" s="60"/>
      <c r="Z15" s="60"/>
      <c r="AA15" s="60"/>
      <c r="AB15" s="60"/>
    </row>
    <row r="16">
      <c r="A16" s="60"/>
      <c r="B16" s="118" t="s">
        <v>71</v>
      </c>
      <c r="C16" s="119"/>
      <c r="E16" s="63"/>
      <c r="F16" s="111" t="s">
        <v>72</v>
      </c>
      <c r="G16" s="120">
        <f>IF(C12=V4,Scorregida/Vtotal,Scorregida/Vtotal)</f>
        <v>0.2173913043</v>
      </c>
      <c r="H16" s="111" t="s">
        <v>35</v>
      </c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>
      <c r="A17" s="60"/>
      <c r="B17" s="23" t="s">
        <v>22</v>
      </c>
      <c r="C17" s="60">
        <f>(PARALELO_1!C4*PARALELO_1!E18^2)-(PARALELO_1!C5*PARALELO_1!E19^2)</f>
        <v>-1252.49439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>
      <c r="A18" s="60"/>
      <c r="B18" s="61" t="s">
        <v>73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>
      <c r="A19" s="60"/>
      <c r="B19" s="62"/>
      <c r="C19" s="63"/>
      <c r="D19" s="63"/>
      <c r="E19" s="63"/>
      <c r="F19" s="63"/>
      <c r="G19" s="63"/>
      <c r="H19" s="63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>
      <c r="A20" s="60"/>
      <c r="B20" s="121" t="s">
        <v>74</v>
      </c>
      <c r="C20" s="68"/>
      <c r="D20" s="68"/>
      <c r="E20" s="69"/>
      <c r="F20" s="122">
        <f>C8*(C7-G7)</f>
        <v>1241.32</v>
      </c>
      <c r="G20" s="66"/>
      <c r="H20" s="123" t="s">
        <v>66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>
      <c r="A21" s="60"/>
      <c r="B21" s="121" t="str">
        <f>C8&amp; " * " &amp;"( "&amp;C7&amp; " - "&amp;G7&amp;" )"</f>
        <v>20 * ( 62,492 - 0,426 )</v>
      </c>
      <c r="C21" s="68"/>
      <c r="D21" s="68"/>
      <c r="E21" s="69"/>
      <c r="F21" s="124"/>
      <c r="G21" s="72"/>
      <c r="H21" s="119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>
      <c r="A22" s="60"/>
      <c r="B22" s="125" t="s">
        <v>75</v>
      </c>
      <c r="C22" s="68"/>
      <c r="D22" s="68"/>
      <c r="E22" s="69"/>
      <c r="F22" s="126">
        <f>ROUND((F20*10^9)/(2*PI()*C9*C11^2),2)</f>
        <v>395124.43</v>
      </c>
      <c r="G22" s="69"/>
      <c r="H22" s="127" t="s">
        <v>76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</row>
    <row r="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</row>
    <row r="100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</row>
    <row r="100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</row>
  </sheetData>
  <mergeCells count="20">
    <mergeCell ref="B1:H1"/>
    <mergeCell ref="B3:D4"/>
    <mergeCell ref="F3:H3"/>
    <mergeCell ref="V3:X3"/>
    <mergeCell ref="F4:H4"/>
    <mergeCell ref="W4:X4"/>
    <mergeCell ref="W5:X5"/>
    <mergeCell ref="B20:E20"/>
    <mergeCell ref="F20:G21"/>
    <mergeCell ref="H20:H21"/>
    <mergeCell ref="B21:E21"/>
    <mergeCell ref="B22:E22"/>
    <mergeCell ref="F22:G22"/>
    <mergeCell ref="Q7:T15"/>
    <mergeCell ref="O11:P11"/>
    <mergeCell ref="E12:F12"/>
    <mergeCell ref="O12:P12"/>
    <mergeCell ref="C14:C16"/>
    <mergeCell ref="D14:D16"/>
    <mergeCell ref="B18:H18"/>
  </mergeCells>
  <dataValidations>
    <dataValidation type="list" allowBlank="1" sqref="C12">
      <formula1>CORRECCION_1!$V$4:$V$5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29.29"/>
    <col customWidth="1" min="3" max="3" width="18.29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128" t="s">
        <v>77</v>
      </c>
      <c r="C2" s="128"/>
      <c r="D2" s="128"/>
      <c r="E2" s="1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129" t="s">
        <v>78</v>
      </c>
      <c r="C3" s="68"/>
      <c r="D3" s="68"/>
      <c r="E3" s="6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128" t="s">
        <v>79</v>
      </c>
      <c r="C4" s="130" t="s">
        <v>80</v>
      </c>
      <c r="D4" s="131">
        <v>0.1</v>
      </c>
      <c r="E4" s="132" t="s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33" t="s">
        <v>81</v>
      </c>
      <c r="C5" s="134" t="s">
        <v>82</v>
      </c>
      <c r="D5" s="135">
        <v>500.0</v>
      </c>
      <c r="E5" s="136" t="s">
        <v>83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28" t="s">
        <v>84</v>
      </c>
      <c r="C6" s="130" t="s">
        <v>25</v>
      </c>
      <c r="D6" s="137">
        <f>ROUND(1/(2*pi()*SQRT(D4*D5)),4)</f>
        <v>0.0225</v>
      </c>
      <c r="E6" s="132" t="s">
        <v>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38" t="s">
        <v>85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39" t="s">
        <v>86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40" t="s">
        <v>87</v>
      </c>
      <c r="C12" s="130" t="s">
        <v>25</v>
      </c>
      <c r="D12" s="141">
        <f> ((1/(2*PI()))^2)/(D14^2*D13)</f>
        <v>0.0001013211836</v>
      </c>
      <c r="E12" s="142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33" t="s">
        <v>79</v>
      </c>
      <c r="C13" s="134" t="s">
        <v>80</v>
      </c>
      <c r="D13" s="143">
        <v>0.1</v>
      </c>
      <c r="E13" s="136" t="s">
        <v>10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28" t="s">
        <v>83</v>
      </c>
      <c r="C14" s="130" t="s">
        <v>62</v>
      </c>
      <c r="D14" s="144">
        <v>50.0</v>
      </c>
      <c r="E14" s="132" t="s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3">
    <mergeCell ref="B3:E3"/>
    <mergeCell ref="B7:E7"/>
    <mergeCell ref="B10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2" max="2" width="38.43"/>
    <col customWidth="1" min="4" max="4" width="9.86"/>
    <col customWidth="1" min="5" max="5" width="4.0"/>
    <col customWidth="1" min="6" max="6" width="24.29"/>
    <col customWidth="1" min="9" max="9" width="3.86"/>
    <col customWidth="1" min="10" max="10" width="5.57"/>
    <col customWidth="1" min="11" max="11" width="5.43"/>
    <col customWidth="1" min="12" max="12" width="7.57"/>
    <col customWidth="1" min="13" max="13" width="3.14"/>
    <col customWidth="1" min="14" max="14" width="7.0"/>
    <col customWidth="1" min="15" max="15" width="5.43"/>
    <col customWidth="1" min="16" max="16" width="6.57"/>
    <col customWidth="1" min="17" max="17" width="3.71"/>
    <col customWidth="1" min="18" max="18" width="2.0"/>
    <col customWidth="1" min="19" max="19" width="7.71"/>
  </cols>
  <sheetData>
    <row r="1">
      <c r="A1" s="145"/>
      <c r="B1" s="146" t="s">
        <v>49</v>
      </c>
      <c r="C1" s="68"/>
      <c r="D1" s="68"/>
      <c r="E1" s="68"/>
      <c r="F1" s="68"/>
      <c r="G1" s="68"/>
      <c r="H1" s="69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</row>
    <row r="2">
      <c r="A2" s="145"/>
      <c r="B2" s="147"/>
      <c r="C2" s="147"/>
      <c r="D2" s="147"/>
      <c r="E2" s="147"/>
      <c r="F2" s="147"/>
      <c r="G2" s="147"/>
      <c r="H2" s="147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7"/>
      <c r="W2" s="147"/>
      <c r="X2" s="147"/>
      <c r="Y2" s="145"/>
      <c r="Z2" s="145"/>
      <c r="AA2" s="145"/>
      <c r="AB2" s="145"/>
    </row>
    <row r="3">
      <c r="A3" s="145"/>
      <c r="B3" s="148" t="s">
        <v>50</v>
      </c>
      <c r="C3" s="65"/>
      <c r="D3" s="66"/>
      <c r="E3" s="147"/>
      <c r="F3" s="149"/>
      <c r="G3" s="68"/>
      <c r="H3" s="69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9" t="s">
        <v>52</v>
      </c>
      <c r="W3" s="68"/>
      <c r="X3" s="69"/>
      <c r="Y3" s="145"/>
      <c r="Z3" s="145"/>
      <c r="AA3" s="145"/>
      <c r="AB3" s="145"/>
    </row>
    <row r="4">
      <c r="A4" s="145"/>
      <c r="B4" s="124"/>
      <c r="C4" s="71"/>
      <c r="D4" s="72"/>
      <c r="E4" s="147"/>
      <c r="F4" s="150" t="s">
        <v>88</v>
      </c>
      <c r="G4" s="68"/>
      <c r="H4" s="69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51" t="s">
        <v>54</v>
      </c>
      <c r="W4" s="152">
        <f>SQRT(3)</f>
        <v>1.732050808</v>
      </c>
      <c r="X4" s="69"/>
      <c r="Y4" s="145"/>
      <c r="Z4" s="145"/>
      <c r="AA4" s="145"/>
      <c r="AB4" s="145"/>
    </row>
    <row r="5">
      <c r="A5" s="145"/>
      <c r="B5" s="153" t="s">
        <v>89</v>
      </c>
      <c r="C5" s="154">
        <f>ROUND(IF(C13=V4,(C9/(C12*C11*W4)),(C9/(C12*C11))),4)</f>
        <v>0.8696</v>
      </c>
      <c r="D5" s="155">
        <f>ROUND((C12*C11)/C9,4)</f>
        <v>1.15</v>
      </c>
      <c r="E5" s="147"/>
      <c r="F5" s="156" t="s">
        <v>56</v>
      </c>
      <c r="G5" s="157">
        <v>1.0</v>
      </c>
      <c r="H5" s="147"/>
      <c r="I5" s="145"/>
      <c r="J5" s="145"/>
      <c r="K5" s="158" t="s">
        <v>63</v>
      </c>
      <c r="L5" s="145"/>
      <c r="M5" s="145"/>
      <c r="N5" s="158" t="s">
        <v>90</v>
      </c>
      <c r="O5" s="145"/>
      <c r="P5" s="145"/>
      <c r="Q5" s="145"/>
      <c r="R5" s="145"/>
      <c r="S5" s="145"/>
      <c r="T5" s="145"/>
      <c r="U5" s="145"/>
      <c r="V5" s="151" t="s">
        <v>57</v>
      </c>
      <c r="W5" s="152">
        <v>1.0</v>
      </c>
      <c r="X5" s="69"/>
      <c r="Y5" s="145"/>
      <c r="Z5" s="145"/>
      <c r="AA5" s="145"/>
      <c r="AB5" s="145"/>
    </row>
    <row r="6">
      <c r="A6" s="145"/>
      <c r="B6" s="153" t="s">
        <v>58</v>
      </c>
      <c r="C6" s="159">
        <f>ROUND(ACOS(C5)*180/PI(),4)</f>
        <v>29.5878</v>
      </c>
      <c r="D6" s="155" t="s">
        <v>40</v>
      </c>
      <c r="E6" s="147"/>
      <c r="F6" s="156" t="s">
        <v>58</v>
      </c>
      <c r="G6" s="155">
        <f>ROUND(ACOS(G5)*180/PI(),4)</f>
        <v>0</v>
      </c>
      <c r="H6" s="155" t="s">
        <v>40</v>
      </c>
      <c r="I6" s="145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145"/>
      <c r="V6" s="145"/>
      <c r="W6" s="145"/>
      <c r="X6" s="145"/>
      <c r="Y6" s="145"/>
      <c r="Z6" s="145"/>
      <c r="AA6" s="145"/>
      <c r="AB6" s="145"/>
    </row>
    <row r="7">
      <c r="A7" s="145"/>
      <c r="B7" s="153" t="s">
        <v>59</v>
      </c>
      <c r="C7" s="160">
        <f>ROUND(TAN(ACOS(C5)*180/PI()*PI()/180),4)</f>
        <v>0.5678</v>
      </c>
      <c r="D7" s="155"/>
      <c r="E7" s="147"/>
      <c r="F7" s="156" t="s">
        <v>59</v>
      </c>
      <c r="G7" s="155">
        <f>ROUND(TAN(ACOS(G5)*180/PI()*PI()/180),4)</f>
        <v>0</v>
      </c>
      <c r="H7" s="155"/>
      <c r="I7" s="145"/>
      <c r="J7" s="60"/>
      <c r="K7" s="82">
        <f>C11</f>
        <v>10</v>
      </c>
      <c r="L7" s="83" t="s">
        <v>35</v>
      </c>
      <c r="M7" s="82"/>
      <c r="N7" s="84">
        <f>G17</f>
        <v>8.695652174</v>
      </c>
      <c r="O7" s="85" t="s">
        <v>35</v>
      </c>
      <c r="P7" s="60"/>
      <c r="Q7" s="60"/>
      <c r="R7" s="60"/>
      <c r="S7" s="60"/>
      <c r="T7" s="60"/>
      <c r="U7" s="145"/>
      <c r="V7" s="145"/>
      <c r="W7" s="145"/>
      <c r="X7" s="145"/>
      <c r="Y7" s="145"/>
      <c r="Z7" s="145"/>
      <c r="AA7" s="145"/>
      <c r="AB7" s="145"/>
    </row>
    <row r="8">
      <c r="A8" s="145"/>
      <c r="B8" s="153" t="s">
        <v>91</v>
      </c>
      <c r="C8" s="161">
        <f>SIN(ACOS(C5)*180/PI()*PI()/180)</f>
        <v>0.4937568632</v>
      </c>
      <c r="D8" s="155"/>
      <c r="E8" s="145"/>
      <c r="F8" s="147"/>
      <c r="G8" s="145"/>
      <c r="H8" s="145"/>
      <c r="I8" s="145"/>
      <c r="J8" s="60"/>
      <c r="K8" s="82"/>
      <c r="L8" s="82"/>
      <c r="M8" s="82"/>
      <c r="N8" s="86"/>
      <c r="O8" s="86"/>
      <c r="P8" s="87" t="str">
        <f>" CARGA Z = φ "&amp;C6</f>
        <v> CARGA Z = φ 29,5878</v>
      </c>
      <c r="Q8" s="88"/>
      <c r="R8" s="88"/>
      <c r="S8" s="89"/>
      <c r="T8" s="60"/>
      <c r="U8" s="145"/>
      <c r="V8" s="145"/>
      <c r="W8" s="145"/>
      <c r="X8" s="145"/>
      <c r="Y8" s="145"/>
      <c r="Z8" s="145"/>
      <c r="AA8" s="145"/>
      <c r="AB8" s="145"/>
    </row>
    <row r="9">
      <c r="A9" s="145"/>
      <c r="B9" s="162" t="s">
        <v>92</v>
      </c>
      <c r="C9" s="157">
        <v>2000.0</v>
      </c>
      <c r="D9" s="155" t="s">
        <v>61</v>
      </c>
      <c r="E9" s="145"/>
      <c r="F9" s="147"/>
      <c r="G9" s="145"/>
      <c r="H9" s="145"/>
      <c r="I9" s="145"/>
      <c r="J9" s="60"/>
      <c r="K9" s="91"/>
      <c r="L9" s="91"/>
      <c r="M9" s="91"/>
      <c r="N9" s="92"/>
      <c r="O9" s="92"/>
      <c r="P9" s="93"/>
      <c r="S9" s="94"/>
      <c r="T9" s="60"/>
      <c r="U9" s="145"/>
      <c r="V9" s="145"/>
      <c r="W9" s="145"/>
      <c r="X9" s="145"/>
      <c r="Y9" s="145"/>
      <c r="Z9" s="145"/>
      <c r="AA9" s="145"/>
      <c r="AB9" s="145"/>
    </row>
    <row r="10">
      <c r="A10" s="145"/>
      <c r="B10" s="153" t="s">
        <v>62</v>
      </c>
      <c r="C10" s="157">
        <v>50.0</v>
      </c>
      <c r="D10" s="155" t="s">
        <v>2</v>
      </c>
      <c r="E10" s="145"/>
      <c r="G10" s="145"/>
      <c r="H10" s="145"/>
      <c r="I10" s="145"/>
      <c r="J10" s="60"/>
      <c r="K10" s="95"/>
      <c r="L10" s="96"/>
      <c r="M10" s="96"/>
      <c r="N10" s="97"/>
      <c r="O10" s="98"/>
      <c r="P10" s="93"/>
      <c r="S10" s="94"/>
      <c r="T10" s="60"/>
      <c r="U10" s="145"/>
      <c r="V10" s="145"/>
      <c r="W10" s="145"/>
      <c r="X10" s="145"/>
      <c r="Y10" s="145"/>
      <c r="Z10" s="145"/>
      <c r="AA10" s="145"/>
      <c r="AB10" s="145"/>
    </row>
    <row r="11">
      <c r="A11" s="145"/>
      <c r="B11" s="153" t="s">
        <v>63</v>
      </c>
      <c r="C11" s="163">
        <v>10.0</v>
      </c>
      <c r="D11" s="155" t="s">
        <v>35</v>
      </c>
      <c r="E11" s="147"/>
      <c r="G11" s="145"/>
      <c r="H11" s="145"/>
      <c r="I11" s="145"/>
      <c r="J11" s="60"/>
      <c r="K11" s="82"/>
      <c r="L11" s="82"/>
      <c r="M11" s="99"/>
      <c r="N11" s="100"/>
      <c r="O11" s="101"/>
      <c r="P11" s="93"/>
      <c r="S11" s="94"/>
      <c r="T11" s="60"/>
      <c r="U11" s="145"/>
      <c r="V11" s="145"/>
      <c r="W11" s="145"/>
      <c r="X11" s="145"/>
      <c r="Y11" s="145"/>
      <c r="Z11" s="145"/>
      <c r="AA11" s="145"/>
      <c r="AB11" s="145"/>
    </row>
    <row r="12">
      <c r="A12" s="145"/>
      <c r="B12" s="153" t="s">
        <v>64</v>
      </c>
      <c r="C12" s="163">
        <v>230.0</v>
      </c>
      <c r="D12" s="155" t="s">
        <v>18</v>
      </c>
      <c r="E12" s="147"/>
      <c r="F12" s="147"/>
      <c r="G12" s="145"/>
      <c r="H12" s="145"/>
      <c r="I12" s="145"/>
      <c r="J12" s="60"/>
      <c r="K12" s="82"/>
      <c r="L12" s="82"/>
      <c r="M12" s="82"/>
      <c r="N12" s="103" t="str">
        <f>E21</f>
        <v/>
      </c>
      <c r="O12" s="94"/>
      <c r="P12" s="93"/>
      <c r="S12" s="94"/>
      <c r="T12" s="60"/>
      <c r="U12" s="145"/>
      <c r="V12" s="145"/>
      <c r="W12" s="145"/>
      <c r="X12" s="145"/>
      <c r="Y12" s="145"/>
      <c r="Z12" s="145"/>
      <c r="AA12" s="145"/>
      <c r="AB12" s="145"/>
    </row>
    <row r="13">
      <c r="A13" s="145"/>
      <c r="B13" s="153" t="s">
        <v>65</v>
      </c>
      <c r="C13" s="163" t="s">
        <v>57</v>
      </c>
      <c r="D13" s="155"/>
      <c r="E13" s="164">
        <v>1.0</v>
      </c>
      <c r="F13" s="69"/>
      <c r="G13" s="145"/>
      <c r="H13" s="145"/>
      <c r="I13" s="145"/>
      <c r="J13" s="60"/>
      <c r="K13" s="104"/>
      <c r="L13" s="105"/>
      <c r="M13" s="105"/>
      <c r="N13" s="106" t="s">
        <v>66</v>
      </c>
      <c r="O13" s="107"/>
      <c r="P13" s="93"/>
      <c r="S13" s="94"/>
      <c r="T13" s="60"/>
      <c r="U13" s="145"/>
      <c r="V13" s="145"/>
      <c r="W13" s="145"/>
      <c r="X13" s="145"/>
      <c r="Y13" s="145"/>
      <c r="Z13" s="145"/>
      <c r="AA13" s="145"/>
      <c r="AB13" s="145"/>
    </row>
    <row r="14">
      <c r="A14" s="145"/>
      <c r="B14" s="145"/>
      <c r="C14" s="147"/>
      <c r="D14" s="145"/>
      <c r="E14" s="147"/>
      <c r="F14" s="147"/>
      <c r="G14" s="147"/>
      <c r="H14" s="147"/>
      <c r="I14" s="145"/>
      <c r="J14" s="60"/>
      <c r="K14" s="60"/>
      <c r="L14" s="60"/>
      <c r="M14" s="60"/>
      <c r="N14" s="60"/>
      <c r="O14" s="60"/>
      <c r="P14" s="93"/>
      <c r="S14" s="94"/>
      <c r="T14" s="60"/>
      <c r="U14" s="145"/>
      <c r="V14" s="145"/>
      <c r="W14" s="145"/>
      <c r="X14" s="145"/>
      <c r="Y14" s="145"/>
      <c r="Z14" s="145"/>
      <c r="AA14" s="145"/>
      <c r="AB14" s="145"/>
    </row>
    <row r="15">
      <c r="A15" s="145"/>
      <c r="B15" s="165" t="s">
        <v>93</v>
      </c>
      <c r="C15" s="166">
        <f>IF(C13=V4,C12*C11*SIN(ACOS(C5)*180/PI()*PI()/180)*W4,C12*C11*SIN(ACOS(C5)*180/PI()*PI()/180))</f>
        <v>1135.640785</v>
      </c>
      <c r="D15" s="167" t="s">
        <v>45</v>
      </c>
      <c r="E15" s="147"/>
      <c r="F15" s="165" t="s">
        <v>69</v>
      </c>
      <c r="G15" s="168">
        <f>C9/G5</f>
        <v>2000</v>
      </c>
      <c r="H15" s="165" t="s">
        <v>48</v>
      </c>
      <c r="I15" s="145"/>
      <c r="J15" s="60"/>
      <c r="K15" s="60"/>
      <c r="L15" s="60"/>
      <c r="M15" s="60"/>
      <c r="N15" s="60"/>
      <c r="O15" s="60"/>
      <c r="P15" s="93"/>
      <c r="S15" s="94"/>
      <c r="T15" s="60"/>
      <c r="U15" s="145"/>
      <c r="V15" s="145"/>
      <c r="W15" s="145"/>
      <c r="X15" s="145"/>
      <c r="Y15" s="145"/>
      <c r="Z15" s="145"/>
      <c r="AA15" s="145"/>
      <c r="AB15" s="145"/>
    </row>
    <row r="16">
      <c r="A16" s="145"/>
      <c r="B16" s="169" t="s">
        <v>94</v>
      </c>
      <c r="C16" s="113"/>
      <c r="D16" s="113"/>
      <c r="E16" s="147"/>
      <c r="F16" s="170" t="s">
        <v>70</v>
      </c>
      <c r="G16" s="171">
        <f>SQRT(G15^2-C9^2)</f>
        <v>0</v>
      </c>
      <c r="H16" s="170" t="s">
        <v>45</v>
      </c>
      <c r="I16" s="145"/>
      <c r="J16" s="60"/>
      <c r="K16" s="60"/>
      <c r="L16" s="60"/>
      <c r="M16" s="60"/>
      <c r="N16" s="60"/>
      <c r="O16" s="60"/>
      <c r="P16" s="116"/>
      <c r="Q16" s="117"/>
      <c r="R16" s="117"/>
      <c r="S16" s="107"/>
      <c r="T16" s="60"/>
      <c r="U16" s="145"/>
      <c r="V16" s="145"/>
      <c r="W16" s="145"/>
      <c r="X16" s="145"/>
      <c r="Y16" s="145"/>
      <c r="Z16" s="145"/>
      <c r="AA16" s="145"/>
      <c r="AB16" s="145"/>
    </row>
    <row r="17">
      <c r="A17" s="145"/>
      <c r="B17" s="169" t="s">
        <v>71</v>
      </c>
      <c r="C17" s="119"/>
      <c r="D17" s="119"/>
      <c r="E17" s="147"/>
      <c r="F17" s="165" t="s">
        <v>72</v>
      </c>
      <c r="G17" s="172">
        <f>IF(C13=V4,G15/C12,G15/C12)</f>
        <v>8.695652174</v>
      </c>
      <c r="H17" s="165" t="s">
        <v>35</v>
      </c>
      <c r="I17" s="145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145"/>
      <c r="V17" s="145"/>
      <c r="W17" s="145"/>
      <c r="X17" s="145"/>
      <c r="Y17" s="145"/>
      <c r="Z17" s="145"/>
      <c r="AA17" s="145"/>
      <c r="AB17" s="145"/>
    </row>
    <row r="18">
      <c r="A18" s="145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</row>
    <row r="19">
      <c r="A19" s="145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</row>
    <row r="20">
      <c r="A20" s="145"/>
      <c r="B20" s="149" t="s">
        <v>73</v>
      </c>
      <c r="C20" s="68"/>
      <c r="D20" s="68"/>
      <c r="E20" s="68"/>
      <c r="F20" s="68"/>
      <c r="G20" s="68"/>
      <c r="H20" s="69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</row>
    <row r="21">
      <c r="A21" s="145"/>
      <c r="B21" s="147"/>
      <c r="C21" s="147"/>
      <c r="D21" s="147"/>
      <c r="E21" s="147"/>
      <c r="F21" s="147"/>
      <c r="G21" s="147"/>
      <c r="H21" s="147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</row>
    <row r="22">
      <c r="A22" s="145"/>
      <c r="B22" s="173" t="s">
        <v>74</v>
      </c>
      <c r="C22" s="68"/>
      <c r="D22" s="68"/>
      <c r="E22" s="69"/>
      <c r="F22" s="174">
        <f>C9*(C7-G7)</f>
        <v>1135.6</v>
      </c>
      <c r="G22" s="66"/>
      <c r="H22" s="175" t="s">
        <v>66</v>
      </c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</row>
    <row r="23">
      <c r="A23" s="145"/>
      <c r="B23" s="173" t="str">
        <f>F9&amp; " * " &amp;"( "&amp;F7&amp; " - "&amp;J7&amp;" )"</f>
        <v> * ( Tgφ -  )</v>
      </c>
      <c r="C23" s="68"/>
      <c r="D23" s="68"/>
      <c r="E23" s="69"/>
      <c r="F23" s="124"/>
      <c r="G23" s="72"/>
      <c r="H23" s="119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</row>
    <row r="24">
      <c r="A24" s="145"/>
      <c r="B24" s="176" t="s">
        <v>75</v>
      </c>
      <c r="C24" s="68"/>
      <c r="D24" s="68"/>
      <c r="E24" s="69"/>
      <c r="F24" s="176">
        <f>ROUND((F22*10^9)/(2*PI()*C10*C12^2),2)</f>
        <v>68331.32</v>
      </c>
      <c r="G24" s="69"/>
      <c r="H24" s="177" t="s">
        <v>76</v>
      </c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</row>
    <row r="25">
      <c r="A25" s="147"/>
      <c r="B25" s="173" t="s">
        <v>95</v>
      </c>
      <c r="C25" s="68"/>
      <c r="D25" s="68"/>
      <c r="E25" s="68"/>
      <c r="F25" s="69"/>
      <c r="G25" s="172">
        <f>F22/C12</f>
        <v>4.937391304</v>
      </c>
      <c r="H25" s="165" t="s">
        <v>35</v>
      </c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</row>
    <row r="26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</row>
    <row r="27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</row>
    <row r="28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</row>
    <row r="29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</row>
    <row r="30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</row>
    <row r="3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</row>
    <row r="32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</row>
    <row r="33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</row>
    <row r="34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</row>
    <row r="3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</row>
    <row r="36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</row>
    <row r="37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</row>
    <row r="38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</row>
    <row r="39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</row>
    <row r="40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</row>
    <row r="4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</row>
    <row r="42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</row>
    <row r="43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</row>
    <row r="44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</row>
    <row r="4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</row>
    <row r="46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</row>
    <row r="47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</row>
    <row r="48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</row>
    <row r="49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</row>
    <row r="50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</row>
    <row r="5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</row>
    <row r="52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</row>
    <row r="53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</row>
    <row r="54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</row>
    <row r="5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</row>
    <row r="56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</row>
    <row r="57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</row>
    <row r="58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</row>
    <row r="59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</row>
    <row r="60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</row>
    <row r="6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</row>
    <row r="62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</row>
    <row r="63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</row>
    <row r="64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</row>
    <row r="6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</row>
    <row r="66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</row>
    <row r="67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</row>
    <row r="68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</row>
    <row r="69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</row>
    <row r="70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</row>
    <row r="7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</row>
    <row r="72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</row>
    <row r="73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</row>
    <row r="74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</row>
    <row r="7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</row>
    <row r="76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</row>
    <row r="77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</row>
    <row r="78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</row>
    <row r="79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</row>
    <row r="80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</row>
    <row r="8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</row>
    <row r="82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</row>
    <row r="83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</row>
    <row r="84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</row>
    <row r="85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</row>
    <row r="86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</row>
    <row r="87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</row>
    <row r="88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</row>
    <row r="89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</row>
    <row r="90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</row>
    <row r="9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</row>
    <row r="92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</row>
    <row r="93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</row>
    <row r="94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</row>
    <row r="95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</row>
    <row r="96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</row>
    <row r="97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</row>
    <row r="98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</row>
    <row r="99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</row>
    <row r="100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</row>
    <row r="10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</row>
    <row r="102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</row>
    <row r="103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</row>
    <row r="104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</row>
    <row r="105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</row>
    <row r="106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</row>
    <row r="107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</row>
    <row r="108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</row>
    <row r="109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</row>
    <row r="110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</row>
    <row r="11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</row>
    <row r="112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</row>
    <row r="113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</row>
    <row r="114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</row>
    <row r="115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</row>
    <row r="116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</row>
    <row r="117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</row>
    <row r="118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</row>
    <row r="119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</row>
    <row r="120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</row>
    <row r="12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</row>
    <row r="122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</row>
    <row r="123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</row>
    <row r="124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</row>
    <row r="125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</row>
    <row r="126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</row>
    <row r="127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</row>
    <row r="128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</row>
    <row r="129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</row>
    <row r="130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</row>
    <row r="13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</row>
    <row r="132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</row>
    <row r="133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</row>
    <row r="134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</row>
    <row r="135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</row>
    <row r="136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</row>
    <row r="137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</row>
    <row r="138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</row>
    <row r="139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</row>
    <row r="140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</row>
    <row r="14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</row>
    <row r="142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</row>
    <row r="143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</row>
    <row r="144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</row>
    <row r="145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</row>
    <row r="146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</row>
    <row r="147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</row>
    <row r="148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</row>
    <row r="149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</row>
    <row r="150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</row>
    <row r="15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</row>
    <row r="152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</row>
    <row r="153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</row>
    <row r="154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</row>
    <row r="155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</row>
    <row r="156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</row>
    <row r="157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</row>
    <row r="158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</row>
    <row r="159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</row>
    <row r="160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</row>
    <row r="16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</row>
    <row r="162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</row>
    <row r="163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</row>
    <row r="164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</row>
    <row r="165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</row>
    <row r="166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</row>
    <row r="167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</row>
    <row r="168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</row>
    <row r="169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</row>
    <row r="170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</row>
    <row r="17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</row>
    <row r="172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</row>
    <row r="173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</row>
    <row r="174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</row>
    <row r="175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</row>
    <row r="176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</row>
    <row r="177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</row>
    <row r="178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</row>
    <row r="179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</row>
    <row r="180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</row>
    <row r="18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</row>
    <row r="182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</row>
    <row r="183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</row>
    <row r="184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</row>
    <row r="185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</row>
    <row r="186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</row>
    <row r="187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</row>
    <row r="188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</row>
    <row r="189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</row>
    <row r="190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</row>
    <row r="19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</row>
    <row r="192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</row>
    <row r="193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</row>
    <row r="194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</row>
    <row r="195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</row>
    <row r="196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</row>
    <row r="197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</row>
    <row r="198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</row>
    <row r="199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</row>
    <row r="200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</row>
    <row r="20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</row>
    <row r="202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</row>
    <row r="203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</row>
    <row r="204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</row>
    <row r="205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</row>
    <row r="206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</row>
    <row r="207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</row>
    <row r="208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</row>
    <row r="209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</row>
    <row r="210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</row>
    <row r="21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</row>
    <row r="212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</row>
    <row r="213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</row>
    <row r="214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</row>
    <row r="215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</row>
    <row r="216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</row>
    <row r="217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</row>
    <row r="218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</row>
    <row r="219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</row>
    <row r="220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</row>
    <row r="22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</row>
    <row r="222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</row>
    <row r="223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</row>
    <row r="224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</row>
    <row r="225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</row>
    <row r="226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</row>
    <row r="227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</row>
    <row r="228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</row>
    <row r="229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</row>
    <row r="230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</row>
    <row r="23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</row>
    <row r="232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</row>
    <row r="233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</row>
    <row r="234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</row>
    <row r="235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</row>
    <row r="236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</row>
    <row r="237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</row>
    <row r="238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</row>
    <row r="239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</row>
    <row r="240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</row>
    <row r="24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</row>
    <row r="242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</row>
    <row r="243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  <c r="AB243" s="145"/>
    </row>
    <row r="244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45"/>
      <c r="AB244" s="145"/>
    </row>
    <row r="245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</row>
    <row r="246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</row>
    <row r="247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</row>
    <row r="248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</row>
    <row r="249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</row>
    <row r="250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</row>
    <row r="25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</row>
    <row r="252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</row>
    <row r="253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</row>
    <row r="254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</row>
    <row r="255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</row>
    <row r="256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</row>
    <row r="257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  <c r="AA257" s="145"/>
      <c r="AB257" s="145"/>
    </row>
    <row r="258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</row>
    <row r="259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</row>
    <row r="260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</row>
    <row r="26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</row>
    <row r="262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</row>
    <row r="263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</row>
    <row r="264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</row>
    <row r="265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</row>
    <row r="266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</row>
    <row r="267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</row>
    <row r="268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</row>
    <row r="269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</row>
    <row r="270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</row>
    <row r="27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</row>
    <row r="272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</row>
    <row r="273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</row>
    <row r="274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</row>
    <row r="275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</row>
    <row r="276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</row>
    <row r="277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</row>
    <row r="278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</row>
    <row r="279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</row>
    <row r="280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</row>
    <row r="28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</row>
    <row r="282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</row>
    <row r="283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</row>
    <row r="284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</row>
    <row r="285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</row>
    <row r="286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</row>
    <row r="287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</row>
    <row r="288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</row>
    <row r="289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</row>
    <row r="290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</row>
    <row r="29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</row>
    <row r="292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</row>
    <row r="293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  <c r="AB293" s="145"/>
    </row>
    <row r="294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  <c r="AA294" s="145"/>
      <c r="AB294" s="145"/>
    </row>
    <row r="295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</row>
    <row r="296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</row>
    <row r="297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</row>
    <row r="298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</row>
    <row r="299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</row>
    <row r="300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</row>
    <row r="30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</row>
    <row r="302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</row>
    <row r="303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</row>
    <row r="304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</row>
    <row r="305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</row>
    <row r="306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</row>
    <row r="307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</row>
    <row r="308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</row>
    <row r="309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</row>
    <row r="310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</row>
    <row r="31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</row>
    <row r="312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</row>
    <row r="313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</row>
    <row r="314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</row>
    <row r="315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</row>
    <row r="316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</row>
    <row r="317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</row>
    <row r="318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</row>
    <row r="319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</row>
    <row r="320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</row>
    <row r="32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</row>
    <row r="322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</row>
    <row r="323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</row>
    <row r="324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</row>
    <row r="325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</row>
    <row r="326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</row>
    <row r="327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</row>
    <row r="328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</row>
    <row r="329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</row>
    <row r="330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</row>
    <row r="33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</row>
    <row r="332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</row>
    <row r="333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</row>
    <row r="334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</row>
    <row r="335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</row>
    <row r="336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</row>
    <row r="337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</row>
    <row r="338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</row>
    <row r="339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</row>
    <row r="340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</row>
    <row r="34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</row>
    <row r="342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</row>
    <row r="343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</row>
    <row r="344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</row>
    <row r="345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</row>
    <row r="346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</row>
    <row r="347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</row>
    <row r="348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</row>
    <row r="349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</row>
    <row r="350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</row>
    <row r="35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</row>
    <row r="352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</row>
    <row r="353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</row>
    <row r="354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</row>
    <row r="355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</row>
    <row r="356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</row>
    <row r="357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</row>
    <row r="358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</row>
    <row r="359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</row>
    <row r="360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</row>
    <row r="36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</row>
    <row r="362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</row>
    <row r="363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</row>
    <row r="364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</row>
    <row r="365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</row>
    <row r="366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</row>
    <row r="367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</row>
    <row r="368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</row>
    <row r="369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</row>
    <row r="370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</row>
    <row r="37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</row>
    <row r="372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</row>
    <row r="373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</row>
    <row r="374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</row>
    <row r="375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</row>
    <row r="376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</row>
    <row r="377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</row>
    <row r="378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</row>
    <row r="379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</row>
    <row r="380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</row>
    <row r="38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</row>
    <row r="382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</row>
    <row r="383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</row>
    <row r="384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</row>
    <row r="385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</row>
    <row r="386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</row>
    <row r="387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</row>
    <row r="388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</row>
    <row r="389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</row>
    <row r="390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</row>
    <row r="39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</row>
    <row r="392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</row>
    <row r="393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</row>
    <row r="394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</row>
    <row r="395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</row>
    <row r="396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</row>
    <row r="397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</row>
    <row r="398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</row>
    <row r="399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</row>
    <row r="400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</row>
    <row r="40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</row>
    <row r="402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</row>
    <row r="403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</row>
    <row r="404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</row>
    <row r="405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</row>
    <row r="406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</row>
    <row r="407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</row>
    <row r="408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</row>
    <row r="409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</row>
    <row r="410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</row>
    <row r="41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</row>
    <row r="412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</row>
    <row r="413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</row>
    <row r="414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</row>
    <row r="415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</row>
    <row r="416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</row>
    <row r="417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</row>
    <row r="418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</row>
    <row r="419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</row>
    <row r="420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</row>
    <row r="42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</row>
    <row r="422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</row>
    <row r="423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</row>
    <row r="424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</row>
    <row r="425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</row>
    <row r="426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</row>
    <row r="427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</row>
    <row r="428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</row>
    <row r="429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</row>
    <row r="430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</row>
    <row r="43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</row>
    <row r="432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</row>
    <row r="433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</row>
    <row r="434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</row>
    <row r="435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</row>
    <row r="436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</row>
    <row r="437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</row>
    <row r="438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</row>
    <row r="439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</row>
    <row r="440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</row>
    <row r="44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</row>
    <row r="442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</row>
    <row r="443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</row>
    <row r="444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</row>
    <row r="445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</row>
    <row r="446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</row>
    <row r="447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</row>
    <row r="448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</row>
    <row r="449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</row>
    <row r="450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</row>
    <row r="45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</row>
    <row r="452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</row>
    <row r="453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</row>
    <row r="454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</row>
    <row r="455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</row>
    <row r="456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</row>
    <row r="457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</row>
    <row r="458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</row>
    <row r="459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</row>
    <row r="460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</row>
    <row r="46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</row>
    <row r="462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</row>
    <row r="463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</row>
    <row r="464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</row>
    <row r="465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</row>
    <row r="466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</row>
    <row r="467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</row>
    <row r="468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</row>
    <row r="469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</row>
    <row r="470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</row>
    <row r="47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</row>
    <row r="472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</row>
    <row r="473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</row>
    <row r="474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</row>
    <row r="475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</row>
    <row r="476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</row>
    <row r="477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</row>
    <row r="478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</row>
    <row r="479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</row>
    <row r="480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</row>
    <row r="48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</row>
    <row r="482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</row>
    <row r="483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</row>
    <row r="484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</row>
    <row r="485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</row>
    <row r="486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</row>
    <row r="487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</row>
    <row r="488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</row>
    <row r="489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</row>
    <row r="490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</row>
    <row r="49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</row>
    <row r="492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</row>
    <row r="493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</row>
    <row r="494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</row>
    <row r="495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</row>
    <row r="496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</row>
    <row r="497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</row>
    <row r="498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</row>
    <row r="499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</row>
    <row r="500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</row>
    <row r="50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</row>
    <row r="502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</row>
    <row r="503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</row>
    <row r="504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</row>
    <row r="505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</row>
    <row r="506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</row>
    <row r="507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</row>
    <row r="508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</row>
    <row r="509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</row>
    <row r="510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</row>
    <row r="51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</row>
    <row r="512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</row>
    <row r="513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</row>
    <row r="514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</row>
    <row r="515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</row>
    <row r="516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</row>
    <row r="517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</row>
    <row r="518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</row>
    <row r="519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</row>
    <row r="520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</row>
    <row r="52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</row>
    <row r="522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</row>
    <row r="523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</row>
    <row r="524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  <c r="AA524" s="145"/>
      <c r="AB524" s="145"/>
    </row>
    <row r="525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</row>
    <row r="526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</row>
    <row r="527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</row>
    <row r="528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</row>
    <row r="529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</row>
    <row r="530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</row>
    <row r="53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</row>
    <row r="532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</row>
    <row r="533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</row>
    <row r="534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</row>
    <row r="535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</row>
    <row r="536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</row>
    <row r="537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</row>
    <row r="538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</row>
    <row r="539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</row>
    <row r="540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</row>
    <row r="54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</row>
    <row r="542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</row>
    <row r="543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</row>
    <row r="544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</row>
    <row r="545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</row>
    <row r="546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</row>
    <row r="547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</row>
    <row r="548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</row>
    <row r="549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</row>
    <row r="550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</row>
    <row r="55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</row>
    <row r="552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</row>
    <row r="553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</row>
    <row r="554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</row>
    <row r="555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</row>
    <row r="556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</row>
    <row r="557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</row>
    <row r="558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</row>
    <row r="559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</row>
    <row r="560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</row>
    <row r="56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</row>
    <row r="562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</row>
    <row r="563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</row>
    <row r="564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  <c r="AA564" s="145"/>
      <c r="AB564" s="145"/>
    </row>
    <row r="565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  <c r="AA565" s="145"/>
      <c r="AB565" s="145"/>
    </row>
    <row r="566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</row>
    <row r="567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</row>
    <row r="568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</row>
    <row r="569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</row>
    <row r="570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</row>
    <row r="57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</row>
    <row r="572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</row>
    <row r="573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</row>
    <row r="574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</row>
    <row r="575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</row>
    <row r="576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</row>
    <row r="577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</row>
    <row r="578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</row>
    <row r="579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</row>
    <row r="580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</row>
    <row r="58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</row>
    <row r="582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</row>
    <row r="583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</row>
    <row r="584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</row>
    <row r="585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</row>
    <row r="586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</row>
    <row r="587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</row>
    <row r="588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</row>
    <row r="589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</row>
    <row r="590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</row>
    <row r="59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</row>
    <row r="592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</row>
    <row r="593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</row>
    <row r="594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</row>
    <row r="595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</row>
    <row r="596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  <c r="AA596" s="145"/>
      <c r="AB596" s="145"/>
    </row>
    <row r="597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</row>
    <row r="598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</row>
    <row r="599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</row>
    <row r="600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</row>
    <row r="60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</row>
    <row r="602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</row>
    <row r="603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</row>
    <row r="604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</row>
    <row r="605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</row>
    <row r="606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</row>
    <row r="607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</row>
    <row r="608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  <c r="AB608" s="145"/>
    </row>
    <row r="609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</row>
    <row r="610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</row>
    <row r="61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</row>
    <row r="612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</row>
    <row r="613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</row>
    <row r="614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</row>
    <row r="615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</row>
    <row r="616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</row>
    <row r="617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</row>
    <row r="618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</row>
    <row r="619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</row>
    <row r="620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</row>
    <row r="62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  <c r="AA621" s="145"/>
      <c r="AB621" s="145"/>
    </row>
    <row r="622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  <c r="AA622" s="145"/>
      <c r="AB622" s="145"/>
    </row>
    <row r="623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</row>
    <row r="624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</row>
    <row r="625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</row>
    <row r="626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</row>
    <row r="627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</row>
    <row r="628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</row>
    <row r="629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</row>
    <row r="630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</row>
    <row r="63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</row>
    <row r="632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</row>
    <row r="633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</row>
    <row r="634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</row>
    <row r="635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</row>
    <row r="636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  <c r="AB636" s="145"/>
    </row>
    <row r="637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  <c r="AB637" s="145"/>
    </row>
    <row r="638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</row>
    <row r="639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</row>
    <row r="640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</row>
    <row r="64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</row>
    <row r="642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</row>
    <row r="643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</row>
    <row r="644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</row>
    <row r="645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</row>
    <row r="646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</row>
    <row r="647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</row>
    <row r="648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</row>
    <row r="649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  <c r="AA649" s="145"/>
      <c r="AB649" s="145"/>
    </row>
    <row r="650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  <c r="AA650" s="145"/>
      <c r="AB650" s="145"/>
    </row>
    <row r="65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</row>
    <row r="652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</row>
    <row r="653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</row>
    <row r="654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</row>
    <row r="655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</row>
    <row r="656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</row>
    <row r="657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</row>
    <row r="658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</row>
    <row r="659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</row>
    <row r="660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</row>
    <row r="66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</row>
    <row r="662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</row>
    <row r="663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</row>
    <row r="664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</row>
    <row r="665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</row>
    <row r="666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</row>
    <row r="667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</row>
    <row r="668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</row>
    <row r="669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</row>
    <row r="670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</row>
    <row r="67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</row>
    <row r="672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  <c r="AA672" s="145"/>
      <c r="AB672" s="145"/>
    </row>
    <row r="673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  <c r="AA673" s="145"/>
      <c r="AB673" s="145"/>
    </row>
    <row r="674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  <c r="AA674" s="145"/>
      <c r="AB674" s="145"/>
    </row>
    <row r="675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  <c r="AA675" s="145"/>
      <c r="AB675" s="145"/>
    </row>
    <row r="676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  <c r="AA676" s="145"/>
      <c r="AB676" s="145"/>
    </row>
    <row r="677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  <c r="AA677" s="145"/>
      <c r="AB677" s="145"/>
    </row>
    <row r="678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  <c r="AA678" s="145"/>
      <c r="AB678" s="145"/>
    </row>
    <row r="679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  <c r="AA679" s="145"/>
      <c r="AB679" s="145"/>
    </row>
    <row r="680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  <c r="AA680" s="145"/>
      <c r="AB680" s="145"/>
    </row>
    <row r="68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  <c r="AA681" s="145"/>
      <c r="AB681" s="145"/>
    </row>
    <row r="682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  <c r="AA682" s="145"/>
      <c r="AB682" s="145"/>
    </row>
    <row r="683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  <c r="AA683" s="145"/>
      <c r="AB683" s="145"/>
    </row>
    <row r="684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  <c r="AB684" s="145"/>
    </row>
    <row r="685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  <c r="AB685" s="145"/>
    </row>
    <row r="686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  <c r="AA686" s="145"/>
      <c r="AB686" s="145"/>
    </row>
    <row r="687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  <c r="AA687" s="145"/>
      <c r="AB687" s="145"/>
    </row>
    <row r="688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  <c r="AA688" s="145"/>
      <c r="AB688" s="145"/>
    </row>
    <row r="689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  <c r="AB689" s="145"/>
    </row>
    <row r="690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  <c r="AA690" s="145"/>
      <c r="AB690" s="145"/>
    </row>
    <row r="69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  <c r="AB691" s="145"/>
    </row>
    <row r="692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  <c r="AB692" s="145"/>
    </row>
    <row r="693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  <c r="AA693" s="145"/>
      <c r="AB693" s="145"/>
    </row>
    <row r="694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  <c r="AA694" s="145"/>
      <c r="AB694" s="145"/>
    </row>
    <row r="695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  <c r="AA695" s="145"/>
      <c r="AB695" s="145"/>
    </row>
    <row r="696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  <c r="AA696" s="145"/>
      <c r="AB696" s="145"/>
    </row>
    <row r="697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</row>
    <row r="698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  <c r="AA698" s="145"/>
      <c r="AB698" s="145"/>
    </row>
    <row r="699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  <c r="AA699" s="145"/>
      <c r="AB699" s="145"/>
    </row>
    <row r="700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  <c r="AA700" s="145"/>
      <c r="AB700" s="145"/>
    </row>
    <row r="70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  <c r="AA701" s="145"/>
      <c r="AB701" s="145"/>
    </row>
    <row r="702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  <c r="AA702" s="145"/>
      <c r="AB702" s="145"/>
    </row>
    <row r="703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  <c r="AA703" s="145"/>
      <c r="AB703" s="145"/>
    </row>
    <row r="704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  <c r="AA704" s="145"/>
      <c r="AB704" s="145"/>
    </row>
    <row r="705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  <c r="AA705" s="145"/>
      <c r="AB705" s="145"/>
    </row>
    <row r="706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  <c r="AA706" s="145"/>
      <c r="AB706" s="145"/>
    </row>
    <row r="707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  <c r="AA707" s="145"/>
      <c r="AB707" s="145"/>
    </row>
    <row r="708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  <c r="AA708" s="145"/>
      <c r="AB708" s="145"/>
    </row>
    <row r="709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  <c r="AA709" s="145"/>
      <c r="AB709" s="145"/>
    </row>
    <row r="710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  <c r="AA710" s="145"/>
      <c r="AB710" s="145"/>
    </row>
    <row r="71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  <c r="AA711" s="145"/>
      <c r="AB711" s="145"/>
    </row>
    <row r="712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  <c r="AA712" s="145"/>
      <c r="AB712" s="145"/>
    </row>
    <row r="713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  <c r="AA713" s="145"/>
      <c r="AB713" s="145"/>
    </row>
    <row r="714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  <c r="AA714" s="145"/>
      <c r="AB714" s="145"/>
    </row>
    <row r="715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  <c r="AA715" s="145"/>
      <c r="AB715" s="145"/>
    </row>
    <row r="716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  <c r="AA716" s="145"/>
      <c r="AB716" s="145"/>
    </row>
    <row r="717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  <c r="AB717" s="145"/>
    </row>
    <row r="718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  <c r="AA718" s="145"/>
      <c r="AB718" s="145"/>
    </row>
    <row r="719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  <c r="AA719" s="145"/>
      <c r="AB719" s="145"/>
    </row>
    <row r="720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  <c r="AA720" s="145"/>
      <c r="AB720" s="145"/>
    </row>
    <row r="72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  <c r="AA721" s="145"/>
      <c r="AB721" s="145"/>
    </row>
    <row r="722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  <c r="AA722" s="145"/>
      <c r="AB722" s="145"/>
    </row>
    <row r="723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  <c r="AA723" s="145"/>
      <c r="AB723" s="145"/>
    </row>
    <row r="724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</row>
    <row r="725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  <c r="AA725" s="145"/>
      <c r="AB725" s="145"/>
    </row>
    <row r="726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  <c r="AA726" s="145"/>
      <c r="AB726" s="145"/>
    </row>
    <row r="727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  <c r="AA727" s="145"/>
      <c r="AB727" s="145"/>
    </row>
    <row r="728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  <c r="AA728" s="145"/>
      <c r="AB728" s="145"/>
    </row>
    <row r="729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  <c r="AA729" s="145"/>
      <c r="AB729" s="145"/>
    </row>
    <row r="730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  <c r="AA730" s="145"/>
      <c r="AB730" s="145"/>
    </row>
    <row r="73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  <c r="AA731" s="145"/>
      <c r="AB731" s="145"/>
    </row>
    <row r="732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  <c r="AA732" s="145"/>
      <c r="AB732" s="145"/>
    </row>
    <row r="733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  <c r="AA733" s="145"/>
      <c r="AB733" s="145"/>
    </row>
    <row r="734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  <c r="AA734" s="145"/>
      <c r="AB734" s="145"/>
    </row>
    <row r="735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  <c r="AA735" s="145"/>
      <c r="AB735" s="145"/>
    </row>
    <row r="736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  <c r="AA736" s="145"/>
      <c r="AB736" s="145"/>
    </row>
    <row r="737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  <c r="AA737" s="145"/>
      <c r="AB737" s="145"/>
    </row>
    <row r="738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  <c r="AA738" s="145"/>
      <c r="AB738" s="145"/>
    </row>
    <row r="739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  <c r="AA739" s="145"/>
      <c r="AB739" s="145"/>
    </row>
    <row r="740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  <c r="AA740" s="145"/>
      <c r="AB740" s="145"/>
    </row>
    <row r="74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  <c r="AA741" s="145"/>
      <c r="AB741" s="145"/>
    </row>
    <row r="742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  <c r="AA742" s="145"/>
      <c r="AB742" s="145"/>
    </row>
    <row r="743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  <c r="AA743" s="145"/>
      <c r="AB743" s="145"/>
    </row>
    <row r="744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  <c r="AA744" s="145"/>
      <c r="AB744" s="145"/>
    </row>
    <row r="745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  <c r="AA745" s="145"/>
      <c r="AB745" s="145"/>
    </row>
    <row r="746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  <c r="AA746" s="145"/>
      <c r="AB746" s="145"/>
    </row>
    <row r="747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  <c r="AA747" s="145"/>
      <c r="AB747" s="145"/>
    </row>
    <row r="748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  <c r="AA748" s="145"/>
      <c r="AB748" s="145"/>
    </row>
    <row r="749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  <c r="AA749" s="145"/>
      <c r="AB749" s="145"/>
    </row>
    <row r="750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  <c r="AA750" s="145"/>
      <c r="AB750" s="145"/>
    </row>
    <row r="75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  <c r="AA751" s="145"/>
      <c r="AB751" s="145"/>
    </row>
    <row r="752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  <c r="AA752" s="145"/>
      <c r="AB752" s="145"/>
    </row>
    <row r="753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  <c r="AA753" s="145"/>
      <c r="AB753" s="145"/>
    </row>
    <row r="754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  <c r="AA754" s="145"/>
      <c r="AB754" s="145"/>
    </row>
    <row r="755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  <c r="AA755" s="145"/>
      <c r="AB755" s="145"/>
    </row>
    <row r="756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  <c r="AA756" s="145"/>
      <c r="AB756" s="145"/>
    </row>
    <row r="757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  <c r="AA757" s="145"/>
      <c r="AB757" s="145"/>
    </row>
    <row r="758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  <c r="AA758" s="145"/>
      <c r="AB758" s="145"/>
    </row>
    <row r="759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  <c r="AA759" s="145"/>
      <c r="AB759" s="145"/>
    </row>
    <row r="760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  <c r="AA760" s="145"/>
      <c r="AB760" s="145"/>
    </row>
    <row r="76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  <c r="AA761" s="145"/>
      <c r="AB761" s="145"/>
    </row>
    <row r="762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  <c r="AA762" s="145"/>
      <c r="AB762" s="145"/>
    </row>
    <row r="763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  <c r="AA763" s="145"/>
      <c r="AB763" s="145"/>
    </row>
    <row r="764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</row>
    <row r="765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  <c r="AA765" s="145"/>
      <c r="AB765" s="145"/>
    </row>
    <row r="766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</row>
    <row r="767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</row>
    <row r="768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  <c r="AB768" s="145"/>
    </row>
    <row r="769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  <c r="AB769" s="145"/>
    </row>
    <row r="770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  <c r="AA770" s="145"/>
      <c r="AB770" s="145"/>
    </row>
    <row r="77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  <c r="AA771" s="145"/>
      <c r="AB771" s="145"/>
    </row>
    <row r="772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  <c r="AA772" s="145"/>
      <c r="AB772" s="145"/>
    </row>
    <row r="773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  <c r="AA773" s="145"/>
      <c r="AB773" s="145"/>
    </row>
    <row r="774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  <c r="AA774" s="145"/>
      <c r="AB774" s="145"/>
    </row>
    <row r="775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  <c r="AA775" s="145"/>
      <c r="AB775" s="145"/>
    </row>
    <row r="776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</row>
    <row r="777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  <c r="AA777" s="145"/>
      <c r="AB777" s="145"/>
    </row>
    <row r="778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  <c r="AA778" s="145"/>
      <c r="AB778" s="145"/>
    </row>
    <row r="779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  <c r="AA779" s="145"/>
      <c r="AB779" s="145"/>
    </row>
    <row r="780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  <c r="AA780" s="145"/>
      <c r="AB780" s="145"/>
    </row>
    <row r="78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  <c r="AA781" s="145"/>
      <c r="AB781" s="145"/>
    </row>
    <row r="782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  <c r="AA782" s="145"/>
      <c r="AB782" s="145"/>
    </row>
    <row r="783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  <c r="AA783" s="145"/>
      <c r="AB783" s="145"/>
    </row>
    <row r="784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  <c r="AA784" s="145"/>
      <c r="AB784" s="145"/>
    </row>
    <row r="785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  <c r="AA785" s="145"/>
      <c r="AB785" s="145"/>
    </row>
    <row r="786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  <c r="AA786" s="145"/>
      <c r="AB786" s="145"/>
    </row>
    <row r="787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  <c r="AA787" s="145"/>
      <c r="AB787" s="145"/>
    </row>
    <row r="788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  <c r="AA788" s="145"/>
      <c r="AB788" s="145"/>
    </row>
    <row r="789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  <c r="AA789" s="145"/>
      <c r="AB789" s="145"/>
    </row>
    <row r="790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  <c r="AA790" s="145"/>
      <c r="AB790" s="145"/>
    </row>
    <row r="79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  <c r="AA791" s="145"/>
      <c r="AB791" s="145"/>
    </row>
    <row r="792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  <c r="AA792" s="145"/>
      <c r="AB792" s="145"/>
    </row>
    <row r="793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  <c r="AA793" s="145"/>
      <c r="AB793" s="145"/>
    </row>
    <row r="794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  <c r="AA794" s="145"/>
      <c r="AB794" s="145"/>
    </row>
    <row r="795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  <c r="AA795" s="145"/>
      <c r="AB795" s="145"/>
    </row>
    <row r="796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  <c r="AA796" s="145"/>
      <c r="AB796" s="145"/>
    </row>
    <row r="797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  <c r="AA797" s="145"/>
      <c r="AB797" s="145"/>
    </row>
    <row r="798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  <c r="AA798" s="145"/>
      <c r="AB798" s="145"/>
    </row>
    <row r="799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  <c r="AA799" s="145"/>
      <c r="AB799" s="145"/>
    </row>
    <row r="800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  <c r="AA800" s="145"/>
      <c r="AB800" s="145"/>
    </row>
    <row r="80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  <c r="AA801" s="145"/>
      <c r="AB801" s="145"/>
    </row>
    <row r="802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  <c r="AA802" s="145"/>
      <c r="AB802" s="145"/>
    </row>
    <row r="803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  <c r="AA803" s="145"/>
      <c r="AB803" s="145"/>
    </row>
    <row r="804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  <c r="AA804" s="145"/>
      <c r="AB804" s="145"/>
    </row>
    <row r="805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  <c r="AA805" s="145"/>
      <c r="AB805" s="145"/>
    </row>
    <row r="806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  <c r="AA806" s="145"/>
      <c r="AB806" s="145"/>
    </row>
    <row r="807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  <c r="AA807" s="145"/>
      <c r="AB807" s="145"/>
    </row>
    <row r="808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  <c r="AA808" s="145"/>
      <c r="AB808" s="145"/>
    </row>
    <row r="809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  <c r="AA809" s="145"/>
      <c r="AB809" s="145"/>
    </row>
    <row r="810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  <c r="AA810" s="145"/>
      <c r="AB810" s="145"/>
    </row>
    <row r="81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  <c r="AA811" s="145"/>
      <c r="AB811" s="145"/>
    </row>
    <row r="812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  <c r="AA812" s="145"/>
      <c r="AB812" s="145"/>
    </row>
    <row r="813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  <c r="AA813" s="145"/>
      <c r="AB813" s="145"/>
    </row>
    <row r="814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  <c r="AA814" s="145"/>
      <c r="AB814" s="145"/>
    </row>
    <row r="815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  <c r="AA815" s="145"/>
      <c r="AB815" s="145"/>
    </row>
    <row r="816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  <c r="AA816" s="145"/>
      <c r="AB816" s="145"/>
    </row>
    <row r="817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  <c r="AA817" s="145"/>
      <c r="AB817" s="145"/>
    </row>
    <row r="818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  <c r="AA818" s="145"/>
      <c r="AB818" s="145"/>
    </row>
    <row r="819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  <c r="AA819" s="145"/>
      <c r="AB819" s="145"/>
    </row>
    <row r="820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  <c r="AA820" s="145"/>
      <c r="AB820" s="145"/>
    </row>
    <row r="82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  <c r="AA821" s="145"/>
      <c r="AB821" s="145"/>
    </row>
    <row r="822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  <c r="AA822" s="145"/>
      <c r="AB822" s="145"/>
    </row>
    <row r="823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  <c r="AA823" s="145"/>
      <c r="AB823" s="145"/>
    </row>
    <row r="824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  <c r="AA824" s="145"/>
      <c r="AB824" s="145"/>
    </row>
    <row r="825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  <c r="AA825" s="145"/>
      <c r="AB825" s="145"/>
    </row>
    <row r="826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  <c r="AA826" s="145"/>
      <c r="AB826" s="145"/>
    </row>
    <row r="827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  <c r="AA827" s="145"/>
      <c r="AB827" s="145"/>
    </row>
    <row r="828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  <c r="AA828" s="145"/>
      <c r="AB828" s="145"/>
    </row>
    <row r="829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  <c r="AA829" s="145"/>
      <c r="AB829" s="145"/>
    </row>
    <row r="830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  <c r="AA830" s="145"/>
      <c r="AB830" s="145"/>
    </row>
    <row r="83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  <c r="AA831" s="145"/>
      <c r="AB831" s="145"/>
    </row>
    <row r="832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  <c r="AA832" s="145"/>
      <c r="AB832" s="145"/>
    </row>
    <row r="833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  <c r="AA833" s="145"/>
      <c r="AB833" s="145"/>
    </row>
    <row r="834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  <c r="AA834" s="145"/>
      <c r="AB834" s="145"/>
    </row>
    <row r="835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  <c r="AA835" s="145"/>
      <c r="AB835" s="145"/>
    </row>
    <row r="836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  <c r="AA836" s="145"/>
      <c r="AB836" s="145"/>
    </row>
    <row r="837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  <c r="AA837" s="145"/>
      <c r="AB837" s="145"/>
    </row>
    <row r="838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  <c r="AA838" s="145"/>
      <c r="AB838" s="145"/>
    </row>
    <row r="839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</row>
    <row r="840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  <c r="AA840" s="145"/>
      <c r="AB840" s="145"/>
    </row>
    <row r="84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  <c r="AA841" s="145"/>
      <c r="AB841" s="145"/>
    </row>
    <row r="842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  <c r="AA842" s="145"/>
      <c r="AB842" s="145"/>
    </row>
    <row r="843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  <c r="AA843" s="145"/>
      <c r="AB843" s="145"/>
    </row>
    <row r="844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  <c r="AA844" s="145"/>
      <c r="AB844" s="145"/>
    </row>
    <row r="845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  <c r="AA845" s="145"/>
      <c r="AB845" s="145"/>
    </row>
    <row r="846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  <c r="AA846" s="145"/>
      <c r="AB846" s="145"/>
    </row>
    <row r="847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  <c r="AA847" s="145"/>
      <c r="AB847" s="145"/>
    </row>
    <row r="848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  <c r="AA848" s="145"/>
      <c r="AB848" s="145"/>
    </row>
    <row r="849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  <c r="AA849" s="145"/>
      <c r="AB849" s="145"/>
    </row>
    <row r="850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  <c r="AA850" s="145"/>
      <c r="AB850" s="145"/>
    </row>
    <row r="85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  <c r="AA851" s="145"/>
      <c r="AB851" s="145"/>
    </row>
    <row r="852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  <c r="AA852" s="145"/>
      <c r="AB852" s="145"/>
    </row>
    <row r="853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  <c r="AA853" s="145"/>
      <c r="AB853" s="145"/>
    </row>
    <row r="854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  <c r="AA854" s="145"/>
      <c r="AB854" s="145"/>
    </row>
    <row r="855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  <c r="AA855" s="145"/>
      <c r="AB855" s="145"/>
    </row>
    <row r="856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  <c r="AA856" s="145"/>
      <c r="AB856" s="145"/>
    </row>
    <row r="857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  <c r="AA857" s="145"/>
      <c r="AB857" s="145"/>
    </row>
    <row r="858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  <c r="AA858" s="145"/>
      <c r="AB858" s="145"/>
    </row>
    <row r="859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  <c r="AA859" s="145"/>
      <c r="AB859" s="145"/>
    </row>
    <row r="860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  <c r="AA860" s="145"/>
      <c r="AB860" s="145"/>
    </row>
    <row r="86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  <c r="AA861" s="145"/>
      <c r="AB861" s="145"/>
    </row>
    <row r="862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  <c r="AA862" s="145"/>
      <c r="AB862" s="145"/>
    </row>
    <row r="863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  <c r="AA863" s="145"/>
      <c r="AB863" s="145"/>
    </row>
    <row r="864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  <c r="AA864" s="145"/>
      <c r="AB864" s="145"/>
    </row>
    <row r="865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  <c r="AA865" s="145"/>
      <c r="AB865" s="145"/>
    </row>
    <row r="866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  <c r="AA866" s="145"/>
      <c r="AB866" s="145"/>
    </row>
    <row r="867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  <c r="AA867" s="145"/>
      <c r="AB867" s="145"/>
    </row>
    <row r="868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  <c r="AA868" s="145"/>
      <c r="AB868" s="145"/>
    </row>
    <row r="869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  <c r="AA869" s="145"/>
      <c r="AB869" s="145"/>
    </row>
    <row r="870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  <c r="AA870" s="145"/>
      <c r="AB870" s="145"/>
    </row>
    <row r="87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  <c r="AA871" s="145"/>
      <c r="AB871" s="145"/>
    </row>
    <row r="872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  <c r="AA872" s="145"/>
      <c r="AB872" s="145"/>
    </row>
    <row r="873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  <c r="AA873" s="145"/>
      <c r="AB873" s="145"/>
    </row>
    <row r="874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  <c r="AA874" s="145"/>
      <c r="AB874" s="145"/>
    </row>
    <row r="875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  <c r="AA875" s="145"/>
      <c r="AB875" s="145"/>
    </row>
    <row r="876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  <c r="AA876" s="145"/>
      <c r="AB876" s="145"/>
    </row>
    <row r="877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  <c r="AA877" s="145"/>
      <c r="AB877" s="145"/>
    </row>
    <row r="878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  <c r="AA878" s="145"/>
      <c r="AB878" s="145"/>
    </row>
    <row r="879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  <c r="AA879" s="145"/>
      <c r="AB879" s="145"/>
    </row>
    <row r="880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  <c r="AA880" s="145"/>
      <c r="AB880" s="145"/>
    </row>
    <row r="88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  <c r="AA881" s="145"/>
      <c r="AB881" s="145"/>
    </row>
    <row r="882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  <c r="AA882" s="145"/>
      <c r="AB882" s="145"/>
    </row>
    <row r="883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  <c r="AA883" s="145"/>
      <c r="AB883" s="145"/>
    </row>
    <row r="884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  <c r="AA884" s="145"/>
      <c r="AB884" s="145"/>
    </row>
    <row r="885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  <c r="AA885" s="145"/>
      <c r="AB885" s="145"/>
    </row>
    <row r="886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  <c r="AA886" s="145"/>
      <c r="AB886" s="145"/>
    </row>
    <row r="887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  <c r="AA887" s="145"/>
      <c r="AB887" s="145"/>
    </row>
    <row r="888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  <c r="AA888" s="145"/>
      <c r="AB888" s="145"/>
    </row>
    <row r="889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  <c r="AA889" s="145"/>
      <c r="AB889" s="145"/>
    </row>
    <row r="890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  <c r="AA890" s="145"/>
      <c r="AB890" s="145"/>
    </row>
    <row r="89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  <c r="AA891" s="145"/>
      <c r="AB891" s="145"/>
    </row>
    <row r="892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  <c r="AA892" s="145"/>
      <c r="AB892" s="145"/>
    </row>
    <row r="893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  <c r="AA893" s="145"/>
      <c r="AB893" s="145"/>
    </row>
    <row r="894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  <c r="AA894" s="145"/>
      <c r="AB894" s="145"/>
    </row>
    <row r="895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  <c r="AA895" s="145"/>
      <c r="AB895" s="145"/>
    </row>
    <row r="896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  <c r="AA896" s="145"/>
      <c r="AB896" s="145"/>
    </row>
    <row r="897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  <c r="AA897" s="145"/>
      <c r="AB897" s="145"/>
    </row>
    <row r="898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  <c r="AA898" s="145"/>
      <c r="AB898" s="145"/>
    </row>
    <row r="899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  <c r="AA899" s="145"/>
      <c r="AB899" s="145"/>
    </row>
    <row r="900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  <c r="AA900" s="145"/>
      <c r="AB900" s="145"/>
    </row>
    <row r="90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  <c r="AA901" s="145"/>
      <c r="AB901" s="145"/>
    </row>
    <row r="902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  <c r="AA902" s="145"/>
      <c r="AB902" s="145"/>
    </row>
    <row r="903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  <c r="AA903" s="145"/>
      <c r="AB903" s="145"/>
    </row>
    <row r="904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  <c r="AA904" s="145"/>
      <c r="AB904" s="145"/>
    </row>
    <row r="905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  <c r="AA905" s="145"/>
      <c r="AB905" s="145"/>
    </row>
    <row r="906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  <c r="AA906" s="145"/>
      <c r="AB906" s="145"/>
    </row>
    <row r="907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  <c r="AA907" s="145"/>
      <c r="AB907" s="145"/>
    </row>
    <row r="908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  <c r="AA908" s="145"/>
      <c r="AB908" s="145"/>
    </row>
    <row r="909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  <c r="AA909" s="145"/>
      <c r="AB909" s="145"/>
    </row>
    <row r="910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  <c r="AA910" s="145"/>
      <c r="AB910" s="145"/>
    </row>
    <row r="91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  <c r="AA911" s="145"/>
      <c r="AB911" s="145"/>
    </row>
    <row r="912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  <c r="AA912" s="145"/>
      <c r="AB912" s="145"/>
    </row>
    <row r="913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  <c r="AA913" s="145"/>
      <c r="AB913" s="145"/>
    </row>
    <row r="914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  <c r="AA914" s="145"/>
      <c r="AB914" s="145"/>
    </row>
    <row r="915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  <c r="AA915" s="145"/>
      <c r="AB915" s="145"/>
    </row>
    <row r="916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  <c r="AA916" s="145"/>
      <c r="AB916" s="145"/>
    </row>
    <row r="917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  <c r="AA917" s="145"/>
      <c r="AB917" s="145"/>
    </row>
    <row r="918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  <c r="AA918" s="145"/>
      <c r="AB918" s="145"/>
    </row>
    <row r="919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  <c r="AA919" s="145"/>
      <c r="AB919" s="145"/>
    </row>
    <row r="920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  <c r="AA920" s="145"/>
      <c r="AB920" s="145"/>
    </row>
    <row r="92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  <c r="AA921" s="145"/>
      <c r="AB921" s="145"/>
    </row>
    <row r="922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  <c r="AA922" s="145"/>
      <c r="AB922" s="145"/>
    </row>
    <row r="923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  <c r="AA923" s="145"/>
      <c r="AB923" s="145"/>
    </row>
    <row r="924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  <c r="AA924" s="145"/>
      <c r="AB924" s="145"/>
    </row>
    <row r="925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  <c r="AA925" s="145"/>
      <c r="AB925" s="145"/>
    </row>
    <row r="926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  <c r="AA926" s="145"/>
      <c r="AB926" s="145"/>
    </row>
    <row r="927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  <c r="AA927" s="145"/>
      <c r="AB927" s="145"/>
    </row>
    <row r="928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  <c r="AA928" s="145"/>
      <c r="AB928" s="145"/>
    </row>
    <row r="929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  <c r="AA929" s="145"/>
      <c r="AB929" s="145"/>
    </row>
    <row r="930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  <c r="AA930" s="145"/>
      <c r="AB930" s="145"/>
    </row>
    <row r="93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  <c r="AA931" s="145"/>
      <c r="AB931" s="145"/>
    </row>
    <row r="932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  <c r="AA932" s="145"/>
      <c r="AB932" s="145"/>
    </row>
    <row r="933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  <c r="AA933" s="145"/>
      <c r="AB933" s="145"/>
    </row>
    <row r="934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  <c r="AA934" s="145"/>
      <c r="AB934" s="145"/>
    </row>
    <row r="935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  <c r="AA935" s="145"/>
      <c r="AB935" s="145"/>
    </row>
    <row r="936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  <c r="AA936" s="145"/>
      <c r="AB936" s="145"/>
    </row>
    <row r="937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  <c r="AA937" s="145"/>
      <c r="AB937" s="145"/>
    </row>
    <row r="938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  <c r="AA938" s="145"/>
      <c r="AB938" s="145"/>
    </row>
    <row r="939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  <c r="AA939" s="145"/>
      <c r="AB939" s="145"/>
    </row>
    <row r="940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  <c r="AA940" s="145"/>
      <c r="AB940" s="145"/>
    </row>
    <row r="94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  <c r="AA941" s="145"/>
      <c r="AB941" s="145"/>
    </row>
    <row r="942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  <c r="AA942" s="145"/>
      <c r="AB942" s="145"/>
    </row>
    <row r="943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  <c r="AA943" s="145"/>
      <c r="AB943" s="145"/>
    </row>
    <row r="944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  <c r="AA944" s="145"/>
      <c r="AB944" s="145"/>
    </row>
    <row r="945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  <c r="AA945" s="145"/>
      <c r="AB945" s="145"/>
    </row>
    <row r="946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  <c r="AA946" s="145"/>
      <c r="AB946" s="145"/>
    </row>
    <row r="947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  <c r="AA947" s="145"/>
      <c r="AB947" s="145"/>
    </row>
    <row r="948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  <c r="AA948" s="145"/>
      <c r="AB948" s="145"/>
    </row>
    <row r="949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  <c r="AA949" s="145"/>
      <c r="AB949" s="145"/>
    </row>
    <row r="950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  <c r="AA950" s="145"/>
      <c r="AB950" s="145"/>
    </row>
    <row r="95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  <c r="AA951" s="145"/>
      <c r="AB951" s="145"/>
    </row>
    <row r="952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  <c r="AA952" s="145"/>
      <c r="AB952" s="145"/>
    </row>
    <row r="953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  <c r="AA953" s="145"/>
      <c r="AB953" s="145"/>
    </row>
    <row r="954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  <c r="AA954" s="145"/>
      <c r="AB954" s="145"/>
    </row>
    <row r="955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  <c r="AA955" s="145"/>
      <c r="AB955" s="145"/>
    </row>
    <row r="956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  <c r="AA956" s="145"/>
      <c r="AB956" s="145"/>
    </row>
    <row r="957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  <c r="AA957" s="145"/>
      <c r="AB957" s="145"/>
    </row>
    <row r="958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  <c r="AA958" s="145"/>
      <c r="AB958" s="145"/>
    </row>
    <row r="959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</row>
    <row r="960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  <c r="AA960" s="145"/>
      <c r="AB960" s="145"/>
    </row>
    <row r="96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  <c r="AA961" s="145"/>
      <c r="AB961" s="145"/>
    </row>
    <row r="962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  <c r="AA962" s="145"/>
      <c r="AB962" s="145"/>
    </row>
    <row r="963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  <c r="AA963" s="145"/>
      <c r="AB963" s="145"/>
    </row>
    <row r="964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  <c r="AA964" s="145"/>
      <c r="AB964" s="145"/>
    </row>
    <row r="965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  <c r="AA965" s="145"/>
      <c r="AB965" s="145"/>
    </row>
    <row r="966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  <c r="AA966" s="145"/>
      <c r="AB966" s="145"/>
    </row>
    <row r="967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  <c r="AA967" s="145"/>
      <c r="AB967" s="145"/>
    </row>
    <row r="968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  <c r="AA968" s="145"/>
      <c r="AB968" s="145"/>
    </row>
    <row r="969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  <c r="AA969" s="145"/>
      <c r="AB969" s="145"/>
    </row>
    <row r="970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  <c r="AA970" s="145"/>
      <c r="AB970" s="145"/>
    </row>
    <row r="97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  <c r="AA971" s="145"/>
      <c r="AB971" s="145"/>
    </row>
    <row r="972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  <c r="AA972" s="145"/>
      <c r="AB972" s="145"/>
    </row>
    <row r="973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  <c r="AA973" s="145"/>
      <c r="AB973" s="145"/>
    </row>
    <row r="974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  <c r="AA974" s="145"/>
      <c r="AB974" s="145"/>
    </row>
    <row r="975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  <c r="AA975" s="145"/>
      <c r="AB975" s="145"/>
    </row>
    <row r="976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  <c r="AA976" s="145"/>
      <c r="AB976" s="145"/>
    </row>
    <row r="977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  <c r="AA977" s="145"/>
      <c r="AB977" s="145"/>
    </row>
    <row r="978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  <c r="AA978" s="145"/>
      <c r="AB978" s="145"/>
    </row>
    <row r="979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  <c r="AA979" s="145"/>
      <c r="AB979" s="145"/>
    </row>
    <row r="980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  <c r="AA980" s="145"/>
      <c r="AB980" s="145"/>
    </row>
    <row r="98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  <c r="AA981" s="145"/>
      <c r="AB981" s="145"/>
    </row>
    <row r="982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  <c r="AA982" s="145"/>
      <c r="AB982" s="145"/>
    </row>
    <row r="983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  <c r="AA983" s="145"/>
      <c r="AB983" s="145"/>
    </row>
    <row r="984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  <c r="AA984" s="145"/>
      <c r="AB984" s="145"/>
    </row>
    <row r="985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  <c r="AA985" s="145"/>
      <c r="AB985" s="145"/>
    </row>
    <row r="986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  <c r="AA986" s="145"/>
      <c r="AB986" s="145"/>
    </row>
    <row r="987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  <c r="AA987" s="145"/>
      <c r="AB987" s="145"/>
    </row>
    <row r="988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  <c r="AA988" s="145"/>
      <c r="AB988" s="145"/>
    </row>
    <row r="989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  <c r="AA989" s="145"/>
      <c r="AB989" s="145"/>
    </row>
    <row r="990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  <c r="AA990" s="145"/>
      <c r="AB990" s="145"/>
    </row>
    <row r="99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  <c r="AA991" s="145"/>
      <c r="AB991" s="145"/>
    </row>
    <row r="992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  <c r="AA992" s="145"/>
      <c r="AB992" s="145"/>
    </row>
    <row r="993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  <c r="AA993" s="145"/>
      <c r="AB993" s="145"/>
    </row>
    <row r="994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  <c r="AA994" s="145"/>
      <c r="AB994" s="145"/>
    </row>
    <row r="995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  <c r="AA995" s="145"/>
      <c r="AB995" s="145"/>
    </row>
    <row r="996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  <c r="AA996" s="145"/>
      <c r="AB996" s="145"/>
    </row>
    <row r="997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  <c r="AA997" s="145"/>
      <c r="AB997" s="145"/>
    </row>
    <row r="998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</row>
    <row r="999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  <c r="AA999" s="145"/>
      <c r="AB999" s="145"/>
    </row>
    <row r="1000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  <c r="AA1000" s="145"/>
      <c r="AB1000" s="145"/>
    </row>
    <row r="1001">
      <c r="A1001" s="145"/>
      <c r="B1001" s="145"/>
      <c r="C1001" s="145"/>
      <c r="D1001" s="145"/>
      <c r="E1001" s="145"/>
      <c r="F1001" s="145"/>
      <c r="G1001" s="145"/>
      <c r="H1001" s="145"/>
      <c r="I1001" s="145"/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  <c r="U1001" s="145"/>
      <c r="V1001" s="145"/>
      <c r="W1001" s="145"/>
      <c r="X1001" s="145"/>
      <c r="Y1001" s="145"/>
      <c r="Z1001" s="145"/>
      <c r="AA1001" s="145"/>
      <c r="AB1001" s="145"/>
    </row>
    <row r="1002">
      <c r="A1002" s="145"/>
      <c r="B1002" s="145"/>
      <c r="C1002" s="145"/>
      <c r="D1002" s="145"/>
      <c r="E1002" s="145"/>
      <c r="F1002" s="145"/>
      <c r="G1002" s="145"/>
      <c r="H1002" s="145"/>
      <c r="I1002" s="145"/>
      <c r="J1002" s="145"/>
      <c r="K1002" s="145"/>
      <c r="L1002" s="145"/>
      <c r="M1002" s="145"/>
      <c r="N1002" s="145"/>
      <c r="O1002" s="145"/>
      <c r="P1002" s="145"/>
      <c r="Q1002" s="145"/>
      <c r="R1002" s="145"/>
      <c r="S1002" s="145"/>
      <c r="T1002" s="145"/>
      <c r="U1002" s="145"/>
      <c r="V1002" s="145"/>
      <c r="W1002" s="145"/>
      <c r="X1002" s="145"/>
      <c r="Y1002" s="145"/>
      <c r="Z1002" s="145"/>
      <c r="AA1002" s="145"/>
      <c r="AB1002" s="145"/>
    </row>
    <row r="1003">
      <c r="A1003" s="145"/>
      <c r="B1003" s="145"/>
      <c r="C1003" s="145"/>
      <c r="D1003" s="145"/>
      <c r="E1003" s="145"/>
      <c r="F1003" s="145"/>
      <c r="G1003" s="145"/>
      <c r="H1003" s="145"/>
      <c r="I1003" s="145"/>
      <c r="J1003" s="145"/>
      <c r="K1003" s="145"/>
      <c r="L1003" s="145"/>
      <c r="M1003" s="145"/>
      <c r="N1003" s="145"/>
      <c r="O1003" s="145"/>
      <c r="P1003" s="145"/>
      <c r="Q1003" s="145"/>
      <c r="R1003" s="145"/>
      <c r="S1003" s="145"/>
      <c r="T1003" s="145"/>
      <c r="U1003" s="145"/>
      <c r="V1003" s="145"/>
      <c r="W1003" s="145"/>
      <c r="X1003" s="145"/>
      <c r="Y1003" s="145"/>
      <c r="Z1003" s="145"/>
      <c r="AA1003" s="145"/>
      <c r="AB1003" s="145"/>
    </row>
  </sheetData>
  <mergeCells count="21">
    <mergeCell ref="B1:H1"/>
    <mergeCell ref="B3:D4"/>
    <mergeCell ref="F3:H3"/>
    <mergeCell ref="V3:X3"/>
    <mergeCell ref="F4:H4"/>
    <mergeCell ref="W4:X4"/>
    <mergeCell ref="W5:X5"/>
    <mergeCell ref="B22:E22"/>
    <mergeCell ref="F22:G23"/>
    <mergeCell ref="H22:H23"/>
    <mergeCell ref="B23:E23"/>
    <mergeCell ref="B24:E24"/>
    <mergeCell ref="F24:G24"/>
    <mergeCell ref="B25:F25"/>
    <mergeCell ref="P8:S16"/>
    <mergeCell ref="N12:O12"/>
    <mergeCell ref="E13:F13"/>
    <mergeCell ref="N13:O13"/>
    <mergeCell ref="C15:C17"/>
    <mergeCell ref="D15:D17"/>
    <mergeCell ref="B20:H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2" max="2" width="38.43"/>
    <col customWidth="1" min="4" max="4" width="9.86"/>
    <col customWidth="1" min="5" max="5" width="4.0"/>
    <col customWidth="1" min="6" max="6" width="37.29"/>
    <col customWidth="1" min="9" max="9" width="4.43"/>
    <col customWidth="1" min="10" max="10" width="5.43"/>
    <col customWidth="1" min="11" max="11" width="3.57"/>
    <col customWidth="1" min="12" max="12" width="3.71"/>
    <col customWidth="1" min="13" max="13" width="4.57"/>
    <col customWidth="1" min="14" max="14" width="4.43"/>
    <col customWidth="1" min="15" max="15" width="4.29"/>
    <col customWidth="1" min="16" max="16" width="3.57"/>
    <col customWidth="1" min="17" max="17" width="3.43"/>
    <col customWidth="1" min="18" max="18" width="4.71"/>
  </cols>
  <sheetData>
    <row r="1">
      <c r="A1" s="145"/>
      <c r="B1" s="146" t="s">
        <v>49</v>
      </c>
      <c r="C1" s="68"/>
      <c r="D1" s="68"/>
      <c r="E1" s="68"/>
      <c r="F1" s="68"/>
      <c r="G1" s="68"/>
      <c r="H1" s="69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</row>
    <row r="2">
      <c r="A2" s="145"/>
      <c r="B2" s="147"/>
      <c r="C2" s="147"/>
      <c r="D2" s="147"/>
      <c r="E2" s="147"/>
      <c r="F2" s="147"/>
      <c r="G2" s="147"/>
      <c r="H2" s="147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7"/>
      <c r="W2" s="147"/>
      <c r="X2" s="147"/>
      <c r="Y2" s="145"/>
      <c r="Z2" s="145"/>
      <c r="AA2" s="145"/>
      <c r="AB2" s="145"/>
    </row>
    <row r="3">
      <c r="A3" s="145"/>
      <c r="B3" s="148" t="s">
        <v>50</v>
      </c>
      <c r="C3" s="65"/>
      <c r="D3" s="66"/>
      <c r="E3" s="147"/>
      <c r="F3" s="149"/>
      <c r="G3" s="68"/>
      <c r="H3" s="69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9" t="s">
        <v>52</v>
      </c>
      <c r="W3" s="68"/>
      <c r="X3" s="69"/>
      <c r="Y3" s="145"/>
      <c r="Z3" s="145"/>
      <c r="AA3" s="145"/>
      <c r="AB3" s="145"/>
    </row>
    <row r="4">
      <c r="A4" s="145"/>
      <c r="B4" s="124"/>
      <c r="C4" s="71"/>
      <c r="D4" s="72"/>
      <c r="E4" s="147"/>
      <c r="F4" s="150" t="s">
        <v>88</v>
      </c>
      <c r="G4" s="68"/>
      <c r="H4" s="69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51" t="s">
        <v>54</v>
      </c>
      <c r="W4" s="152">
        <f>SQRT(3)</f>
        <v>1.732050808</v>
      </c>
      <c r="X4" s="69"/>
      <c r="Y4" s="145"/>
      <c r="Z4" s="145"/>
      <c r="AA4" s="145"/>
      <c r="AB4" s="145"/>
    </row>
    <row r="5">
      <c r="A5" s="145"/>
      <c r="B5" s="153" t="s">
        <v>89</v>
      </c>
      <c r="C5" s="154">
        <f>ROUND(IF(C13=V4,(C9/(C12*C11*W4)),(C9/(C12*C11))),4)</f>
        <v>0.6522</v>
      </c>
      <c r="D5" s="155">
        <f>ROUND((C12*C11)/C9,4)</f>
        <v>1.5333</v>
      </c>
      <c r="E5" s="147"/>
      <c r="F5" s="156" t="s">
        <v>56</v>
      </c>
      <c r="G5" s="157">
        <v>0.92</v>
      </c>
      <c r="H5" s="147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51" t="s">
        <v>57</v>
      </c>
      <c r="W5" s="152">
        <v>1.0</v>
      </c>
      <c r="X5" s="69"/>
      <c r="Y5" s="145"/>
      <c r="Z5" s="145"/>
      <c r="AA5" s="145"/>
      <c r="AB5" s="145"/>
    </row>
    <row r="6">
      <c r="A6" s="145"/>
      <c r="B6" s="153" t="s">
        <v>58</v>
      </c>
      <c r="C6" s="159">
        <f>ROUND(ACOS(C5)*180/PI(),4)</f>
        <v>49.2923</v>
      </c>
      <c r="D6" s="155" t="s">
        <v>40</v>
      </c>
      <c r="E6" s="147"/>
      <c r="F6" s="156" t="s">
        <v>58</v>
      </c>
      <c r="G6" s="155">
        <f>ROUND(ACOS(G5)*180/PI(),4)</f>
        <v>23.0739</v>
      </c>
      <c r="H6" s="155" t="s">
        <v>40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</row>
    <row r="7">
      <c r="A7" s="145"/>
      <c r="B7" s="153" t="s">
        <v>59</v>
      </c>
      <c r="C7" s="160">
        <f>ROUND(TAN(ACOS(C5)*180/PI()*PI()/180),4)</f>
        <v>1.1623</v>
      </c>
      <c r="D7" s="155"/>
      <c r="E7" s="147"/>
      <c r="F7" s="156" t="s">
        <v>59</v>
      </c>
      <c r="G7" s="155">
        <f>ROUND(TAN(ACOS(G5)*180/PI()*PI()/180),4)</f>
        <v>0.426</v>
      </c>
      <c r="H7" s="15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</row>
    <row r="8">
      <c r="A8" s="145"/>
      <c r="B8" s="153" t="s">
        <v>91</v>
      </c>
      <c r="C8" s="161">
        <f>SIN(ACOS(C5)*180/PI()*PI()/180)</f>
        <v>0.7580469379</v>
      </c>
      <c r="D8" s="155"/>
      <c r="E8" s="145"/>
      <c r="F8" s="147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</row>
    <row r="9">
      <c r="A9" s="145"/>
      <c r="B9" s="162" t="s">
        <v>92</v>
      </c>
      <c r="C9" s="178">
        <v>1500.0</v>
      </c>
      <c r="D9" s="155" t="s">
        <v>61</v>
      </c>
      <c r="E9" s="145"/>
      <c r="F9" s="147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</row>
    <row r="10">
      <c r="A10" s="145"/>
      <c r="B10" s="153" t="s">
        <v>62</v>
      </c>
      <c r="C10" s="157">
        <v>50.0</v>
      </c>
      <c r="D10" s="155" t="s">
        <v>2</v>
      </c>
      <c r="E10" s="145"/>
      <c r="G10" s="145"/>
      <c r="H10" s="145"/>
      <c r="I10" s="145"/>
      <c r="J10" s="158" t="s">
        <v>63</v>
      </c>
      <c r="K10" s="145"/>
      <c r="L10" s="145"/>
      <c r="M10" s="158" t="s">
        <v>90</v>
      </c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</row>
    <row r="11">
      <c r="A11" s="145"/>
      <c r="B11" s="153" t="s">
        <v>63</v>
      </c>
      <c r="C11" s="163">
        <v>10.0</v>
      </c>
      <c r="D11" s="155" t="s">
        <v>35</v>
      </c>
      <c r="E11" s="147"/>
      <c r="G11" s="145"/>
      <c r="H11" s="145"/>
      <c r="I11" s="145"/>
      <c r="J11" s="60"/>
      <c r="K11" s="60"/>
      <c r="L11" s="60"/>
      <c r="M11" s="60"/>
      <c r="N11" s="60"/>
      <c r="O11" s="60"/>
      <c r="P11" s="60"/>
      <c r="Q11" s="60"/>
      <c r="R11" s="60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</row>
    <row r="12">
      <c r="A12" s="145"/>
      <c r="B12" s="153" t="s">
        <v>64</v>
      </c>
      <c r="C12" s="163">
        <v>230.0</v>
      </c>
      <c r="D12" s="155" t="s">
        <v>18</v>
      </c>
      <c r="E12" s="147"/>
      <c r="F12" s="147"/>
      <c r="G12" s="145"/>
      <c r="H12" s="145"/>
      <c r="I12" s="145"/>
      <c r="J12" s="82">
        <f>C11</f>
        <v>10</v>
      </c>
      <c r="K12" s="83" t="s">
        <v>35</v>
      </c>
      <c r="L12" s="82"/>
      <c r="M12" s="84">
        <f>G18</f>
        <v>7.088846881</v>
      </c>
      <c r="N12" s="85" t="s">
        <v>35</v>
      </c>
      <c r="O12" s="60"/>
      <c r="P12" s="60"/>
      <c r="Q12" s="60"/>
      <c r="R12" s="60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</row>
    <row r="13">
      <c r="A13" s="145"/>
      <c r="B13" s="153" t="s">
        <v>65</v>
      </c>
      <c r="C13" s="163" t="s">
        <v>57</v>
      </c>
      <c r="D13" s="155"/>
      <c r="E13" s="164">
        <v>1.0</v>
      </c>
      <c r="F13" s="69"/>
      <c r="G13" s="145"/>
      <c r="H13" s="145"/>
      <c r="I13" s="145"/>
      <c r="J13" s="82"/>
      <c r="K13" s="82"/>
      <c r="L13" s="82"/>
      <c r="M13" s="86"/>
      <c r="N13" s="86"/>
      <c r="O13" s="87" t="str">
        <f>" CARGA Z = φ "&amp;C6</f>
        <v> CARGA Z = φ 49,2923</v>
      </c>
      <c r="P13" s="88"/>
      <c r="Q13" s="88"/>
      <c r="R13" s="89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</row>
    <row r="14">
      <c r="A14" s="145"/>
      <c r="B14" s="145"/>
      <c r="C14" s="147"/>
      <c r="D14" s="145"/>
      <c r="E14" s="147"/>
      <c r="F14" s="179" t="s">
        <v>96</v>
      </c>
      <c r="G14" s="168">
        <f>SQRT(C9^2+(C15-F22)^2)</f>
        <v>1630.458547</v>
      </c>
      <c r="H14" s="165" t="s">
        <v>48</v>
      </c>
      <c r="I14" s="145"/>
      <c r="J14" s="91"/>
      <c r="K14" s="91"/>
      <c r="L14" s="91"/>
      <c r="M14" s="92"/>
      <c r="N14" s="92"/>
      <c r="O14" s="93"/>
      <c r="R14" s="94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</row>
    <row r="15">
      <c r="A15" s="145"/>
      <c r="B15" s="165" t="s">
        <v>93</v>
      </c>
      <c r="C15" s="166">
        <f>IF(C13=V4,C12*C11*SIN(ACOS(C5)*180/PI()*PI()/180)*W4,C12*C11*SIN(ACOS(C5)*180/PI()*PI()/180))</f>
        <v>1743.507957</v>
      </c>
      <c r="D15" s="167" t="s">
        <v>45</v>
      </c>
      <c r="E15" s="147"/>
      <c r="F15" s="165" t="s">
        <v>69</v>
      </c>
      <c r="G15" s="168">
        <f>C9/G5</f>
        <v>1630.434783</v>
      </c>
      <c r="H15" s="165" t="s">
        <v>48</v>
      </c>
      <c r="I15" s="145"/>
      <c r="J15" s="95"/>
      <c r="K15" s="96"/>
      <c r="L15" s="96"/>
      <c r="M15" s="97"/>
      <c r="N15" s="98"/>
      <c r="O15" s="93"/>
      <c r="R15" s="94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</row>
    <row r="16">
      <c r="A16" s="145"/>
      <c r="B16" s="169" t="s">
        <v>94</v>
      </c>
      <c r="C16" s="113"/>
      <c r="D16" s="113"/>
      <c r="E16" s="147"/>
      <c r="F16" s="170" t="s">
        <v>70</v>
      </c>
      <c r="G16" s="171">
        <f>SQRT(G15^2-C9^2)</f>
        <v>638.9973242</v>
      </c>
      <c r="H16" s="170" t="s">
        <v>45</v>
      </c>
      <c r="I16" s="145"/>
      <c r="J16" s="82"/>
      <c r="K16" s="82"/>
      <c r="L16" s="99"/>
      <c r="M16" s="100"/>
      <c r="N16" s="101"/>
      <c r="O16" s="93"/>
      <c r="R16" s="94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</row>
    <row r="17">
      <c r="A17" s="145"/>
      <c r="B17" s="169" t="s">
        <v>71</v>
      </c>
      <c r="C17" s="119"/>
      <c r="D17" s="119"/>
      <c r="E17" s="147"/>
      <c r="F17" s="180" t="s">
        <v>97</v>
      </c>
      <c r="G17" s="171">
        <f>C15-F22</f>
        <v>639.0579571</v>
      </c>
      <c r="H17" s="170" t="s">
        <v>45</v>
      </c>
      <c r="I17" s="145"/>
      <c r="J17" s="82"/>
      <c r="K17" s="82"/>
      <c r="L17" s="82"/>
      <c r="M17" s="103" t="str">
        <f>D26</f>
        <v/>
      </c>
      <c r="N17" s="94"/>
      <c r="O17" s="93"/>
      <c r="R17" s="94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</row>
    <row r="18">
      <c r="A18" s="145"/>
      <c r="B18" s="145"/>
      <c r="C18" s="145"/>
      <c r="D18" s="145"/>
      <c r="E18" s="145"/>
      <c r="F18" s="165" t="s">
        <v>72</v>
      </c>
      <c r="G18" s="172">
        <f>IF(C13=V4,G15/C12,G15/C12)</f>
        <v>7.088846881</v>
      </c>
      <c r="H18" s="165" t="s">
        <v>35</v>
      </c>
      <c r="I18" s="145"/>
      <c r="J18" s="104"/>
      <c r="K18" s="105"/>
      <c r="L18" s="105"/>
      <c r="M18" s="106" t="s">
        <v>66</v>
      </c>
      <c r="N18" s="107"/>
      <c r="O18" s="93"/>
      <c r="R18" s="94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</row>
    <row r="19">
      <c r="A19" s="145"/>
      <c r="B19" s="145"/>
      <c r="C19" s="145"/>
      <c r="D19" s="145"/>
      <c r="E19" s="145"/>
      <c r="F19" s="145"/>
      <c r="G19" s="145"/>
      <c r="H19" s="145"/>
      <c r="I19" s="145"/>
      <c r="J19" s="60"/>
      <c r="K19" s="60"/>
      <c r="L19" s="60"/>
      <c r="M19" s="60"/>
      <c r="N19" s="60"/>
      <c r="O19" s="93"/>
      <c r="R19" s="94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</row>
    <row r="20">
      <c r="A20" s="145"/>
      <c r="B20" s="149" t="s">
        <v>73</v>
      </c>
      <c r="C20" s="68"/>
      <c r="D20" s="68"/>
      <c r="E20" s="68"/>
      <c r="F20" s="68"/>
      <c r="G20" s="68"/>
      <c r="H20" s="69"/>
      <c r="I20" s="145"/>
      <c r="J20" s="60"/>
      <c r="K20" s="60"/>
      <c r="L20" s="60"/>
      <c r="M20" s="60"/>
      <c r="N20" s="60"/>
      <c r="O20" s="93"/>
      <c r="R20" s="94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</row>
    <row r="21">
      <c r="A21" s="145"/>
      <c r="B21" s="147"/>
      <c r="C21" s="147"/>
      <c r="D21" s="147"/>
      <c r="E21" s="147"/>
      <c r="F21" s="147"/>
      <c r="G21" s="147"/>
      <c r="H21" s="147"/>
      <c r="I21" s="145"/>
      <c r="J21" s="60"/>
      <c r="K21" s="60"/>
      <c r="L21" s="60"/>
      <c r="M21" s="60"/>
      <c r="N21" s="60"/>
      <c r="O21" s="116"/>
      <c r="P21" s="117"/>
      <c r="Q21" s="117"/>
      <c r="R21" s="107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</row>
    <row r="22">
      <c r="A22" s="145"/>
      <c r="B22" s="173" t="s">
        <v>74</v>
      </c>
      <c r="C22" s="68"/>
      <c r="D22" s="68"/>
      <c r="E22" s="69"/>
      <c r="F22" s="174">
        <f>C9*(C7-G7)</f>
        <v>1104.45</v>
      </c>
      <c r="G22" s="66"/>
      <c r="H22" s="175" t="s">
        <v>66</v>
      </c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</row>
    <row r="23">
      <c r="A23" s="145"/>
      <c r="B23" s="173" t="str">
        <f>F9&amp; " * " &amp;"( "&amp;F7&amp; " - "&amp;J7&amp;" )"</f>
        <v> * ( Tgφ -  )</v>
      </c>
      <c r="C23" s="68"/>
      <c r="D23" s="68"/>
      <c r="E23" s="69"/>
      <c r="F23" s="124"/>
      <c r="G23" s="72"/>
      <c r="H23" s="119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</row>
    <row r="24">
      <c r="A24" s="145"/>
      <c r="B24" s="176" t="s">
        <v>75</v>
      </c>
      <c r="C24" s="68"/>
      <c r="D24" s="68"/>
      <c r="E24" s="69"/>
      <c r="F24" s="176">
        <f>ROUND((F22*10^9)/(2*PI()*C10*C12^2),2)</f>
        <v>66456.97</v>
      </c>
      <c r="G24" s="69"/>
      <c r="H24" s="177" t="s">
        <v>76</v>
      </c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</row>
    <row r="25">
      <c r="A25" s="147"/>
      <c r="B25" s="173" t="s">
        <v>95</v>
      </c>
      <c r="C25" s="68"/>
      <c r="D25" s="68"/>
      <c r="E25" s="68"/>
      <c r="F25" s="69"/>
      <c r="G25" s="172">
        <f>F22/C12</f>
        <v>4.801956522</v>
      </c>
      <c r="H25" s="165" t="s">
        <v>35</v>
      </c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</row>
    <row r="26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</row>
    <row r="27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</row>
    <row r="28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</row>
    <row r="29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</row>
    <row r="30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</row>
    <row r="3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</row>
    <row r="32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</row>
    <row r="33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</row>
    <row r="34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</row>
    <row r="3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</row>
    <row r="36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</row>
    <row r="37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</row>
    <row r="38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</row>
    <row r="39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</row>
    <row r="40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</row>
    <row r="4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</row>
    <row r="42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</row>
    <row r="43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</row>
    <row r="44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</row>
    <row r="4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</row>
    <row r="46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</row>
    <row r="47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</row>
    <row r="48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</row>
    <row r="49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</row>
    <row r="50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</row>
    <row r="5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</row>
    <row r="52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</row>
    <row r="53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</row>
    <row r="54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</row>
    <row r="5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</row>
    <row r="56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</row>
    <row r="57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</row>
    <row r="58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</row>
    <row r="59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</row>
    <row r="60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</row>
    <row r="6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</row>
    <row r="62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</row>
    <row r="63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</row>
    <row r="64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</row>
    <row r="6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</row>
    <row r="66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</row>
    <row r="67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</row>
    <row r="68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</row>
    <row r="69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</row>
    <row r="70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</row>
    <row r="7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</row>
    <row r="72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</row>
    <row r="73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</row>
    <row r="74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</row>
    <row r="7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</row>
    <row r="76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</row>
    <row r="77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</row>
    <row r="78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</row>
    <row r="79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</row>
    <row r="80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</row>
    <row r="8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</row>
    <row r="82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</row>
    <row r="83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</row>
    <row r="84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</row>
    <row r="85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</row>
    <row r="86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</row>
    <row r="87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</row>
    <row r="88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</row>
    <row r="89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</row>
    <row r="90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</row>
    <row r="9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</row>
    <row r="92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</row>
    <row r="93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</row>
    <row r="94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</row>
    <row r="95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</row>
    <row r="96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</row>
    <row r="97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</row>
    <row r="98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</row>
    <row r="99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</row>
    <row r="100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</row>
    <row r="10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</row>
    <row r="102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</row>
    <row r="103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</row>
    <row r="104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</row>
    <row r="105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</row>
    <row r="106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</row>
    <row r="107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</row>
    <row r="108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</row>
    <row r="109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</row>
    <row r="110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</row>
    <row r="11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</row>
    <row r="112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</row>
    <row r="113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</row>
    <row r="114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</row>
    <row r="115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</row>
    <row r="116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</row>
    <row r="117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</row>
    <row r="118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</row>
    <row r="119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</row>
    <row r="120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</row>
    <row r="12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</row>
    <row r="122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</row>
    <row r="123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</row>
    <row r="124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</row>
    <row r="125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</row>
    <row r="126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</row>
    <row r="127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</row>
    <row r="128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</row>
    <row r="129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</row>
    <row r="130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</row>
    <row r="13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</row>
    <row r="132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</row>
    <row r="133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</row>
    <row r="134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</row>
    <row r="135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</row>
    <row r="136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</row>
    <row r="137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</row>
    <row r="138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</row>
    <row r="139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</row>
    <row r="140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</row>
    <row r="14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</row>
    <row r="142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</row>
    <row r="143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</row>
    <row r="144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</row>
    <row r="145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</row>
    <row r="146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</row>
    <row r="147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</row>
    <row r="148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</row>
    <row r="149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</row>
    <row r="150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</row>
    <row r="15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</row>
    <row r="152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</row>
    <row r="153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</row>
    <row r="154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</row>
    <row r="155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</row>
    <row r="156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</row>
    <row r="157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</row>
    <row r="158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</row>
    <row r="159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</row>
    <row r="160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</row>
    <row r="16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</row>
    <row r="162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</row>
    <row r="163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</row>
    <row r="164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</row>
    <row r="165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</row>
    <row r="166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</row>
    <row r="167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</row>
    <row r="168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</row>
    <row r="169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</row>
    <row r="170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</row>
    <row r="17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</row>
    <row r="172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</row>
    <row r="173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</row>
    <row r="174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</row>
    <row r="175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</row>
    <row r="176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</row>
    <row r="177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</row>
    <row r="178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</row>
    <row r="179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</row>
    <row r="180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</row>
    <row r="18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</row>
    <row r="182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</row>
    <row r="183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</row>
    <row r="184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</row>
    <row r="185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</row>
    <row r="186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</row>
    <row r="187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</row>
    <row r="188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</row>
    <row r="189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</row>
    <row r="190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</row>
    <row r="19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</row>
    <row r="192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</row>
    <row r="193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</row>
    <row r="194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</row>
    <row r="195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</row>
    <row r="196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</row>
    <row r="197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</row>
    <row r="198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</row>
    <row r="199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</row>
    <row r="200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</row>
    <row r="20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</row>
    <row r="202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</row>
    <row r="203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</row>
    <row r="204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</row>
    <row r="205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</row>
    <row r="206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</row>
    <row r="207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</row>
    <row r="208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</row>
    <row r="209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</row>
    <row r="210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</row>
    <row r="21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</row>
    <row r="212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</row>
    <row r="213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</row>
    <row r="214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</row>
    <row r="215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</row>
    <row r="216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</row>
    <row r="217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</row>
    <row r="218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</row>
    <row r="219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</row>
    <row r="220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</row>
    <row r="22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</row>
    <row r="222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</row>
    <row r="223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</row>
    <row r="224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</row>
    <row r="225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</row>
    <row r="226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</row>
    <row r="227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</row>
    <row r="228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</row>
    <row r="229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</row>
    <row r="230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</row>
    <row r="23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</row>
    <row r="232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</row>
    <row r="233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</row>
    <row r="234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</row>
    <row r="235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</row>
    <row r="236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</row>
    <row r="237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</row>
    <row r="238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</row>
    <row r="239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</row>
    <row r="240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</row>
    <row r="24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</row>
    <row r="242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</row>
    <row r="243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  <c r="AB243" s="145"/>
    </row>
    <row r="244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45"/>
      <c r="AB244" s="145"/>
    </row>
    <row r="245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</row>
    <row r="246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</row>
    <row r="247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</row>
    <row r="248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</row>
    <row r="249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</row>
    <row r="250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</row>
    <row r="25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</row>
    <row r="252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</row>
    <row r="253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</row>
    <row r="254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</row>
    <row r="255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</row>
    <row r="256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</row>
    <row r="257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  <c r="AA257" s="145"/>
      <c r="AB257" s="145"/>
    </row>
    <row r="258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</row>
    <row r="259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</row>
    <row r="260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</row>
    <row r="26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</row>
    <row r="262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</row>
    <row r="263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</row>
    <row r="264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</row>
    <row r="265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</row>
    <row r="266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</row>
    <row r="267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</row>
    <row r="268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</row>
    <row r="269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</row>
    <row r="270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</row>
    <row r="27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</row>
    <row r="272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</row>
    <row r="273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</row>
    <row r="274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</row>
    <row r="275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</row>
    <row r="276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</row>
    <row r="277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</row>
    <row r="278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</row>
    <row r="279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</row>
    <row r="280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</row>
    <row r="28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</row>
    <row r="282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</row>
    <row r="283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</row>
    <row r="284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</row>
    <row r="285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</row>
    <row r="286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</row>
    <row r="287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</row>
    <row r="288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</row>
    <row r="289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</row>
    <row r="290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</row>
    <row r="29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</row>
    <row r="292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</row>
    <row r="293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  <c r="AB293" s="145"/>
    </row>
    <row r="294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  <c r="AA294" s="145"/>
      <c r="AB294" s="145"/>
    </row>
    <row r="295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</row>
    <row r="296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</row>
    <row r="297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</row>
    <row r="298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</row>
    <row r="299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</row>
    <row r="300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</row>
    <row r="30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</row>
    <row r="302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</row>
    <row r="303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</row>
    <row r="304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</row>
    <row r="305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</row>
    <row r="306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</row>
    <row r="307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</row>
    <row r="308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</row>
    <row r="309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</row>
    <row r="310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</row>
    <row r="31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</row>
    <row r="312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</row>
    <row r="313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</row>
    <row r="314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</row>
    <row r="315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</row>
    <row r="316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</row>
    <row r="317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</row>
    <row r="318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</row>
    <row r="319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</row>
    <row r="320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</row>
    <row r="32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</row>
    <row r="322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</row>
    <row r="323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</row>
    <row r="324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</row>
    <row r="325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</row>
    <row r="326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</row>
    <row r="327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</row>
    <row r="328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</row>
    <row r="329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</row>
    <row r="330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</row>
    <row r="33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</row>
    <row r="332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</row>
    <row r="333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</row>
    <row r="334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</row>
    <row r="335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</row>
    <row r="336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</row>
    <row r="337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</row>
    <row r="338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</row>
    <row r="339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</row>
    <row r="340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</row>
    <row r="34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</row>
    <row r="342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</row>
    <row r="343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</row>
    <row r="344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</row>
    <row r="345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</row>
    <row r="346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</row>
    <row r="347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</row>
    <row r="348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</row>
    <row r="349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</row>
    <row r="350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</row>
    <row r="35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</row>
    <row r="352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</row>
    <row r="353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</row>
    <row r="354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</row>
    <row r="355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</row>
    <row r="356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</row>
    <row r="357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</row>
    <row r="358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</row>
    <row r="359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</row>
    <row r="360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</row>
    <row r="36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</row>
    <row r="362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</row>
    <row r="363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</row>
    <row r="364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</row>
    <row r="365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</row>
    <row r="366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</row>
    <row r="367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</row>
    <row r="368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</row>
    <row r="369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</row>
    <row r="370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</row>
    <row r="37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</row>
    <row r="372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</row>
    <row r="373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</row>
    <row r="374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</row>
    <row r="375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</row>
    <row r="376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</row>
    <row r="377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</row>
    <row r="378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</row>
    <row r="379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</row>
    <row r="380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</row>
    <row r="38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</row>
    <row r="382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</row>
    <row r="383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</row>
    <row r="384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</row>
    <row r="385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</row>
    <row r="386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</row>
    <row r="387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</row>
    <row r="388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</row>
    <row r="389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</row>
    <row r="390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</row>
    <row r="39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</row>
    <row r="392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</row>
    <row r="393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</row>
    <row r="394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</row>
    <row r="395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</row>
    <row r="396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</row>
    <row r="397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</row>
    <row r="398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</row>
    <row r="399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</row>
    <row r="400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</row>
    <row r="40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</row>
    <row r="402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</row>
    <row r="403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</row>
    <row r="404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</row>
    <row r="405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</row>
    <row r="406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</row>
    <row r="407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</row>
    <row r="408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</row>
    <row r="409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</row>
    <row r="410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</row>
    <row r="41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</row>
    <row r="412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</row>
    <row r="413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</row>
    <row r="414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</row>
    <row r="415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</row>
    <row r="416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</row>
    <row r="417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</row>
    <row r="418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</row>
    <row r="419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</row>
    <row r="420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</row>
    <row r="42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</row>
    <row r="422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</row>
    <row r="423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</row>
    <row r="424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</row>
    <row r="425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</row>
    <row r="426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</row>
    <row r="427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</row>
    <row r="428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</row>
    <row r="429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</row>
    <row r="430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</row>
    <row r="43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</row>
    <row r="432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</row>
    <row r="433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</row>
    <row r="434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</row>
    <row r="435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</row>
    <row r="436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</row>
    <row r="437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</row>
    <row r="438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</row>
    <row r="439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</row>
    <row r="440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</row>
    <row r="44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</row>
    <row r="442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</row>
    <row r="443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</row>
    <row r="444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</row>
    <row r="445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</row>
    <row r="446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</row>
    <row r="447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</row>
    <row r="448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</row>
    <row r="449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</row>
    <row r="450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</row>
    <row r="45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</row>
    <row r="452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</row>
    <row r="453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</row>
    <row r="454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</row>
    <row r="455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</row>
    <row r="456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</row>
    <row r="457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</row>
    <row r="458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</row>
    <row r="459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</row>
    <row r="460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</row>
    <row r="46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</row>
    <row r="462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</row>
    <row r="463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</row>
    <row r="464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</row>
    <row r="465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</row>
    <row r="466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</row>
    <row r="467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</row>
    <row r="468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</row>
    <row r="469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</row>
    <row r="470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</row>
    <row r="47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</row>
    <row r="472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</row>
    <row r="473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</row>
    <row r="474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</row>
    <row r="475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</row>
    <row r="476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</row>
    <row r="477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</row>
    <row r="478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</row>
    <row r="479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</row>
    <row r="480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</row>
    <row r="48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</row>
    <row r="482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</row>
    <row r="483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</row>
    <row r="484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</row>
    <row r="485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</row>
    <row r="486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</row>
    <row r="487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</row>
    <row r="488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</row>
    <row r="489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</row>
    <row r="490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</row>
    <row r="49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</row>
    <row r="492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</row>
    <row r="493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</row>
    <row r="494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</row>
    <row r="495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</row>
    <row r="496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</row>
    <row r="497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</row>
    <row r="498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</row>
    <row r="499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</row>
    <row r="500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</row>
    <row r="50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</row>
    <row r="502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</row>
    <row r="503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</row>
    <row r="504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</row>
    <row r="505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</row>
    <row r="506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</row>
    <row r="507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</row>
    <row r="508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</row>
    <row r="509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</row>
    <row r="510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</row>
    <row r="51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</row>
    <row r="512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</row>
    <row r="513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</row>
    <row r="514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</row>
    <row r="515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</row>
    <row r="516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</row>
    <row r="517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</row>
    <row r="518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</row>
    <row r="519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</row>
    <row r="520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</row>
    <row r="52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</row>
    <row r="522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</row>
    <row r="523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</row>
    <row r="524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  <c r="AA524" s="145"/>
      <c r="AB524" s="145"/>
    </row>
    <row r="525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</row>
    <row r="526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</row>
    <row r="527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</row>
    <row r="528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</row>
    <row r="529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</row>
    <row r="530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</row>
    <row r="53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</row>
    <row r="532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</row>
    <row r="533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</row>
    <row r="534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</row>
    <row r="535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</row>
    <row r="536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</row>
    <row r="537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</row>
    <row r="538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</row>
    <row r="539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</row>
    <row r="540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</row>
    <row r="54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</row>
    <row r="542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</row>
    <row r="543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</row>
    <row r="544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</row>
    <row r="545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</row>
    <row r="546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</row>
    <row r="547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</row>
    <row r="548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</row>
    <row r="549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</row>
    <row r="550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</row>
    <row r="55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</row>
    <row r="552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</row>
    <row r="553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</row>
    <row r="554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</row>
    <row r="555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</row>
    <row r="556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</row>
    <row r="557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</row>
    <row r="558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</row>
    <row r="559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</row>
    <row r="560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</row>
    <row r="56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</row>
    <row r="562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</row>
    <row r="563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</row>
    <row r="564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  <c r="AA564" s="145"/>
      <c r="AB564" s="145"/>
    </row>
    <row r="565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  <c r="AA565" s="145"/>
      <c r="AB565" s="145"/>
    </row>
    <row r="566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</row>
    <row r="567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</row>
    <row r="568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</row>
    <row r="569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</row>
    <row r="570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</row>
    <row r="57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</row>
    <row r="572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</row>
    <row r="573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</row>
    <row r="574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</row>
    <row r="575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</row>
    <row r="576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</row>
    <row r="577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</row>
    <row r="578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</row>
    <row r="579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</row>
    <row r="580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</row>
    <row r="58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</row>
    <row r="582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</row>
    <row r="583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</row>
    <row r="584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</row>
    <row r="585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</row>
    <row r="586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</row>
    <row r="587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</row>
    <row r="588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</row>
    <row r="589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</row>
    <row r="590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</row>
    <row r="59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</row>
    <row r="592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</row>
    <row r="593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</row>
    <row r="594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</row>
    <row r="595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</row>
    <row r="596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  <c r="AA596" s="145"/>
      <c r="AB596" s="145"/>
    </row>
    <row r="597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</row>
    <row r="598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</row>
    <row r="599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</row>
    <row r="600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</row>
    <row r="60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</row>
    <row r="602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</row>
    <row r="603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</row>
    <row r="604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</row>
    <row r="605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</row>
    <row r="606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</row>
    <row r="607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</row>
    <row r="608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  <c r="AB608" s="145"/>
    </row>
    <row r="609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</row>
    <row r="610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</row>
    <row r="61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</row>
    <row r="612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</row>
    <row r="613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</row>
    <row r="614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</row>
    <row r="615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</row>
    <row r="616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</row>
    <row r="617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</row>
    <row r="618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</row>
    <row r="619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</row>
    <row r="620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</row>
    <row r="62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  <c r="AA621" s="145"/>
      <c r="AB621" s="145"/>
    </row>
    <row r="622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  <c r="AA622" s="145"/>
      <c r="AB622" s="145"/>
    </row>
    <row r="623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</row>
    <row r="624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</row>
    <row r="625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</row>
    <row r="626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</row>
    <row r="627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</row>
    <row r="628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</row>
    <row r="629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</row>
    <row r="630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</row>
    <row r="63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</row>
    <row r="632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</row>
    <row r="633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</row>
    <row r="634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</row>
    <row r="635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</row>
    <row r="636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  <c r="AB636" s="145"/>
    </row>
    <row r="637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  <c r="AB637" s="145"/>
    </row>
    <row r="638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</row>
    <row r="639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</row>
    <row r="640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</row>
    <row r="64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</row>
    <row r="642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</row>
    <row r="643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</row>
    <row r="644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</row>
    <row r="645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</row>
    <row r="646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</row>
    <row r="647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</row>
    <row r="648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</row>
    <row r="649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  <c r="AA649" s="145"/>
      <c r="AB649" s="145"/>
    </row>
    <row r="650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  <c r="AA650" s="145"/>
      <c r="AB650" s="145"/>
    </row>
    <row r="65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</row>
    <row r="652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</row>
    <row r="653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</row>
    <row r="654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</row>
    <row r="655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</row>
    <row r="656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</row>
    <row r="657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</row>
    <row r="658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</row>
    <row r="659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</row>
    <row r="660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</row>
    <row r="66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</row>
    <row r="662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</row>
    <row r="663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</row>
    <row r="664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</row>
    <row r="665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</row>
    <row r="666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</row>
    <row r="667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</row>
    <row r="668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</row>
    <row r="669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</row>
    <row r="670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</row>
    <row r="67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</row>
    <row r="672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  <c r="AA672" s="145"/>
      <c r="AB672" s="145"/>
    </row>
    <row r="673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  <c r="AA673" s="145"/>
      <c r="AB673" s="145"/>
    </row>
    <row r="674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  <c r="AA674" s="145"/>
      <c r="AB674" s="145"/>
    </row>
    <row r="675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  <c r="AA675" s="145"/>
      <c r="AB675" s="145"/>
    </row>
    <row r="676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  <c r="AA676" s="145"/>
      <c r="AB676" s="145"/>
    </row>
    <row r="677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  <c r="AA677" s="145"/>
      <c r="AB677" s="145"/>
    </row>
    <row r="678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  <c r="AA678" s="145"/>
      <c r="AB678" s="145"/>
    </row>
    <row r="679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  <c r="AA679" s="145"/>
      <c r="AB679" s="145"/>
    </row>
    <row r="680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  <c r="AA680" s="145"/>
      <c r="AB680" s="145"/>
    </row>
    <row r="68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  <c r="AA681" s="145"/>
      <c r="AB681" s="145"/>
    </row>
    <row r="682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  <c r="AA682" s="145"/>
      <c r="AB682" s="145"/>
    </row>
    <row r="683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  <c r="AA683" s="145"/>
      <c r="AB683" s="145"/>
    </row>
    <row r="684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  <c r="AB684" s="145"/>
    </row>
    <row r="685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  <c r="AB685" s="145"/>
    </row>
    <row r="686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  <c r="AA686" s="145"/>
      <c r="AB686" s="145"/>
    </row>
    <row r="687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  <c r="AA687" s="145"/>
      <c r="AB687" s="145"/>
    </row>
    <row r="688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  <c r="AA688" s="145"/>
      <c r="AB688" s="145"/>
    </row>
    <row r="689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  <c r="AB689" s="145"/>
    </row>
    <row r="690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  <c r="AA690" s="145"/>
      <c r="AB690" s="145"/>
    </row>
    <row r="69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  <c r="AB691" s="145"/>
    </row>
    <row r="692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  <c r="AB692" s="145"/>
    </row>
    <row r="693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  <c r="AA693" s="145"/>
      <c r="AB693" s="145"/>
    </row>
    <row r="694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  <c r="AA694" s="145"/>
      <c r="AB694" s="145"/>
    </row>
    <row r="695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  <c r="AA695" s="145"/>
      <c r="AB695" s="145"/>
    </row>
    <row r="696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  <c r="AA696" s="145"/>
      <c r="AB696" s="145"/>
    </row>
    <row r="697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</row>
    <row r="698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  <c r="AA698" s="145"/>
      <c r="AB698" s="145"/>
    </row>
    <row r="699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  <c r="AA699" s="145"/>
      <c r="AB699" s="145"/>
    </row>
    <row r="700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  <c r="AA700" s="145"/>
      <c r="AB700" s="145"/>
    </row>
    <row r="70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  <c r="AA701" s="145"/>
      <c r="AB701" s="145"/>
    </row>
    <row r="702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  <c r="AA702" s="145"/>
      <c r="AB702" s="145"/>
    </row>
    <row r="703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  <c r="AA703" s="145"/>
      <c r="AB703" s="145"/>
    </row>
    <row r="704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  <c r="AA704" s="145"/>
      <c r="AB704" s="145"/>
    </row>
    <row r="705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  <c r="AA705" s="145"/>
      <c r="AB705" s="145"/>
    </row>
    <row r="706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  <c r="AA706" s="145"/>
      <c r="AB706" s="145"/>
    </row>
    <row r="707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  <c r="AA707" s="145"/>
      <c r="AB707" s="145"/>
    </row>
    <row r="708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  <c r="AA708" s="145"/>
      <c r="AB708" s="145"/>
    </row>
    <row r="709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  <c r="AA709" s="145"/>
      <c r="AB709" s="145"/>
    </row>
    <row r="710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  <c r="AA710" s="145"/>
      <c r="AB710" s="145"/>
    </row>
    <row r="71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  <c r="AA711" s="145"/>
      <c r="AB711" s="145"/>
    </row>
    <row r="712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  <c r="AA712" s="145"/>
      <c r="AB712" s="145"/>
    </row>
    <row r="713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  <c r="AA713" s="145"/>
      <c r="AB713" s="145"/>
    </row>
    <row r="714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  <c r="AA714" s="145"/>
      <c r="AB714" s="145"/>
    </row>
    <row r="715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  <c r="AA715" s="145"/>
      <c r="AB715" s="145"/>
    </row>
    <row r="716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  <c r="AA716" s="145"/>
      <c r="AB716" s="145"/>
    </row>
    <row r="717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  <c r="AB717" s="145"/>
    </row>
    <row r="718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  <c r="AA718" s="145"/>
      <c r="AB718" s="145"/>
    </row>
    <row r="719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  <c r="AA719" s="145"/>
      <c r="AB719" s="145"/>
    </row>
    <row r="720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  <c r="AA720" s="145"/>
      <c r="AB720" s="145"/>
    </row>
    <row r="72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  <c r="AA721" s="145"/>
      <c r="AB721" s="145"/>
    </row>
    <row r="722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  <c r="AA722" s="145"/>
      <c r="AB722" s="145"/>
    </row>
    <row r="723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  <c r="AA723" s="145"/>
      <c r="AB723" s="145"/>
    </row>
    <row r="724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</row>
    <row r="725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  <c r="AA725" s="145"/>
      <c r="AB725" s="145"/>
    </row>
    <row r="726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  <c r="AA726" s="145"/>
      <c r="AB726" s="145"/>
    </row>
    <row r="727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  <c r="AA727" s="145"/>
      <c r="AB727" s="145"/>
    </row>
    <row r="728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  <c r="AA728" s="145"/>
      <c r="AB728" s="145"/>
    </row>
    <row r="729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  <c r="AA729" s="145"/>
      <c r="AB729" s="145"/>
    </row>
    <row r="730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  <c r="AA730" s="145"/>
      <c r="AB730" s="145"/>
    </row>
    <row r="73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  <c r="AA731" s="145"/>
      <c r="AB731" s="145"/>
    </row>
    <row r="732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  <c r="AA732" s="145"/>
      <c r="AB732" s="145"/>
    </row>
    <row r="733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  <c r="AA733" s="145"/>
      <c r="AB733" s="145"/>
    </row>
    <row r="734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  <c r="AA734" s="145"/>
      <c r="AB734" s="145"/>
    </row>
    <row r="735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  <c r="AA735" s="145"/>
      <c r="AB735" s="145"/>
    </row>
    <row r="736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  <c r="AA736" s="145"/>
      <c r="AB736" s="145"/>
    </row>
    <row r="737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  <c r="AA737" s="145"/>
      <c r="AB737" s="145"/>
    </row>
    <row r="738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  <c r="AA738" s="145"/>
      <c r="AB738" s="145"/>
    </row>
    <row r="739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  <c r="AA739" s="145"/>
      <c r="AB739" s="145"/>
    </row>
    <row r="740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  <c r="AA740" s="145"/>
      <c r="AB740" s="145"/>
    </row>
    <row r="74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  <c r="AA741" s="145"/>
      <c r="AB741" s="145"/>
    </row>
    <row r="742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  <c r="AA742" s="145"/>
      <c r="AB742" s="145"/>
    </row>
    <row r="743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  <c r="AA743" s="145"/>
      <c r="AB743" s="145"/>
    </row>
    <row r="744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  <c r="AA744" s="145"/>
      <c r="AB744" s="145"/>
    </row>
    <row r="745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  <c r="AA745" s="145"/>
      <c r="AB745" s="145"/>
    </row>
    <row r="746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  <c r="AA746" s="145"/>
      <c r="AB746" s="145"/>
    </row>
    <row r="747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  <c r="AA747" s="145"/>
      <c r="AB747" s="145"/>
    </row>
    <row r="748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  <c r="AA748" s="145"/>
      <c r="AB748" s="145"/>
    </row>
    <row r="749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  <c r="AA749" s="145"/>
      <c r="AB749" s="145"/>
    </row>
    <row r="750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  <c r="AA750" s="145"/>
      <c r="AB750" s="145"/>
    </row>
    <row r="75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  <c r="AA751" s="145"/>
      <c r="AB751" s="145"/>
    </row>
    <row r="752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  <c r="AA752" s="145"/>
      <c r="AB752" s="145"/>
    </row>
    <row r="753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  <c r="AA753" s="145"/>
      <c r="AB753" s="145"/>
    </row>
    <row r="754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  <c r="AA754" s="145"/>
      <c r="AB754" s="145"/>
    </row>
    <row r="755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  <c r="AA755" s="145"/>
      <c r="AB755" s="145"/>
    </row>
    <row r="756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  <c r="AA756" s="145"/>
      <c r="AB756" s="145"/>
    </row>
    <row r="757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  <c r="AA757" s="145"/>
      <c r="AB757" s="145"/>
    </row>
    <row r="758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  <c r="AA758" s="145"/>
      <c r="AB758" s="145"/>
    </row>
    <row r="759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  <c r="AA759" s="145"/>
      <c r="AB759" s="145"/>
    </row>
    <row r="760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  <c r="AA760" s="145"/>
      <c r="AB760" s="145"/>
    </row>
    <row r="76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  <c r="AA761" s="145"/>
      <c r="AB761" s="145"/>
    </row>
    <row r="762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  <c r="AA762" s="145"/>
      <c r="AB762" s="145"/>
    </row>
    <row r="763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  <c r="AA763" s="145"/>
      <c r="AB763" s="145"/>
    </row>
    <row r="764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</row>
    <row r="765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  <c r="AA765" s="145"/>
      <c r="AB765" s="145"/>
    </row>
    <row r="766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</row>
    <row r="767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</row>
    <row r="768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  <c r="AB768" s="145"/>
    </row>
    <row r="769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  <c r="AB769" s="145"/>
    </row>
    <row r="770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  <c r="AA770" s="145"/>
      <c r="AB770" s="145"/>
    </row>
    <row r="77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  <c r="AA771" s="145"/>
      <c r="AB771" s="145"/>
    </row>
    <row r="772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  <c r="AA772" s="145"/>
      <c r="AB772" s="145"/>
    </row>
    <row r="773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  <c r="AA773" s="145"/>
      <c r="AB773" s="145"/>
    </row>
    <row r="774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  <c r="AA774" s="145"/>
      <c r="AB774" s="145"/>
    </row>
    <row r="775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  <c r="AA775" s="145"/>
      <c r="AB775" s="145"/>
    </row>
    <row r="776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</row>
    <row r="777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  <c r="AA777" s="145"/>
      <c r="AB777" s="145"/>
    </row>
    <row r="778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  <c r="AA778" s="145"/>
      <c r="AB778" s="145"/>
    </row>
    <row r="779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  <c r="AA779" s="145"/>
      <c r="AB779" s="145"/>
    </row>
    <row r="780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  <c r="AA780" s="145"/>
      <c r="AB780" s="145"/>
    </row>
    <row r="78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  <c r="AA781" s="145"/>
      <c r="AB781" s="145"/>
    </row>
    <row r="782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  <c r="AA782" s="145"/>
      <c r="AB782" s="145"/>
    </row>
    <row r="783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  <c r="AA783" s="145"/>
      <c r="AB783" s="145"/>
    </row>
    <row r="784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  <c r="AA784" s="145"/>
      <c r="AB784" s="145"/>
    </row>
    <row r="785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  <c r="AA785" s="145"/>
      <c r="AB785" s="145"/>
    </row>
    <row r="786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  <c r="AA786" s="145"/>
      <c r="AB786" s="145"/>
    </row>
    <row r="787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  <c r="AA787" s="145"/>
      <c r="AB787" s="145"/>
    </row>
    <row r="788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  <c r="AA788" s="145"/>
      <c r="AB788" s="145"/>
    </row>
    <row r="789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  <c r="AA789" s="145"/>
      <c r="AB789" s="145"/>
    </row>
    <row r="790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  <c r="AA790" s="145"/>
      <c r="AB790" s="145"/>
    </row>
    <row r="79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  <c r="AA791" s="145"/>
      <c r="AB791" s="145"/>
    </row>
    <row r="792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  <c r="AA792" s="145"/>
      <c r="AB792" s="145"/>
    </row>
    <row r="793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  <c r="AA793" s="145"/>
      <c r="AB793" s="145"/>
    </row>
    <row r="794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  <c r="AA794" s="145"/>
      <c r="AB794" s="145"/>
    </row>
    <row r="795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  <c r="AA795" s="145"/>
      <c r="AB795" s="145"/>
    </row>
    <row r="796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  <c r="AA796" s="145"/>
      <c r="AB796" s="145"/>
    </row>
    <row r="797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  <c r="AA797" s="145"/>
      <c r="AB797" s="145"/>
    </row>
    <row r="798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  <c r="AA798" s="145"/>
      <c r="AB798" s="145"/>
    </row>
    <row r="799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  <c r="AA799" s="145"/>
      <c r="AB799" s="145"/>
    </row>
    <row r="800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  <c r="AA800" s="145"/>
      <c r="AB800" s="145"/>
    </row>
    <row r="80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  <c r="AA801" s="145"/>
      <c r="AB801" s="145"/>
    </row>
    <row r="802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  <c r="AA802" s="145"/>
      <c r="AB802" s="145"/>
    </row>
    <row r="803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  <c r="AA803" s="145"/>
      <c r="AB803" s="145"/>
    </row>
    <row r="804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  <c r="AA804" s="145"/>
      <c r="AB804" s="145"/>
    </row>
    <row r="805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  <c r="AA805" s="145"/>
      <c r="AB805" s="145"/>
    </row>
    <row r="806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  <c r="AA806" s="145"/>
      <c r="AB806" s="145"/>
    </row>
    <row r="807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  <c r="AA807" s="145"/>
      <c r="AB807" s="145"/>
    </row>
    <row r="808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  <c r="AA808" s="145"/>
      <c r="AB808" s="145"/>
    </row>
    <row r="809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  <c r="AA809" s="145"/>
      <c r="AB809" s="145"/>
    </row>
    <row r="810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  <c r="AA810" s="145"/>
      <c r="AB810" s="145"/>
    </row>
    <row r="81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  <c r="AA811" s="145"/>
      <c r="AB811" s="145"/>
    </row>
    <row r="812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  <c r="AA812" s="145"/>
      <c r="AB812" s="145"/>
    </row>
    <row r="813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  <c r="AA813" s="145"/>
      <c r="AB813" s="145"/>
    </row>
    <row r="814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  <c r="AA814" s="145"/>
      <c r="AB814" s="145"/>
    </row>
    <row r="815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  <c r="AA815" s="145"/>
      <c r="AB815" s="145"/>
    </row>
    <row r="816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  <c r="AA816" s="145"/>
      <c r="AB816" s="145"/>
    </row>
    <row r="817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  <c r="AA817" s="145"/>
      <c r="AB817" s="145"/>
    </row>
    <row r="818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  <c r="AA818" s="145"/>
      <c r="AB818" s="145"/>
    </row>
    <row r="819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  <c r="AA819" s="145"/>
      <c r="AB819" s="145"/>
    </row>
    <row r="820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  <c r="AA820" s="145"/>
      <c r="AB820" s="145"/>
    </row>
    <row r="82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  <c r="AA821" s="145"/>
      <c r="AB821" s="145"/>
    </row>
    <row r="822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  <c r="AA822" s="145"/>
      <c r="AB822" s="145"/>
    </row>
    <row r="823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  <c r="AA823" s="145"/>
      <c r="AB823" s="145"/>
    </row>
    <row r="824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  <c r="AA824" s="145"/>
      <c r="AB824" s="145"/>
    </row>
    <row r="825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  <c r="AA825" s="145"/>
      <c r="AB825" s="145"/>
    </row>
    <row r="826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  <c r="AA826" s="145"/>
      <c r="AB826" s="145"/>
    </row>
    <row r="827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  <c r="AA827" s="145"/>
      <c r="AB827" s="145"/>
    </row>
    <row r="828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  <c r="AA828" s="145"/>
      <c r="AB828" s="145"/>
    </row>
    <row r="829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  <c r="AA829" s="145"/>
      <c r="AB829" s="145"/>
    </row>
    <row r="830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  <c r="AA830" s="145"/>
      <c r="AB830" s="145"/>
    </row>
    <row r="83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  <c r="AA831" s="145"/>
      <c r="AB831" s="145"/>
    </row>
    <row r="832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  <c r="AA832" s="145"/>
      <c r="AB832" s="145"/>
    </row>
    <row r="833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  <c r="AA833" s="145"/>
      <c r="AB833" s="145"/>
    </row>
    <row r="834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  <c r="AA834" s="145"/>
      <c r="AB834" s="145"/>
    </row>
    <row r="835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  <c r="AA835" s="145"/>
      <c r="AB835" s="145"/>
    </row>
    <row r="836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  <c r="AA836" s="145"/>
      <c r="AB836" s="145"/>
    </row>
    <row r="837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  <c r="AA837" s="145"/>
      <c r="AB837" s="145"/>
    </row>
    <row r="838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  <c r="AA838" s="145"/>
      <c r="AB838" s="145"/>
    </row>
    <row r="839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</row>
    <row r="840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  <c r="AA840" s="145"/>
      <c r="AB840" s="145"/>
    </row>
    <row r="84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  <c r="AA841" s="145"/>
      <c r="AB841" s="145"/>
    </row>
    <row r="842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  <c r="AA842" s="145"/>
      <c r="AB842" s="145"/>
    </row>
    <row r="843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  <c r="AA843" s="145"/>
      <c r="AB843" s="145"/>
    </row>
    <row r="844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  <c r="AA844" s="145"/>
      <c r="AB844" s="145"/>
    </row>
    <row r="845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  <c r="AA845" s="145"/>
      <c r="AB845" s="145"/>
    </row>
    <row r="846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  <c r="AA846" s="145"/>
      <c r="AB846" s="145"/>
    </row>
    <row r="847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  <c r="AA847" s="145"/>
      <c r="AB847" s="145"/>
    </row>
    <row r="848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  <c r="AA848" s="145"/>
      <c r="AB848" s="145"/>
    </row>
    <row r="849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  <c r="AA849" s="145"/>
      <c r="AB849" s="145"/>
    </row>
    <row r="850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  <c r="AA850" s="145"/>
      <c r="AB850" s="145"/>
    </row>
    <row r="85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  <c r="AA851" s="145"/>
      <c r="AB851" s="145"/>
    </row>
    <row r="852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  <c r="AA852" s="145"/>
      <c r="AB852" s="145"/>
    </row>
    <row r="853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  <c r="AA853" s="145"/>
      <c r="AB853" s="145"/>
    </row>
    <row r="854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  <c r="AA854" s="145"/>
      <c r="AB854" s="145"/>
    </row>
    <row r="855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  <c r="AA855" s="145"/>
      <c r="AB855" s="145"/>
    </row>
    <row r="856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  <c r="AA856" s="145"/>
      <c r="AB856" s="145"/>
    </row>
    <row r="857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  <c r="AA857" s="145"/>
      <c r="AB857" s="145"/>
    </row>
    <row r="858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  <c r="AA858" s="145"/>
      <c r="AB858" s="145"/>
    </row>
    <row r="859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  <c r="AA859" s="145"/>
      <c r="AB859" s="145"/>
    </row>
    <row r="860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  <c r="AA860" s="145"/>
      <c r="AB860" s="145"/>
    </row>
    <row r="86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  <c r="AA861" s="145"/>
      <c r="AB861" s="145"/>
    </row>
    <row r="862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  <c r="AA862" s="145"/>
      <c r="AB862" s="145"/>
    </row>
    <row r="863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  <c r="AA863" s="145"/>
      <c r="AB863" s="145"/>
    </row>
    <row r="864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  <c r="AA864" s="145"/>
      <c r="AB864" s="145"/>
    </row>
    <row r="865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  <c r="AA865" s="145"/>
      <c r="AB865" s="145"/>
    </row>
    <row r="866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  <c r="AA866" s="145"/>
      <c r="AB866" s="145"/>
    </row>
    <row r="867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  <c r="AA867" s="145"/>
      <c r="AB867" s="145"/>
    </row>
    <row r="868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  <c r="AA868" s="145"/>
      <c r="AB868" s="145"/>
    </row>
    <row r="869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  <c r="AA869" s="145"/>
      <c r="AB869" s="145"/>
    </row>
    <row r="870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  <c r="AA870" s="145"/>
      <c r="AB870" s="145"/>
    </row>
    <row r="87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  <c r="AA871" s="145"/>
      <c r="AB871" s="145"/>
    </row>
    <row r="872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  <c r="AA872" s="145"/>
      <c r="AB872" s="145"/>
    </row>
    <row r="873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  <c r="AA873" s="145"/>
      <c r="AB873" s="145"/>
    </row>
    <row r="874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  <c r="AA874" s="145"/>
      <c r="AB874" s="145"/>
    </row>
    <row r="875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  <c r="AA875" s="145"/>
      <c r="AB875" s="145"/>
    </row>
    <row r="876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  <c r="AA876" s="145"/>
      <c r="AB876" s="145"/>
    </row>
    <row r="877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  <c r="AA877" s="145"/>
      <c r="AB877" s="145"/>
    </row>
    <row r="878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  <c r="AA878" s="145"/>
      <c r="AB878" s="145"/>
    </row>
    <row r="879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  <c r="AA879" s="145"/>
      <c r="AB879" s="145"/>
    </row>
    <row r="880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  <c r="AA880" s="145"/>
      <c r="AB880" s="145"/>
    </row>
    <row r="88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  <c r="AA881" s="145"/>
      <c r="AB881" s="145"/>
    </row>
    <row r="882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  <c r="AA882" s="145"/>
      <c r="AB882" s="145"/>
    </row>
    <row r="883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  <c r="AA883" s="145"/>
      <c r="AB883" s="145"/>
    </row>
    <row r="884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  <c r="AA884" s="145"/>
      <c r="AB884" s="145"/>
    </row>
    <row r="885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  <c r="AA885" s="145"/>
      <c r="AB885" s="145"/>
    </row>
    <row r="886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  <c r="AA886" s="145"/>
      <c r="AB886" s="145"/>
    </row>
    <row r="887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  <c r="AA887" s="145"/>
      <c r="AB887" s="145"/>
    </row>
    <row r="888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  <c r="AA888" s="145"/>
      <c r="AB888" s="145"/>
    </row>
    <row r="889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  <c r="AA889" s="145"/>
      <c r="AB889" s="145"/>
    </row>
    <row r="890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  <c r="AA890" s="145"/>
      <c r="AB890" s="145"/>
    </row>
    <row r="89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  <c r="AA891" s="145"/>
      <c r="AB891" s="145"/>
    </row>
    <row r="892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  <c r="AA892" s="145"/>
      <c r="AB892" s="145"/>
    </row>
    <row r="893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  <c r="AA893" s="145"/>
      <c r="AB893" s="145"/>
    </row>
    <row r="894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  <c r="AA894" s="145"/>
      <c r="AB894" s="145"/>
    </row>
    <row r="895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  <c r="AA895" s="145"/>
      <c r="AB895" s="145"/>
    </row>
    <row r="896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  <c r="AA896" s="145"/>
      <c r="AB896" s="145"/>
    </row>
    <row r="897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  <c r="AA897" s="145"/>
      <c r="AB897" s="145"/>
    </row>
    <row r="898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  <c r="AA898" s="145"/>
      <c r="AB898" s="145"/>
    </row>
    <row r="899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  <c r="AA899" s="145"/>
      <c r="AB899" s="145"/>
    </row>
    <row r="900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  <c r="AA900" s="145"/>
      <c r="AB900" s="145"/>
    </row>
    <row r="90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  <c r="AA901" s="145"/>
      <c r="AB901" s="145"/>
    </row>
    <row r="902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  <c r="AA902" s="145"/>
      <c r="AB902" s="145"/>
    </row>
    <row r="903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  <c r="AA903" s="145"/>
      <c r="AB903" s="145"/>
    </row>
    <row r="904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  <c r="AA904" s="145"/>
      <c r="AB904" s="145"/>
    </row>
    <row r="905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  <c r="AA905" s="145"/>
      <c r="AB905" s="145"/>
    </row>
    <row r="906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  <c r="AA906" s="145"/>
      <c r="AB906" s="145"/>
    </row>
    <row r="907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  <c r="AA907" s="145"/>
      <c r="AB907" s="145"/>
    </row>
    <row r="908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  <c r="AA908" s="145"/>
      <c r="AB908" s="145"/>
    </row>
    <row r="909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  <c r="AA909" s="145"/>
      <c r="AB909" s="145"/>
    </row>
    <row r="910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  <c r="AA910" s="145"/>
      <c r="AB910" s="145"/>
    </row>
    <row r="91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  <c r="AA911" s="145"/>
      <c r="AB911" s="145"/>
    </row>
    <row r="912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  <c r="AA912" s="145"/>
      <c r="AB912" s="145"/>
    </row>
    <row r="913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  <c r="AA913" s="145"/>
      <c r="AB913" s="145"/>
    </row>
    <row r="914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  <c r="AA914" s="145"/>
      <c r="AB914" s="145"/>
    </row>
    <row r="915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  <c r="AA915" s="145"/>
      <c r="AB915" s="145"/>
    </row>
    <row r="916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  <c r="AA916" s="145"/>
      <c r="AB916" s="145"/>
    </row>
    <row r="917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  <c r="AA917" s="145"/>
      <c r="AB917" s="145"/>
    </row>
    <row r="918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  <c r="AA918" s="145"/>
      <c r="AB918" s="145"/>
    </row>
    <row r="919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  <c r="AA919" s="145"/>
      <c r="AB919" s="145"/>
    </row>
    <row r="920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  <c r="AA920" s="145"/>
      <c r="AB920" s="145"/>
    </row>
    <row r="92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  <c r="AA921" s="145"/>
      <c r="AB921" s="145"/>
    </row>
    <row r="922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  <c r="AA922" s="145"/>
      <c r="AB922" s="145"/>
    </row>
    <row r="923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  <c r="AA923" s="145"/>
      <c r="AB923" s="145"/>
    </row>
    <row r="924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  <c r="AA924" s="145"/>
      <c r="AB924" s="145"/>
    </row>
    <row r="925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  <c r="AA925" s="145"/>
      <c r="AB925" s="145"/>
    </row>
    <row r="926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  <c r="AA926" s="145"/>
      <c r="AB926" s="145"/>
    </row>
    <row r="927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  <c r="AA927" s="145"/>
      <c r="AB927" s="145"/>
    </row>
    <row r="928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  <c r="AA928" s="145"/>
      <c r="AB928" s="145"/>
    </row>
    <row r="929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  <c r="AA929" s="145"/>
      <c r="AB929" s="145"/>
    </row>
    <row r="930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  <c r="AA930" s="145"/>
      <c r="AB930" s="145"/>
    </row>
    <row r="93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  <c r="AA931" s="145"/>
      <c r="AB931" s="145"/>
    </row>
    <row r="932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  <c r="AA932" s="145"/>
      <c r="AB932" s="145"/>
    </row>
    <row r="933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  <c r="AA933" s="145"/>
      <c r="AB933" s="145"/>
    </row>
    <row r="934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  <c r="AA934" s="145"/>
      <c r="AB934" s="145"/>
    </row>
    <row r="935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  <c r="AA935" s="145"/>
      <c r="AB935" s="145"/>
    </row>
    <row r="936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  <c r="AA936" s="145"/>
      <c r="AB936" s="145"/>
    </row>
    <row r="937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  <c r="AA937" s="145"/>
      <c r="AB937" s="145"/>
    </row>
    <row r="938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  <c r="AA938" s="145"/>
      <c r="AB938" s="145"/>
    </row>
    <row r="939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  <c r="AA939" s="145"/>
      <c r="AB939" s="145"/>
    </row>
    <row r="940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  <c r="AA940" s="145"/>
      <c r="AB940" s="145"/>
    </row>
    <row r="94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  <c r="AA941" s="145"/>
      <c r="AB941" s="145"/>
    </row>
    <row r="942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  <c r="AA942" s="145"/>
      <c r="AB942" s="145"/>
    </row>
    <row r="943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  <c r="AA943" s="145"/>
      <c r="AB943" s="145"/>
    </row>
    <row r="944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  <c r="AA944" s="145"/>
      <c r="AB944" s="145"/>
    </row>
    <row r="945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  <c r="AA945" s="145"/>
      <c r="AB945" s="145"/>
    </row>
    <row r="946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  <c r="AA946" s="145"/>
      <c r="AB946" s="145"/>
    </row>
    <row r="947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  <c r="AA947" s="145"/>
      <c r="AB947" s="145"/>
    </row>
    <row r="948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  <c r="AA948" s="145"/>
      <c r="AB948" s="145"/>
    </row>
    <row r="949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  <c r="AA949" s="145"/>
      <c r="AB949" s="145"/>
    </row>
    <row r="950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  <c r="AA950" s="145"/>
      <c r="AB950" s="145"/>
    </row>
    <row r="95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  <c r="AA951" s="145"/>
      <c r="AB951" s="145"/>
    </row>
    <row r="952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  <c r="AA952" s="145"/>
      <c r="AB952" s="145"/>
    </row>
    <row r="953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  <c r="AA953" s="145"/>
      <c r="AB953" s="145"/>
    </row>
    <row r="954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  <c r="AA954" s="145"/>
      <c r="AB954" s="145"/>
    </row>
    <row r="955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  <c r="AA955" s="145"/>
      <c r="AB955" s="145"/>
    </row>
    <row r="956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  <c r="AA956" s="145"/>
      <c r="AB956" s="145"/>
    </row>
    <row r="957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  <c r="AA957" s="145"/>
      <c r="AB957" s="145"/>
    </row>
    <row r="958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  <c r="AA958" s="145"/>
      <c r="AB958" s="145"/>
    </row>
    <row r="959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</row>
    <row r="960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  <c r="AA960" s="145"/>
      <c r="AB960" s="145"/>
    </row>
    <row r="96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  <c r="AA961" s="145"/>
      <c r="AB961" s="145"/>
    </row>
    <row r="962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  <c r="AA962" s="145"/>
      <c r="AB962" s="145"/>
    </row>
    <row r="963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  <c r="AA963" s="145"/>
      <c r="AB963" s="145"/>
    </row>
    <row r="964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  <c r="AA964" s="145"/>
      <c r="AB964" s="145"/>
    </row>
    <row r="965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  <c r="AA965" s="145"/>
      <c r="AB965" s="145"/>
    </row>
    <row r="966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  <c r="AA966" s="145"/>
      <c r="AB966" s="145"/>
    </row>
    <row r="967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  <c r="AA967" s="145"/>
      <c r="AB967" s="145"/>
    </row>
    <row r="968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  <c r="AA968" s="145"/>
      <c r="AB968" s="145"/>
    </row>
    <row r="969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  <c r="AA969" s="145"/>
      <c r="AB969" s="145"/>
    </row>
    <row r="970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  <c r="AA970" s="145"/>
      <c r="AB970" s="145"/>
    </row>
    <row r="97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  <c r="AA971" s="145"/>
      <c r="AB971" s="145"/>
    </row>
    <row r="972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  <c r="AA972" s="145"/>
      <c r="AB972" s="145"/>
    </row>
    <row r="973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  <c r="AA973" s="145"/>
      <c r="AB973" s="145"/>
    </row>
    <row r="974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  <c r="AA974" s="145"/>
      <c r="AB974" s="145"/>
    </row>
    <row r="975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  <c r="AA975" s="145"/>
      <c r="AB975" s="145"/>
    </row>
    <row r="976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  <c r="AA976" s="145"/>
      <c r="AB976" s="145"/>
    </row>
    <row r="977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  <c r="AA977" s="145"/>
      <c r="AB977" s="145"/>
    </row>
    <row r="978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  <c r="AA978" s="145"/>
      <c r="AB978" s="145"/>
    </row>
    <row r="979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  <c r="AA979" s="145"/>
      <c r="AB979" s="145"/>
    </row>
    <row r="980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  <c r="AA980" s="145"/>
      <c r="AB980" s="145"/>
    </row>
    <row r="98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  <c r="AA981" s="145"/>
      <c r="AB981" s="145"/>
    </row>
    <row r="982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  <c r="AA982" s="145"/>
      <c r="AB982" s="145"/>
    </row>
    <row r="983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  <c r="AA983" s="145"/>
      <c r="AB983" s="145"/>
    </row>
    <row r="984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  <c r="AA984" s="145"/>
      <c r="AB984" s="145"/>
    </row>
    <row r="985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  <c r="AA985" s="145"/>
      <c r="AB985" s="145"/>
    </row>
    <row r="986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  <c r="AA986" s="145"/>
      <c r="AB986" s="145"/>
    </row>
    <row r="987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  <c r="AA987" s="145"/>
      <c r="AB987" s="145"/>
    </row>
    <row r="988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  <c r="AA988" s="145"/>
      <c r="AB988" s="145"/>
    </row>
    <row r="989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  <c r="AA989" s="145"/>
      <c r="AB989" s="145"/>
    </row>
    <row r="990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  <c r="AA990" s="145"/>
      <c r="AB990" s="145"/>
    </row>
    <row r="99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  <c r="AA991" s="145"/>
      <c r="AB991" s="145"/>
    </row>
    <row r="992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  <c r="AA992" s="145"/>
      <c r="AB992" s="145"/>
    </row>
    <row r="993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  <c r="AA993" s="145"/>
      <c r="AB993" s="145"/>
    </row>
    <row r="994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  <c r="AA994" s="145"/>
      <c r="AB994" s="145"/>
    </row>
    <row r="995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  <c r="AA995" s="145"/>
      <c r="AB995" s="145"/>
    </row>
    <row r="996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  <c r="AA996" s="145"/>
      <c r="AB996" s="145"/>
    </row>
    <row r="997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  <c r="AA997" s="145"/>
      <c r="AB997" s="145"/>
    </row>
    <row r="998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</row>
    <row r="999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  <c r="AA999" s="145"/>
      <c r="AB999" s="145"/>
    </row>
    <row r="1000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  <c r="AA1000" s="145"/>
      <c r="AB1000" s="145"/>
    </row>
    <row r="1001">
      <c r="A1001" s="145"/>
      <c r="B1001" s="145"/>
      <c r="C1001" s="145"/>
      <c r="D1001" s="145"/>
      <c r="E1001" s="145"/>
      <c r="F1001" s="145"/>
      <c r="G1001" s="145"/>
      <c r="H1001" s="145"/>
      <c r="I1001" s="145"/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  <c r="U1001" s="145"/>
      <c r="V1001" s="145"/>
      <c r="W1001" s="145"/>
      <c r="X1001" s="145"/>
      <c r="Y1001" s="145"/>
      <c r="Z1001" s="145"/>
      <c r="AA1001" s="145"/>
      <c r="AB1001" s="145"/>
    </row>
    <row r="1002">
      <c r="A1002" s="145"/>
      <c r="B1002" s="145"/>
      <c r="C1002" s="145"/>
      <c r="D1002" s="145"/>
      <c r="E1002" s="145"/>
      <c r="F1002" s="145"/>
      <c r="G1002" s="145"/>
      <c r="H1002" s="145"/>
      <c r="I1002" s="145"/>
      <c r="J1002" s="145"/>
      <c r="K1002" s="145"/>
      <c r="L1002" s="145"/>
      <c r="M1002" s="145"/>
      <c r="N1002" s="145"/>
      <c r="O1002" s="145"/>
      <c r="P1002" s="145"/>
      <c r="Q1002" s="145"/>
      <c r="R1002" s="145"/>
      <c r="S1002" s="145"/>
      <c r="T1002" s="145"/>
      <c r="U1002" s="145"/>
      <c r="V1002" s="145"/>
      <c r="W1002" s="145"/>
      <c r="X1002" s="145"/>
      <c r="Y1002" s="145"/>
      <c r="Z1002" s="145"/>
      <c r="AA1002" s="145"/>
      <c r="AB1002" s="145"/>
    </row>
    <row r="1003">
      <c r="A1003" s="145"/>
      <c r="B1003" s="145"/>
      <c r="C1003" s="145"/>
      <c r="D1003" s="145"/>
      <c r="E1003" s="145"/>
      <c r="F1003" s="145"/>
      <c r="G1003" s="145"/>
      <c r="H1003" s="145"/>
      <c r="I1003" s="145"/>
      <c r="J1003" s="145"/>
      <c r="K1003" s="145"/>
      <c r="L1003" s="145"/>
      <c r="M1003" s="145"/>
      <c r="N1003" s="145"/>
      <c r="O1003" s="145"/>
      <c r="P1003" s="145"/>
      <c r="Q1003" s="145"/>
      <c r="R1003" s="145"/>
      <c r="S1003" s="145"/>
      <c r="T1003" s="145"/>
      <c r="U1003" s="145"/>
      <c r="V1003" s="145"/>
      <c r="W1003" s="145"/>
      <c r="X1003" s="145"/>
      <c r="Y1003" s="145"/>
      <c r="Z1003" s="145"/>
      <c r="AA1003" s="145"/>
      <c r="AB1003" s="145"/>
    </row>
  </sheetData>
  <mergeCells count="21">
    <mergeCell ref="B1:H1"/>
    <mergeCell ref="B3:D4"/>
    <mergeCell ref="F3:H3"/>
    <mergeCell ref="V3:X3"/>
    <mergeCell ref="F4:H4"/>
    <mergeCell ref="W4:X4"/>
    <mergeCell ref="W5:X5"/>
    <mergeCell ref="B22:E22"/>
    <mergeCell ref="F22:G23"/>
    <mergeCell ref="H22:H23"/>
    <mergeCell ref="B23:E23"/>
    <mergeCell ref="B24:E24"/>
    <mergeCell ref="F24:G24"/>
    <mergeCell ref="B25:F25"/>
    <mergeCell ref="E13:F13"/>
    <mergeCell ref="O13:R21"/>
    <mergeCell ref="C15:C17"/>
    <mergeCell ref="D15:D17"/>
    <mergeCell ref="M17:N17"/>
    <mergeCell ref="M18:N18"/>
    <mergeCell ref="B20:H20"/>
  </mergeCells>
  <drawing r:id="rId1"/>
</worksheet>
</file>