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05 Functional Approx for SoC /50 Downloads GitHub/Spreadsheet Tools/"/>
    </mc:Choice>
  </mc:AlternateContent>
  <xr:revisionPtr revIDLastSave="0" documentId="13_ncr:1_{A65BDC6A-42E6-554F-80E4-067FAF25C4F1}" xr6:coauthVersionLast="47" xr6:coauthVersionMax="47" xr10:uidLastSave="{00000000-0000-0000-0000-000000000000}"/>
  <bookViews>
    <workbookView xWindow="0" yWindow="500" windowWidth="40960" windowHeight="20720" xr2:uid="{36DC1096-717E-3445-92C2-602C0B4F2639}"/>
  </bookViews>
  <sheets>
    <sheet name="Cover" sheetId="5" r:id="rId1"/>
    <sheet name="SOC Tool 2" sheetId="4" r:id="rId2"/>
    <sheet name="Formulae for Coding" sheetId="3" r:id="rId3"/>
    <sheet name="New Battery Characteristic" sheetId="7" r:id="rId4"/>
    <sheet name="Tabelle1" sheetId="6" r:id="rId5"/>
  </sheets>
  <definedNames>
    <definedName name="solver_adj" localSheetId="1" hidden="1">'SOC Tool 2'!$D$36:$D$45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'SOC Tool 2'!$G$64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7" l="1"/>
  <c r="E6" i="7" s="1"/>
  <c r="E9" i="7"/>
  <c r="E13" i="7"/>
  <c r="E17" i="7"/>
  <c r="E49" i="4"/>
  <c r="G49" i="4" s="1"/>
  <c r="D123" i="4"/>
  <c r="D124" i="4" s="1"/>
  <c r="D125" i="4" s="1"/>
  <c r="D126" i="4" s="1"/>
  <c r="D127" i="4" s="1"/>
  <c r="E122" i="4"/>
  <c r="G122" i="4" s="1"/>
  <c r="E101" i="4"/>
  <c r="E100" i="4"/>
  <c r="G100" i="4" s="1"/>
  <c r="E124" i="4"/>
  <c r="E125" i="4"/>
  <c r="E126" i="4"/>
  <c r="E127" i="4"/>
  <c r="E123" i="4"/>
  <c r="G123" i="4" s="1"/>
  <c r="E105" i="4"/>
  <c r="G105" i="4" s="1"/>
  <c r="G101" i="4"/>
  <c r="E102" i="4"/>
  <c r="G102" i="4" s="1"/>
  <c r="E103" i="4"/>
  <c r="G103" i="4" s="1"/>
  <c r="E104" i="4"/>
  <c r="G104" i="4" s="1"/>
  <c r="O16" i="4"/>
  <c r="O21" i="4"/>
  <c r="O27" i="4" s="1"/>
  <c r="E78" i="4"/>
  <c r="G78" i="4" s="1"/>
  <c r="E83" i="4"/>
  <c r="G83" i="4" s="1"/>
  <c r="E82" i="4"/>
  <c r="G82" i="4" s="1"/>
  <c r="E81" i="4"/>
  <c r="G81" i="4" s="1"/>
  <c r="E80" i="4"/>
  <c r="G80" i="4" s="1"/>
  <c r="E79" i="4"/>
  <c r="G79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16" i="7" l="1"/>
  <c r="E12" i="7"/>
  <c r="E8" i="7"/>
  <c r="E5" i="7"/>
  <c r="E15" i="7"/>
  <c r="E11" i="7"/>
  <c r="E7" i="7"/>
  <c r="E18" i="7"/>
  <c r="E14" i="7"/>
  <c r="E10" i="7"/>
  <c r="G124" i="4"/>
  <c r="G127" i="4"/>
  <c r="G126" i="4"/>
  <c r="G125" i="4"/>
  <c r="G107" i="4"/>
  <c r="G64" i="4"/>
  <c r="G85" i="4"/>
  <c r="G129" i="4" l="1"/>
</calcChain>
</file>

<file path=xl/sharedStrings.xml><?xml version="1.0" encoding="utf-8"?>
<sst xmlns="http://schemas.openxmlformats.org/spreadsheetml/2006/main" count="145" uniqueCount="108">
  <si>
    <t>Voltage/V</t>
  </si>
  <si>
    <t>sqr diff</t>
  </si>
  <si>
    <t>weight</t>
  </si>
  <si>
    <t>°C</t>
  </si>
  <si>
    <t>V</t>
  </si>
  <si>
    <t>Battery State of Charge</t>
  </si>
  <si>
    <r>
      <t>A0 + A1 * U + A2 * U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+ A3 * U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 xml:space="preserve"> + .. </t>
    </r>
  </si>
  <si>
    <t xml:space="preserve">A1 = </t>
  </si>
  <si>
    <t xml:space="preserve">A2 = </t>
  </si>
  <si>
    <t xml:space="preserve">A3 = </t>
  </si>
  <si>
    <t xml:space="preserve">A4 = </t>
  </si>
  <si>
    <t xml:space="preserve">A5 = </t>
  </si>
  <si>
    <t xml:space="preserve">A6 = </t>
  </si>
  <si>
    <t xml:space="preserve">A7 = </t>
  </si>
  <si>
    <t xml:space="preserve">A8 = </t>
  </si>
  <si>
    <t xml:space="preserve">A9 = </t>
  </si>
  <si>
    <t xml:space="preserve">A0 = </t>
  </si>
  <si>
    <t>(target -&gt; minimum)</t>
  </si>
  <si>
    <t xml:space="preserve">B3 = </t>
  </si>
  <si>
    <t xml:space="preserve">B2 = </t>
  </si>
  <si>
    <t xml:space="preserve">B1 = </t>
  </si>
  <si>
    <t xml:space="preserve">B0 = </t>
  </si>
  <si>
    <t>measured:</t>
  </si>
  <si>
    <t>simulated:</t>
  </si>
  <si>
    <t xml:space="preserve">U = </t>
  </si>
  <si>
    <t xml:space="preserve">T = </t>
  </si>
  <si>
    <t>% of max mAh</t>
  </si>
  <si>
    <t>(State of Charge)</t>
  </si>
  <si>
    <t xml:space="preserve">SoC(U) = </t>
  </si>
  <si>
    <t xml:space="preserve"> meas SoC/%</t>
  </si>
  <si>
    <t xml:space="preserve"> sim SoC/%</t>
  </si>
  <si>
    <t xml:space="preserve">C2 = </t>
  </si>
  <si>
    <t xml:space="preserve">C1 = </t>
  </si>
  <si>
    <t xml:space="preserve">C0 = </t>
  </si>
  <si>
    <t xml:space="preserve">C3 = </t>
  </si>
  <si>
    <t>meas U(T)</t>
  </si>
  <si>
    <t>sim U(T)</t>
  </si>
  <si>
    <r>
      <t>C0 + C1 * T + C2 * T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+ C3 * T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 xml:space="preserve"> + .. </t>
    </r>
  </si>
  <si>
    <t>Output:</t>
  </si>
  <si>
    <t>Solver</t>
  </si>
  <si>
    <t>(3,1V .. 4,3V)</t>
  </si>
  <si>
    <t>(-20°C .. 45°C)</t>
  </si>
  <si>
    <t>Rational behind the Computation Model:</t>
  </si>
  <si>
    <t xml:space="preserve">   Computation of SoC(U,T) and SoE(U,T):</t>
  </si>
  <si>
    <t>Modelling C(U):</t>
  </si>
  <si>
    <t xml:space="preserve">SoC  = </t>
  </si>
  <si>
    <t>(A9*pow(U,9)+A8*pow(U,8)+A7*pow(U,7)+A6*pow(U,6) + A5*pow(U,5) + A4*pow(U,4) + A3*pow(U,3) +A2*pow(U,2) + A1*U  + A0)  *  (B3*pow(T,3) +B2*pow(T,2) +B1*T + B0)/100</t>
  </si>
  <si>
    <t xml:space="preserve">Code and Constants for C++ </t>
  </si>
  <si>
    <t>for copy and paste</t>
  </si>
  <si>
    <t>V at Temperature</t>
  </si>
  <si>
    <t xml:space="preserve">SoC(U)  = </t>
  </si>
  <si>
    <t>(max Charge at T)</t>
  </si>
  <si>
    <t>Umax(T) =</t>
  </si>
  <si>
    <t>Input actual Voltage:</t>
  </si>
  <si>
    <t>Input Temperature:</t>
  </si>
  <si>
    <t xml:space="preserve">Umax(T) = </t>
  </si>
  <si>
    <t>Modelling Umax(T):</t>
  </si>
  <si>
    <t>Age/y</t>
  </si>
  <si>
    <t>Cycles</t>
  </si>
  <si>
    <t>Input Age:</t>
  </si>
  <si>
    <t xml:space="preserve">A = </t>
  </si>
  <si>
    <t>years</t>
  </si>
  <si>
    <t xml:space="preserve">C = </t>
  </si>
  <si>
    <t>Input No of Cycles:</t>
  </si>
  <si>
    <t xml:space="preserve">D(c) = </t>
  </si>
  <si>
    <t xml:space="preserve">D(y) = </t>
  </si>
  <si>
    <t>(Age Degradation)</t>
  </si>
  <si>
    <t xml:space="preserve">D3 = </t>
  </si>
  <si>
    <t xml:space="preserve">D2 = </t>
  </si>
  <si>
    <t xml:space="preserve">D1 = </t>
  </si>
  <si>
    <t xml:space="preserve">D0 = </t>
  </si>
  <si>
    <r>
      <t>D0 + D1 * C + D2 * C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+ D3 * C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 xml:space="preserve"> + .. </t>
    </r>
  </si>
  <si>
    <t>Modelling Cycles Degradation D(C):</t>
  </si>
  <si>
    <t>Modelling Age Degradation D(Y):</t>
  </si>
  <si>
    <t xml:space="preserve">E3 = </t>
  </si>
  <si>
    <t xml:space="preserve">E2 = </t>
  </si>
  <si>
    <t xml:space="preserve">E1 = </t>
  </si>
  <si>
    <t xml:space="preserve">E0 = </t>
  </si>
  <si>
    <r>
      <t>E0 + E1 * Y + E2 * Y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+ E3 * Y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 xml:space="preserve"> + .. </t>
    </r>
  </si>
  <si>
    <t>(Voltage vs Temp)</t>
  </si>
  <si>
    <t>calculated from Voltage, Temperature, Age and Cycles</t>
  </si>
  <si>
    <t>meas D(C)</t>
  </si>
  <si>
    <t>sim D(C)</t>
  </si>
  <si>
    <t>meas D(Y)</t>
  </si>
  <si>
    <t>sim D(Y)</t>
  </si>
  <si>
    <t>(Aging at 20°C)</t>
  </si>
  <si>
    <t>(0 .. 1000 Cycles)</t>
  </si>
  <si>
    <t>... other formulae can be derived accordingly</t>
  </si>
  <si>
    <t>(Cycles Degradation)</t>
  </si>
  <si>
    <t>Note: Battery aging is much faster at high temperature and slower at low temperature</t>
  </si>
  <si>
    <t>Functional Approximation:</t>
  </si>
  <si>
    <t>How to calculation the State of Charge SoC</t>
  </si>
  <si>
    <t>of a Battery?</t>
  </si>
  <si>
    <t>Tutorial on YouTube!</t>
  </si>
  <si>
    <t>What is the State of Charge in my battery?</t>
  </si>
  <si>
    <t>How can I calculate this from Voltage, Age and Cycles?</t>
  </si>
  <si>
    <t xml:space="preserve">Cool experiments and tools for hobbyists and </t>
  </si>
  <si>
    <t>future professionals</t>
  </si>
  <si>
    <t>Cool Tool:</t>
  </si>
  <si>
    <t>Version 18.05.2021</t>
  </si>
  <si>
    <t>Further distribution without changes is permitted</t>
  </si>
  <si>
    <t>Battery State of Charge Calculation</t>
  </si>
  <si>
    <t>SoC Calculation</t>
  </si>
  <si>
    <t>Formulae &amp; Parameters for Coding</t>
  </si>
  <si>
    <t xml:space="preserve">... All functions need to be multiplied then </t>
  </si>
  <si>
    <t>SoC = SoC(U,T) * D(c) * D(y)</t>
  </si>
  <si>
    <t>Adjust to other Battery Type with Solver</t>
  </si>
  <si>
    <t xml:space="preserve">... Bx stands for the other parameters  D,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</si>
</sst>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rgb="FFC0000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26"/>
      <name val="Times New Roman"/>
      <family val="1"/>
    </font>
    <font>
      <i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0F1F3"/>
        <bgColor indexed="64"/>
      </patternFill>
    </fill>
    <fill>
      <patternFill patternType="solid">
        <fgColor rgb="FFD0EEB4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5" fillId="2" borderId="0" xfId="0" applyFont="1" applyFill="1"/>
    <xf numFmtId="0" fontId="3" fillId="2" borderId="0" xfId="0" applyFont="1" applyFill="1"/>
    <xf numFmtId="0" fontId="6" fillId="2" borderId="0" xfId="0" applyFont="1" applyFill="1"/>
    <xf numFmtId="0" fontId="6" fillId="2" borderId="5" xfId="0" applyFont="1" applyFill="1" applyBorder="1"/>
    <xf numFmtId="0" fontId="6" fillId="2" borderId="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right" vertical="top"/>
    </xf>
    <xf numFmtId="0" fontId="2" fillId="2" borderId="0" xfId="0" quotePrefix="1" applyFont="1" applyFill="1" applyAlignment="1">
      <alignment horizontal="left"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/>
    </xf>
    <xf numFmtId="0" fontId="11" fillId="2" borderId="0" xfId="0" applyFont="1" applyFill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12" fillId="2" borderId="0" xfId="0" applyFont="1" applyFill="1" applyProtection="1">
      <protection hidden="1"/>
    </xf>
    <xf numFmtId="0" fontId="13" fillId="2" borderId="0" xfId="0" applyFont="1" applyFill="1" applyProtection="1">
      <protection hidden="1"/>
    </xf>
    <xf numFmtId="0" fontId="14" fillId="2" borderId="0" xfId="0" applyFont="1" applyFill="1" applyAlignment="1">
      <alignment horizontal="left"/>
    </xf>
    <xf numFmtId="14" fontId="6" fillId="2" borderId="0" xfId="0" applyNumberFormat="1" applyFont="1" applyFill="1" applyAlignment="1">
      <alignment horizontal="left"/>
    </xf>
    <xf numFmtId="0" fontId="15" fillId="2" borderId="0" xfId="0" applyFont="1" applyFill="1" applyProtection="1">
      <protection hidden="1"/>
    </xf>
    <xf numFmtId="0" fontId="16" fillId="2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0" fontId="8" fillId="2" borderId="0" xfId="0" applyFont="1" applyFill="1" applyProtection="1">
      <protection hidden="1"/>
    </xf>
    <xf numFmtId="0" fontId="11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3" fillId="2" borderId="1" xfId="0" applyFont="1" applyFill="1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3" fillId="2" borderId="0" xfId="0" applyNumberFormat="1" applyFont="1" applyFill="1" applyProtection="1">
      <protection hidden="1"/>
    </xf>
    <xf numFmtId="0" fontId="7" fillId="2" borderId="0" xfId="0" applyFont="1" applyFill="1" applyBorder="1" applyAlignment="1" applyProtection="1">
      <alignment horizontal="left"/>
      <protection hidden="1"/>
    </xf>
    <xf numFmtId="0" fontId="10" fillId="2" borderId="0" xfId="0" applyFont="1" applyFill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right"/>
      <protection hidden="1"/>
    </xf>
    <xf numFmtId="0" fontId="2" fillId="4" borderId="0" xfId="0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right"/>
      <protection hidden="1"/>
    </xf>
    <xf numFmtId="0" fontId="2" fillId="4" borderId="0" xfId="0" applyFont="1" applyFill="1" applyBorder="1" applyAlignment="1" applyProtection="1">
      <alignment horizontal="left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2" fontId="2" fillId="2" borderId="0" xfId="0" applyNumberFormat="1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quotePrefix="1" applyFont="1" applyFill="1" applyBorder="1" applyAlignment="1" applyProtection="1">
      <alignment horizontal="center"/>
      <protection hidden="1"/>
    </xf>
    <xf numFmtId="0" fontId="2" fillId="4" borderId="0" xfId="0" applyFont="1" applyFill="1" applyProtection="1">
      <protection hidden="1"/>
    </xf>
    <xf numFmtId="0" fontId="2" fillId="2" borderId="0" xfId="0" applyFont="1" applyFill="1" applyAlignment="1" applyProtection="1">
      <alignment horizontal="right"/>
      <protection hidden="1"/>
    </xf>
    <xf numFmtId="0" fontId="1" fillId="2" borderId="0" xfId="0" applyFont="1" applyFill="1" applyProtection="1">
      <protection hidden="1"/>
    </xf>
    <xf numFmtId="0" fontId="3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2" fillId="2" borderId="8" xfId="0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164" fontId="1" fillId="3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Protection="1"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1" fillId="2" borderId="6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  <xf numFmtId="0" fontId="6" fillId="2" borderId="0" xfId="0" applyFont="1" applyFill="1" applyProtection="1">
      <protection hidden="1"/>
    </xf>
    <xf numFmtId="0" fontId="1" fillId="2" borderId="1" xfId="0" applyFont="1" applyFill="1" applyBorder="1" applyProtection="1">
      <protection hidden="1"/>
    </xf>
    <xf numFmtId="0" fontId="1" fillId="2" borderId="2" xfId="0" applyFont="1" applyFill="1" applyBorder="1" applyProtection="1">
      <protection hidden="1"/>
    </xf>
    <xf numFmtId="0" fontId="1" fillId="2" borderId="3" xfId="0" applyFont="1" applyFill="1" applyBorder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0" xfId="0" applyFont="1" applyFill="1" applyBorder="1" applyProtection="1">
      <protection hidden="1"/>
    </xf>
    <xf numFmtId="0" fontId="1" fillId="2" borderId="5" xfId="0" applyFont="1" applyFill="1" applyBorder="1" applyProtection="1">
      <protection hidden="1"/>
    </xf>
    <xf numFmtId="0" fontId="6" fillId="2" borderId="4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6" fillId="2" borderId="5" xfId="0" applyFont="1" applyFill="1" applyBorder="1" applyProtection="1">
      <protection hidden="1"/>
    </xf>
    <xf numFmtId="2" fontId="1" fillId="3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Border="1" applyProtection="1">
      <protection hidden="1"/>
    </xf>
    <xf numFmtId="0" fontId="6" fillId="2" borderId="6" xfId="0" applyFont="1" applyFill="1" applyBorder="1" applyProtection="1">
      <protection hidden="1"/>
    </xf>
    <xf numFmtId="0" fontId="1" fillId="2" borderId="7" xfId="0" applyFont="1" applyFill="1" applyBorder="1" applyProtection="1">
      <protection hidden="1"/>
    </xf>
    <xf numFmtId="0" fontId="6" fillId="2" borderId="7" xfId="0" applyFont="1" applyFill="1" applyBorder="1" applyProtection="1">
      <protection hidden="1"/>
    </xf>
    <xf numFmtId="0" fontId="6" fillId="2" borderId="8" xfId="0" applyFont="1" applyFill="1" applyBorder="1" applyProtection="1">
      <protection hidden="1"/>
    </xf>
    <xf numFmtId="2" fontId="2" fillId="4" borderId="0" xfId="0" applyNumberFormat="1" applyFont="1" applyFill="1" applyBorder="1" applyProtection="1">
      <protection locked="0"/>
    </xf>
    <xf numFmtId="2" fontId="2" fillId="4" borderId="0" xfId="0" applyNumberFormat="1" applyFont="1" applyFill="1" applyBorder="1" applyAlignment="1" applyProtection="1">
      <alignment horizontal="right"/>
      <protection locked="0"/>
    </xf>
    <xf numFmtId="1" fontId="2" fillId="4" borderId="0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0EEB4"/>
      <color rgb="FFF5F4D6"/>
      <color rgb="FFD0F1F3"/>
      <color rgb="FFF1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SOC(U)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 Tool 2'!$D$48</c:f>
              <c:strCache>
                <c:ptCount val="1"/>
                <c:pt idx="0">
                  <c:v> meas SoC/%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 Tool 2'!$C$49:$C$62</c:f>
              <c:numCache>
                <c:formatCode>0.00</c:formatCode>
                <c:ptCount val="14"/>
                <c:pt idx="0">
                  <c:v>4.17</c:v>
                </c:pt>
                <c:pt idx="1">
                  <c:v>4.07</c:v>
                </c:pt>
                <c:pt idx="2">
                  <c:v>3.98</c:v>
                </c:pt>
                <c:pt idx="3">
                  <c:v>3.88</c:v>
                </c:pt>
                <c:pt idx="4">
                  <c:v>3.78</c:v>
                </c:pt>
                <c:pt idx="5">
                  <c:v>3.69</c:v>
                </c:pt>
                <c:pt idx="6">
                  <c:v>3.59</c:v>
                </c:pt>
                <c:pt idx="7">
                  <c:v>3.49</c:v>
                </c:pt>
                <c:pt idx="8">
                  <c:v>3.4</c:v>
                </c:pt>
                <c:pt idx="9">
                  <c:v>3.3</c:v>
                </c:pt>
                <c:pt idx="10">
                  <c:v>3.2</c:v>
                </c:pt>
                <c:pt idx="11">
                  <c:v>3.1</c:v>
                </c:pt>
                <c:pt idx="12">
                  <c:v>3.01</c:v>
                </c:pt>
                <c:pt idx="13">
                  <c:v>2.91</c:v>
                </c:pt>
              </c:numCache>
            </c:numRef>
          </c:xVal>
          <c:yVal>
            <c:numRef>
              <c:f>'SOC Tool 2'!$D$49:$D$62</c:f>
              <c:numCache>
                <c:formatCode>0.0</c:formatCode>
                <c:ptCount val="14"/>
                <c:pt idx="0">
                  <c:v>102</c:v>
                </c:pt>
                <c:pt idx="1">
                  <c:v>100</c:v>
                </c:pt>
                <c:pt idx="2">
                  <c:v>95</c:v>
                </c:pt>
                <c:pt idx="3">
                  <c:v>86</c:v>
                </c:pt>
                <c:pt idx="4">
                  <c:v>74</c:v>
                </c:pt>
                <c:pt idx="5">
                  <c:v>62</c:v>
                </c:pt>
                <c:pt idx="6">
                  <c:v>50</c:v>
                </c:pt>
                <c:pt idx="7">
                  <c:v>37</c:v>
                </c:pt>
                <c:pt idx="8">
                  <c:v>24</c:v>
                </c:pt>
                <c:pt idx="9">
                  <c:v>13</c:v>
                </c:pt>
                <c:pt idx="10">
                  <c:v>6</c:v>
                </c:pt>
                <c:pt idx="11">
                  <c:v>2</c:v>
                </c:pt>
                <c:pt idx="12">
                  <c:v>0.3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3-574D-8F81-E1405C7789A8}"/>
            </c:ext>
          </c:extLst>
        </c:ser>
        <c:ser>
          <c:idx val="1"/>
          <c:order val="1"/>
          <c:tx>
            <c:strRef>
              <c:f>'SOC Tool 2'!$E$48</c:f>
              <c:strCache>
                <c:ptCount val="1"/>
                <c:pt idx="0">
                  <c:v> sim SoC/%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'SOC Tool 2'!$C$49:$C$62</c:f>
              <c:numCache>
                <c:formatCode>0.00</c:formatCode>
                <c:ptCount val="14"/>
                <c:pt idx="0">
                  <c:v>4.17</c:v>
                </c:pt>
                <c:pt idx="1">
                  <c:v>4.07</c:v>
                </c:pt>
                <c:pt idx="2">
                  <c:v>3.98</c:v>
                </c:pt>
                <c:pt idx="3">
                  <c:v>3.88</c:v>
                </c:pt>
                <c:pt idx="4">
                  <c:v>3.78</c:v>
                </c:pt>
                <c:pt idx="5">
                  <c:v>3.69</c:v>
                </c:pt>
                <c:pt idx="6">
                  <c:v>3.59</c:v>
                </c:pt>
                <c:pt idx="7">
                  <c:v>3.49</c:v>
                </c:pt>
                <c:pt idx="8">
                  <c:v>3.4</c:v>
                </c:pt>
                <c:pt idx="9">
                  <c:v>3.3</c:v>
                </c:pt>
                <c:pt idx="10">
                  <c:v>3.2</c:v>
                </c:pt>
                <c:pt idx="11">
                  <c:v>3.1</c:v>
                </c:pt>
                <c:pt idx="12">
                  <c:v>3.01</c:v>
                </c:pt>
                <c:pt idx="13">
                  <c:v>2.91</c:v>
                </c:pt>
              </c:numCache>
            </c:numRef>
          </c:xVal>
          <c:yVal>
            <c:numRef>
              <c:f>'SOC Tool 2'!$E$49:$E$62</c:f>
              <c:numCache>
                <c:formatCode>0.0</c:formatCode>
                <c:ptCount val="14"/>
                <c:pt idx="0">
                  <c:v>101.7997764661493</c:v>
                </c:pt>
                <c:pt idx="1">
                  <c:v>100.36123771741609</c:v>
                </c:pt>
                <c:pt idx="2">
                  <c:v>95.145874518649066</c:v>
                </c:pt>
                <c:pt idx="3">
                  <c:v>86.035922097279922</c:v>
                </c:pt>
                <c:pt idx="4">
                  <c:v>74.48128332008946</c:v>
                </c:pt>
                <c:pt idx="5">
                  <c:v>62.834792088894687</c:v>
                </c:pt>
                <c:pt idx="6">
                  <c:v>49.379948643559715</c:v>
                </c:pt>
                <c:pt idx="7">
                  <c:v>36.226625108938379</c:v>
                </c:pt>
                <c:pt idx="8">
                  <c:v>25.301095322242304</c:v>
                </c:pt>
                <c:pt idx="9">
                  <c:v>14.824477670943793</c:v>
                </c:pt>
                <c:pt idx="10">
                  <c:v>6.696795151411493</c:v>
                </c:pt>
                <c:pt idx="11">
                  <c:v>1.4487196693780788</c:v>
                </c:pt>
                <c:pt idx="12">
                  <c:v>-0.44700619623006332</c:v>
                </c:pt>
                <c:pt idx="13">
                  <c:v>0.91408638480959326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3-574D-8F81-E1405C77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16816"/>
        <c:axId val="292318464"/>
      </c:scatterChart>
      <c:valAx>
        <c:axId val="292316816"/>
        <c:scaling>
          <c:orientation val="minMax"/>
          <c:max val="4.3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318464"/>
        <c:crosses val="autoZero"/>
        <c:crossBetween val="midCat"/>
      </c:valAx>
      <c:valAx>
        <c:axId val="29231846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3168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12200683568283"/>
          <c:y val="0.24011798861748121"/>
          <c:w val="0.46302085973793022"/>
          <c:h val="4.9635692942065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 Tool 2'!$D$77</c:f>
              <c:strCache>
                <c:ptCount val="1"/>
                <c:pt idx="0">
                  <c:v>meas U(T)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 Tool 2'!$C$78:$C$83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-10</c:v>
                </c:pt>
                <c:pt idx="5">
                  <c:v>-20</c:v>
                </c:pt>
              </c:numCache>
            </c:numRef>
          </c:xVal>
          <c:yVal>
            <c:numRef>
              <c:f>'SOC Tool 2'!$D$78:$D$83</c:f>
              <c:numCache>
                <c:formatCode>0.00</c:formatCode>
                <c:ptCount val="6"/>
                <c:pt idx="0">
                  <c:v>4.2</c:v>
                </c:pt>
                <c:pt idx="1">
                  <c:v>4.13</c:v>
                </c:pt>
                <c:pt idx="2">
                  <c:v>4.08</c:v>
                </c:pt>
                <c:pt idx="3">
                  <c:v>4</c:v>
                </c:pt>
                <c:pt idx="4">
                  <c:v>3.9</c:v>
                </c:pt>
                <c:pt idx="5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C2-C94C-8032-7260030E0A42}"/>
            </c:ext>
          </c:extLst>
        </c:ser>
        <c:ser>
          <c:idx val="1"/>
          <c:order val="1"/>
          <c:tx>
            <c:strRef>
              <c:f>'SOC Tool 2'!$E$77</c:f>
              <c:strCache>
                <c:ptCount val="1"/>
                <c:pt idx="0">
                  <c:v>sim U(T)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'SOC Tool 2'!$C$78:$C$83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-10</c:v>
                </c:pt>
                <c:pt idx="5">
                  <c:v>-20</c:v>
                </c:pt>
              </c:numCache>
            </c:numRef>
          </c:xVal>
          <c:yVal>
            <c:numRef>
              <c:f>'SOC Tool 2'!$E$78:$E$83</c:f>
              <c:numCache>
                <c:formatCode>0.00</c:formatCode>
                <c:ptCount val="6"/>
                <c:pt idx="0">
                  <c:v>4.1988591575733931</c:v>
                </c:pt>
                <c:pt idx="1">
                  <c:v>4.1336800891003769</c:v>
                </c:pt>
                <c:pt idx="2">
                  <c:v>4.0613751016144484</c:v>
                </c:pt>
                <c:pt idx="3">
                  <c:v>3.9705709228588679</c:v>
                </c:pt>
                <c:pt idx="4">
                  <c:v>3.8665474672621452</c:v>
                </c:pt>
                <c:pt idx="5">
                  <c:v>3.7545846492527875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C2-C94C-8032-7260030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51855"/>
        <c:axId val="39267600"/>
      </c:scatterChart>
      <c:valAx>
        <c:axId val="17541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67600"/>
        <c:crosses val="autoZero"/>
        <c:crossBetween val="midCat"/>
      </c:valAx>
      <c:valAx>
        <c:axId val="3926760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15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98378958718647"/>
          <c:y val="0.47949832122207076"/>
          <c:w val="0.36374555136056236"/>
          <c:h val="6.8854598418857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 Tool 2'!$D$77</c:f>
              <c:strCache>
                <c:ptCount val="1"/>
                <c:pt idx="0">
                  <c:v>meas U(T)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 Tool 2'!$C$100:$C$105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'SOC Tool 2'!$D$100:$D$105</c:f>
              <c:numCache>
                <c:formatCode>0.00</c:formatCode>
                <c:ptCount val="6"/>
                <c:pt idx="0">
                  <c:v>100</c:v>
                </c:pt>
                <c:pt idx="1">
                  <c:v>97</c:v>
                </c:pt>
                <c:pt idx="2">
                  <c:v>90</c:v>
                </c:pt>
                <c:pt idx="3">
                  <c:v>72</c:v>
                </c:pt>
                <c:pt idx="4">
                  <c:v>45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1-BB46-B5AE-D955F7097C0C}"/>
            </c:ext>
          </c:extLst>
        </c:ser>
        <c:ser>
          <c:idx val="1"/>
          <c:order val="1"/>
          <c:tx>
            <c:strRef>
              <c:f>'SOC Tool 2'!$E$77</c:f>
              <c:strCache>
                <c:ptCount val="1"/>
                <c:pt idx="0">
                  <c:v>sim U(T)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'SOC Tool 2'!$C$100:$C$105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'SOC Tool 2'!$E$100:$E$105</c:f>
              <c:numCache>
                <c:formatCode>0.00</c:formatCode>
                <c:ptCount val="6"/>
                <c:pt idx="0">
                  <c:v>99.684877681975451</c:v>
                </c:pt>
                <c:pt idx="1">
                  <c:v>97.667128968931067</c:v>
                </c:pt>
                <c:pt idx="2">
                  <c:v>87.798768250020387</c:v>
                </c:pt>
                <c:pt idx="3">
                  <c:v>70.079795525243384</c:v>
                </c:pt>
                <c:pt idx="4">
                  <c:v>44.51021079460007</c:v>
                </c:pt>
                <c:pt idx="5">
                  <c:v>11.090014058090446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1-BB46-B5AE-D955F709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51855"/>
        <c:axId val="39267600"/>
      </c:scatterChart>
      <c:valAx>
        <c:axId val="17541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67600"/>
        <c:crosses val="autoZero"/>
        <c:crossBetween val="midCat"/>
      </c:valAx>
      <c:valAx>
        <c:axId val="392676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15185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 Tool 2'!$D$77</c:f>
              <c:strCache>
                <c:ptCount val="1"/>
                <c:pt idx="0">
                  <c:v>meas U(T)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 Tool 2'!$C$122:$C$127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'SOC Tool 2'!$D$122:$D$127</c:f>
              <c:numCache>
                <c:formatCode>0.00</c:formatCode>
                <c:ptCount val="6"/>
                <c:pt idx="0">
                  <c:v>100</c:v>
                </c:pt>
                <c:pt idx="1">
                  <c:v>92</c:v>
                </c:pt>
                <c:pt idx="2">
                  <c:v>84.64</c:v>
                </c:pt>
                <c:pt idx="3">
                  <c:v>77.868800000000007</c:v>
                </c:pt>
                <c:pt idx="4">
                  <c:v>71.639296000000016</c:v>
                </c:pt>
                <c:pt idx="5">
                  <c:v>65.908152320000013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4-1E4D-8164-20D3A55B5FF1}"/>
            </c:ext>
          </c:extLst>
        </c:ser>
        <c:ser>
          <c:idx val="1"/>
          <c:order val="1"/>
          <c:tx>
            <c:strRef>
              <c:f>'SOC Tool 2'!$E$77</c:f>
              <c:strCache>
                <c:ptCount val="1"/>
                <c:pt idx="0">
                  <c:v>sim U(T)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'SOC Tool 2'!$C$122:$C$127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'SOC Tool 2'!$E$122:$E$127</c:f>
              <c:numCache>
                <c:formatCode>0.00</c:formatCode>
                <c:ptCount val="6"/>
                <c:pt idx="0">
                  <c:v>99.99187776091749</c:v>
                </c:pt>
                <c:pt idx="1">
                  <c:v>92.015247323303683</c:v>
                </c:pt>
                <c:pt idx="2">
                  <c:v>84.623123993479965</c:v>
                </c:pt>
                <c:pt idx="3">
                  <c:v>77.815507771446306</c:v>
                </c:pt>
                <c:pt idx="4">
                  <c:v>71.592398657202722</c:v>
                </c:pt>
                <c:pt idx="5">
                  <c:v>65.953796650749211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4-1E4D-8164-20D3A55B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51855"/>
        <c:axId val="39267600"/>
      </c:scatterChart>
      <c:valAx>
        <c:axId val="17541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67600"/>
        <c:crosses val="autoZero"/>
        <c:crossBetween val="midCat"/>
      </c:valAx>
      <c:valAx>
        <c:axId val="392676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15185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163287</xdr:rowOff>
    </xdr:from>
    <xdr:to>
      <xdr:col>10</xdr:col>
      <xdr:colOff>788058</xdr:colOff>
      <xdr:row>23</xdr:row>
      <xdr:rowOff>163286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E535022-2E16-B54C-8EB2-7CEA624D0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383" y="595087"/>
          <a:ext cx="4555175" cy="4381499"/>
        </a:xfrm>
        <a:prstGeom prst="rect">
          <a:avLst/>
        </a:prstGeom>
      </xdr:spPr>
    </xdr:pic>
    <xdr:clientData/>
  </xdr:twoCellAnchor>
  <xdr:twoCellAnchor editAs="oneCell">
    <xdr:from>
      <xdr:col>0</xdr:col>
      <xdr:colOff>134470</xdr:colOff>
      <xdr:row>11</xdr:row>
      <xdr:rowOff>0</xdr:rowOff>
    </xdr:from>
    <xdr:to>
      <xdr:col>5</xdr:col>
      <xdr:colOff>417855</xdr:colOff>
      <xdr:row>23</xdr:row>
      <xdr:rowOff>193060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E50E6-DD24-E34F-88EF-4FF495ABF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70" y="2338294"/>
          <a:ext cx="2629150" cy="2643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36</xdr:row>
      <xdr:rowOff>12481</xdr:rowOff>
    </xdr:from>
    <xdr:to>
      <xdr:col>18</xdr:col>
      <xdr:colOff>626533</xdr:colOff>
      <xdr:row>62</xdr:row>
      <xdr:rowOff>71361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90833-75E8-4D43-8A65-662E068CA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27641</xdr:colOff>
      <xdr:row>69</xdr:row>
      <xdr:rowOff>99484</xdr:rowOff>
    </xdr:from>
    <xdr:to>
      <xdr:col>18</xdr:col>
      <xdr:colOff>752474</xdr:colOff>
      <xdr:row>84</xdr:row>
      <xdr:rowOff>195793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8F83120-FA12-DC4E-A7F9-2A74E0AB8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10707</xdr:colOff>
      <xdr:row>91</xdr:row>
      <xdr:rowOff>74084</xdr:rowOff>
    </xdr:from>
    <xdr:to>
      <xdr:col>18</xdr:col>
      <xdr:colOff>735540</xdr:colOff>
      <xdr:row>107</xdr:row>
      <xdr:rowOff>102903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7C5F7DE-2A06-3841-AF81-DD517E62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140638</xdr:colOff>
      <xdr:row>113</xdr:row>
      <xdr:rowOff>17422</xdr:rowOff>
    </xdr:from>
    <xdr:to>
      <xdr:col>18</xdr:col>
      <xdr:colOff>865471</xdr:colOff>
      <xdr:row>129</xdr:row>
      <xdr:rowOff>46241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8D0295E-5E2C-FD47-B795-65796391C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508000</xdr:colOff>
      <xdr:row>4</xdr:row>
      <xdr:rowOff>100032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63D60117-E8D9-5543-B70B-10869B3BC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31588"/>
          <a:ext cx="508000" cy="794797"/>
        </a:xfrm>
        <a:prstGeom prst="rect">
          <a:avLst/>
        </a:prstGeom>
      </xdr:spPr>
    </xdr:pic>
    <xdr:clientData/>
  </xdr:twoCellAnchor>
  <xdr:twoCellAnchor editAs="oneCell">
    <xdr:from>
      <xdr:col>11</xdr:col>
      <xdr:colOff>849312</xdr:colOff>
      <xdr:row>0</xdr:row>
      <xdr:rowOff>55562</xdr:rowOff>
    </xdr:from>
    <xdr:to>
      <xdr:col>15</xdr:col>
      <xdr:colOff>382837</xdr:colOff>
      <xdr:row>10</xdr:row>
      <xdr:rowOff>270100</xdr:rowOff>
    </xdr:to>
    <xdr:pic>
      <xdr:nvPicPr>
        <xdr:cNvPr id="10" name="Grafik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2F25311-063B-314B-9167-165E1F225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50187" y="55562"/>
          <a:ext cx="2629150" cy="2643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2D2F-E93A-0241-83BE-DD5AFB57E3F4}">
  <dimension ref="B1:L38"/>
  <sheetViews>
    <sheetView tabSelected="1" zoomScale="170" zoomScaleNormal="170" workbookViewId="0">
      <selection activeCell="C13" sqref="C13"/>
    </sheetView>
  </sheetViews>
  <sheetFormatPr baseColWidth="10" defaultRowHeight="16" x14ac:dyDescent="0.2"/>
  <cols>
    <col min="1" max="1" width="3.5" style="3" customWidth="1"/>
    <col min="2" max="2" width="4.1640625" style="3" customWidth="1"/>
    <col min="3" max="3" width="12.5" style="3" customWidth="1"/>
    <col min="4" max="4" width="5.6640625" style="3" customWidth="1"/>
    <col min="5" max="5" width="4.83203125" style="3" customWidth="1"/>
    <col min="6" max="6" width="31.83203125" style="3" customWidth="1"/>
    <col min="7" max="11" width="10.83203125" style="3"/>
    <col min="12" max="12" width="4.33203125" style="3" customWidth="1"/>
    <col min="13" max="16384" width="10.83203125" style="3"/>
  </cols>
  <sheetData>
    <row r="1" spans="2:12" ht="17" thickBot="1" x14ac:dyDescent="0.25"/>
    <row r="2" spans="2:12" ht="17" thickTop="1" x14ac:dyDescent="0.2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x14ac:dyDescent="0.2">
      <c r="B3" s="5"/>
      <c r="L3" s="4"/>
    </row>
    <row r="4" spans="2:12" ht="23" x14ac:dyDescent="0.25">
      <c r="B4" s="5"/>
      <c r="C4" s="22"/>
      <c r="L4" s="4"/>
    </row>
    <row r="5" spans="2:12" x14ac:dyDescent="0.2">
      <c r="B5" s="5"/>
      <c r="L5" s="4"/>
    </row>
    <row r="6" spans="2:12" x14ac:dyDescent="0.2">
      <c r="B6" s="5"/>
      <c r="C6" s="23" t="s">
        <v>96</v>
      </c>
      <c r="L6" s="4"/>
    </row>
    <row r="7" spans="2:12" x14ac:dyDescent="0.2">
      <c r="B7" s="5"/>
      <c r="C7" s="23" t="s">
        <v>97</v>
      </c>
      <c r="L7" s="4"/>
    </row>
    <row r="8" spans="2:12" x14ac:dyDescent="0.2">
      <c r="B8" s="5"/>
      <c r="L8" s="4"/>
    </row>
    <row r="9" spans="2:12" x14ac:dyDescent="0.2">
      <c r="B9" s="5"/>
      <c r="L9" s="4"/>
    </row>
    <row r="10" spans="2:12" x14ac:dyDescent="0.2">
      <c r="B10" s="5"/>
      <c r="L10" s="4"/>
    </row>
    <row r="11" spans="2:12" x14ac:dyDescent="0.2">
      <c r="B11" s="5"/>
      <c r="L11" s="4"/>
    </row>
    <row r="12" spans="2:12" x14ac:dyDescent="0.2">
      <c r="B12" s="5"/>
      <c r="L12" s="4"/>
    </row>
    <row r="13" spans="2:12" x14ac:dyDescent="0.2">
      <c r="B13" s="5"/>
      <c r="L13" s="4"/>
    </row>
    <row r="14" spans="2:12" x14ac:dyDescent="0.2">
      <c r="B14" s="5"/>
      <c r="L14" s="4"/>
    </row>
    <row r="15" spans="2:12" x14ac:dyDescent="0.2">
      <c r="B15" s="5"/>
      <c r="L15" s="4"/>
    </row>
    <row r="16" spans="2:12" x14ac:dyDescent="0.2">
      <c r="B16" s="5"/>
      <c r="L16" s="4"/>
    </row>
    <row r="17" spans="2:12" x14ac:dyDescent="0.2">
      <c r="B17" s="5"/>
      <c r="L17" s="4"/>
    </row>
    <row r="18" spans="2:12" x14ac:dyDescent="0.2">
      <c r="B18" s="5"/>
      <c r="L18" s="4"/>
    </row>
    <row r="19" spans="2:12" x14ac:dyDescent="0.2">
      <c r="B19" s="5"/>
      <c r="L19" s="4"/>
    </row>
    <row r="20" spans="2:12" x14ac:dyDescent="0.2">
      <c r="B20" s="5"/>
      <c r="L20" s="4"/>
    </row>
    <row r="21" spans="2:12" x14ac:dyDescent="0.2">
      <c r="B21" s="5"/>
      <c r="L21" s="4"/>
    </row>
    <row r="22" spans="2:12" ht="18" x14ac:dyDescent="0.2">
      <c r="B22" s="5"/>
      <c r="C22" s="18" t="s">
        <v>93</v>
      </c>
      <c r="L22" s="4"/>
    </row>
    <row r="23" spans="2:12" x14ac:dyDescent="0.2">
      <c r="B23" s="5"/>
      <c r="L23" s="4"/>
    </row>
    <row r="24" spans="2:12" x14ac:dyDescent="0.2">
      <c r="B24" s="5"/>
      <c r="L24" s="4"/>
    </row>
    <row r="25" spans="2:12" x14ac:dyDescent="0.2">
      <c r="B25" s="5"/>
      <c r="L25" s="4"/>
    </row>
    <row r="26" spans="2:12" x14ac:dyDescent="0.2">
      <c r="B26" s="5"/>
      <c r="L26" s="4"/>
    </row>
    <row r="27" spans="2:12" ht="33" x14ac:dyDescent="0.35">
      <c r="B27" s="5"/>
      <c r="C27" s="22" t="s">
        <v>98</v>
      </c>
      <c r="E27" s="27" t="s">
        <v>101</v>
      </c>
      <c r="F27" s="1"/>
      <c r="L27" s="4"/>
    </row>
    <row r="28" spans="2:12" ht="25" x14ac:dyDescent="0.25">
      <c r="B28" s="5"/>
      <c r="E28" s="1"/>
      <c r="F28" s="1"/>
      <c r="L28" s="4"/>
    </row>
    <row r="29" spans="2:12" ht="19" customHeight="1" x14ac:dyDescent="0.2">
      <c r="B29" s="5"/>
      <c r="F29" s="24" t="s">
        <v>102</v>
      </c>
      <c r="L29" s="4"/>
    </row>
    <row r="30" spans="2:12" ht="19" customHeight="1" x14ac:dyDescent="0.2">
      <c r="B30" s="5"/>
      <c r="F30" s="24" t="s">
        <v>103</v>
      </c>
      <c r="L30" s="4"/>
    </row>
    <row r="31" spans="2:12" ht="19" customHeight="1" x14ac:dyDescent="0.2">
      <c r="B31" s="5"/>
      <c r="F31" s="100" t="s">
        <v>106</v>
      </c>
      <c r="L31" s="4"/>
    </row>
    <row r="32" spans="2:12" ht="19" customHeight="1" x14ac:dyDescent="0.2">
      <c r="B32" s="5"/>
      <c r="F32" s="24"/>
      <c r="L32" s="4"/>
    </row>
    <row r="33" spans="2:12" ht="18" customHeight="1" x14ac:dyDescent="0.2">
      <c r="B33" s="5"/>
      <c r="F33" s="24"/>
      <c r="L33" s="4"/>
    </row>
    <row r="34" spans="2:12" x14ac:dyDescent="0.2">
      <c r="B34" s="5"/>
      <c r="L34" s="4"/>
    </row>
    <row r="35" spans="2:12" x14ac:dyDescent="0.2">
      <c r="B35" s="5"/>
      <c r="C35" s="25" t="s">
        <v>99</v>
      </c>
      <c r="L35" s="4"/>
    </row>
    <row r="36" spans="2:12" x14ac:dyDescent="0.2">
      <c r="B36" s="5"/>
      <c r="C36" s="26" t="s">
        <v>100</v>
      </c>
      <c r="L36" s="4"/>
    </row>
    <row r="37" spans="2:12" ht="17" thickBot="1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8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8975-81DC-DA4B-B11D-8EE3755E090A}">
  <dimension ref="B3:AA133"/>
  <sheetViews>
    <sheetView zoomScale="160" zoomScaleNormal="160" workbookViewId="0">
      <selection activeCell="O14" sqref="O14"/>
    </sheetView>
  </sheetViews>
  <sheetFormatPr baseColWidth="10" defaultRowHeight="18" x14ac:dyDescent="0.2"/>
  <cols>
    <col min="1" max="1" width="3.6640625" style="28" customWidth="1"/>
    <col min="2" max="2" width="1.33203125" style="28" customWidth="1"/>
    <col min="3" max="3" width="12.6640625" style="29" customWidth="1"/>
    <col min="4" max="4" width="13.33203125" style="28" customWidth="1"/>
    <col min="5" max="5" width="10.6640625" style="28" customWidth="1"/>
    <col min="6" max="6" width="9.1640625" style="28" customWidth="1"/>
    <col min="7" max="7" width="8.6640625" style="28" customWidth="1"/>
    <col min="8" max="8" width="11" style="28" customWidth="1"/>
    <col min="9" max="9" width="13.33203125" style="28" customWidth="1"/>
    <col min="10" max="10" width="2.6640625" style="28" customWidth="1"/>
    <col min="11" max="11" width="5.33203125" style="28" customWidth="1"/>
    <col min="12" max="12" width="11.6640625" style="28" customWidth="1"/>
    <col min="13" max="13" width="11.5" style="28" customWidth="1"/>
    <col min="14" max="14" width="5.33203125" style="28" customWidth="1"/>
    <col min="15" max="15" width="12.1640625" style="28" customWidth="1"/>
    <col min="16" max="16" width="15.33203125" style="28" customWidth="1"/>
    <col min="17" max="17" width="7.83203125" style="28" customWidth="1"/>
    <col min="18" max="18" width="10.83203125" style="28"/>
    <col min="19" max="19" width="12" style="28" customWidth="1"/>
    <col min="20" max="20" width="2.83203125" style="28" customWidth="1"/>
    <col min="21" max="21" width="8" style="28" customWidth="1"/>
    <col min="22" max="28" width="7.33203125" style="28" customWidth="1"/>
    <col min="29" max="31" width="9.1640625" style="28" customWidth="1"/>
    <col min="32" max="32" width="1.33203125" style="28" customWidth="1"/>
    <col min="33" max="16384" width="10.83203125" style="28"/>
  </cols>
  <sheetData>
    <row r="3" spans="2:27" x14ac:dyDescent="0.2">
      <c r="D3" s="28" t="s">
        <v>94</v>
      </c>
    </row>
    <row r="4" spans="2:27" x14ac:dyDescent="0.2">
      <c r="D4" s="28" t="s">
        <v>95</v>
      </c>
    </row>
    <row r="7" spans="2:27" s="30" customFormat="1" ht="28" x14ac:dyDescent="0.3">
      <c r="C7" s="31" t="s">
        <v>5</v>
      </c>
    </row>
    <row r="8" spans="2:27" x14ac:dyDescent="0.2">
      <c r="C8" s="29" t="s">
        <v>80</v>
      </c>
      <c r="K8" s="32" t="s">
        <v>93</v>
      </c>
    </row>
    <row r="11" spans="2:27" s="33" customFormat="1" ht="24" thickBot="1" x14ac:dyDescent="0.3">
      <c r="C11" s="33" t="s">
        <v>42</v>
      </c>
      <c r="K11" s="33" t="s">
        <v>43</v>
      </c>
    </row>
    <row r="12" spans="2:27" ht="19" thickTop="1" x14ac:dyDescent="0.2">
      <c r="B12" s="34"/>
      <c r="C12" s="35"/>
      <c r="D12" s="36"/>
      <c r="E12" s="36"/>
      <c r="F12" s="36"/>
      <c r="G12" s="36"/>
      <c r="H12" s="36"/>
      <c r="I12" s="37"/>
      <c r="K12" s="38"/>
      <c r="L12" s="35"/>
      <c r="M12" s="35"/>
      <c r="N12" s="35"/>
      <c r="O12" s="35"/>
      <c r="P12" s="35"/>
      <c r="Q12" s="35"/>
      <c r="R12" s="35"/>
      <c r="S12" s="35"/>
      <c r="T12" s="39"/>
      <c r="U12" s="29"/>
      <c r="V12" s="29"/>
      <c r="W12" s="29"/>
      <c r="X12" s="29"/>
      <c r="Y12" s="29"/>
      <c r="Z12" s="29"/>
      <c r="AA12" s="29"/>
    </row>
    <row r="13" spans="2:27" x14ac:dyDescent="0.2">
      <c r="B13" s="40"/>
      <c r="I13" s="41"/>
      <c r="K13" s="42"/>
      <c r="O13" s="43"/>
      <c r="T13" s="41"/>
      <c r="U13" s="29"/>
      <c r="V13" s="29"/>
      <c r="W13" s="29"/>
      <c r="X13" s="29"/>
      <c r="Y13" s="29"/>
      <c r="Z13" s="29"/>
      <c r="AA13" s="29"/>
    </row>
    <row r="14" spans="2:27" ht="23" x14ac:dyDescent="0.25">
      <c r="B14" s="40"/>
      <c r="C14" s="44"/>
      <c r="D14" s="45" t="s">
        <v>91</v>
      </c>
      <c r="E14" s="46"/>
      <c r="F14" s="33"/>
      <c r="G14" s="47"/>
      <c r="H14" s="46"/>
      <c r="I14" s="41"/>
      <c r="K14" s="42"/>
      <c r="L14" s="48" t="s">
        <v>54</v>
      </c>
      <c r="M14" s="48"/>
      <c r="N14" s="49" t="s">
        <v>25</v>
      </c>
      <c r="O14" s="96">
        <v>30</v>
      </c>
      <c r="P14" s="48" t="s">
        <v>3</v>
      </c>
      <c r="Q14" s="48"/>
      <c r="R14" s="50" t="s">
        <v>41</v>
      </c>
      <c r="S14" s="50"/>
      <c r="T14" s="41"/>
      <c r="U14" s="29"/>
      <c r="V14" s="29"/>
      <c r="W14" s="29"/>
      <c r="X14" s="29"/>
      <c r="Y14" s="29"/>
      <c r="Z14" s="29"/>
      <c r="AA14" s="29"/>
    </row>
    <row r="15" spans="2:27" ht="23" x14ac:dyDescent="0.25">
      <c r="B15" s="40"/>
      <c r="C15" s="33"/>
      <c r="D15" s="44" t="s">
        <v>92</v>
      </c>
      <c r="E15" s="33"/>
      <c r="F15" s="33"/>
      <c r="G15" s="33"/>
      <c r="H15" s="33"/>
      <c r="I15" s="41"/>
      <c r="K15" s="42"/>
      <c r="O15" s="43"/>
      <c r="T15" s="51"/>
      <c r="U15" s="29"/>
      <c r="V15" s="29"/>
      <c r="W15" s="29"/>
      <c r="X15" s="29"/>
      <c r="Y15" s="29"/>
      <c r="Z15" s="29"/>
      <c r="AA15" s="29"/>
    </row>
    <row r="16" spans="2:27" ht="23" x14ac:dyDescent="0.25">
      <c r="B16" s="40"/>
      <c r="C16" s="33"/>
      <c r="D16" s="33"/>
      <c r="E16" s="33"/>
      <c r="F16" s="33"/>
      <c r="G16" s="33"/>
      <c r="H16" s="33"/>
      <c r="I16" s="41"/>
      <c r="K16" s="42"/>
      <c r="L16" s="52" t="s">
        <v>38</v>
      </c>
      <c r="M16" s="52"/>
      <c r="N16" s="53" t="s">
        <v>52</v>
      </c>
      <c r="O16" s="54">
        <f>(D$70*POWER(O14,3) +D$71*POWER(O14,2) +D$72*O14 + D$73)</f>
        <v>4.1822059708881474</v>
      </c>
      <c r="P16" s="52" t="s">
        <v>49</v>
      </c>
      <c r="Q16" s="52"/>
      <c r="R16" s="55" t="s">
        <v>51</v>
      </c>
      <c r="S16" s="55"/>
      <c r="T16" s="51"/>
      <c r="U16" s="29"/>
      <c r="V16" s="29"/>
      <c r="W16" s="29"/>
      <c r="X16" s="29"/>
      <c r="Y16" s="29"/>
      <c r="Z16" s="29"/>
      <c r="AA16" s="29"/>
    </row>
    <row r="17" spans="2:27" x14ac:dyDescent="0.2">
      <c r="B17" s="40"/>
      <c r="I17" s="41"/>
      <c r="K17" s="42"/>
      <c r="L17" s="52"/>
      <c r="M17" s="52"/>
      <c r="N17" s="53"/>
      <c r="O17" s="54"/>
      <c r="P17" s="52"/>
      <c r="Q17" s="52"/>
      <c r="R17" s="55"/>
      <c r="S17" s="55"/>
      <c r="T17" s="51"/>
      <c r="U17" s="29"/>
      <c r="V17" s="29"/>
      <c r="W17" s="29"/>
      <c r="X17" s="29"/>
      <c r="Y17" s="29"/>
      <c r="Z17" s="29"/>
      <c r="AA17" s="29"/>
    </row>
    <row r="18" spans="2:27" x14ac:dyDescent="0.2">
      <c r="B18" s="40"/>
      <c r="I18" s="41"/>
      <c r="K18" s="42"/>
      <c r="O18" s="43"/>
      <c r="T18" s="51"/>
      <c r="U18" s="29"/>
      <c r="V18" s="29"/>
      <c r="W18" s="29"/>
      <c r="X18" s="29"/>
      <c r="Y18" s="29"/>
      <c r="Z18" s="29"/>
      <c r="AA18" s="29"/>
    </row>
    <row r="19" spans="2:27" x14ac:dyDescent="0.2">
      <c r="B19" s="40"/>
      <c r="C19" s="55" t="s">
        <v>90</v>
      </c>
      <c r="D19" s="52"/>
      <c r="E19" s="52"/>
      <c r="F19" s="56"/>
      <c r="H19" s="52"/>
      <c r="I19" s="41"/>
      <c r="K19" s="42"/>
      <c r="L19" s="57" t="s">
        <v>53</v>
      </c>
      <c r="M19" s="57"/>
      <c r="N19" s="49" t="s">
        <v>24</v>
      </c>
      <c r="O19" s="96">
        <v>4.07</v>
      </c>
      <c r="P19" s="48" t="s">
        <v>4</v>
      </c>
      <c r="Q19" s="48"/>
      <c r="R19" s="50" t="s">
        <v>40</v>
      </c>
      <c r="S19" s="50"/>
      <c r="T19" s="51"/>
      <c r="U19" s="29"/>
      <c r="V19" s="29"/>
      <c r="W19" s="29"/>
      <c r="X19" s="29"/>
      <c r="Y19" s="29"/>
      <c r="Z19" s="29"/>
      <c r="AA19" s="29"/>
    </row>
    <row r="20" spans="2:27" x14ac:dyDescent="0.2">
      <c r="B20" s="40"/>
      <c r="C20" s="53"/>
      <c r="D20" s="52"/>
      <c r="E20" s="52"/>
      <c r="F20" s="52"/>
      <c r="G20" s="52"/>
      <c r="H20" s="52"/>
      <c r="I20" s="41"/>
      <c r="K20" s="42"/>
      <c r="O20" s="43"/>
      <c r="T20" s="51"/>
      <c r="U20" s="29"/>
      <c r="V20" s="29"/>
      <c r="W20" s="29"/>
      <c r="X20" s="29"/>
      <c r="Y20" s="29"/>
      <c r="Z20" s="29"/>
      <c r="AA20" s="29"/>
    </row>
    <row r="21" spans="2:27" ht="21" x14ac:dyDescent="0.2">
      <c r="B21" s="40"/>
      <c r="C21" s="53" t="s">
        <v>28</v>
      </c>
      <c r="D21" s="52" t="s">
        <v>6</v>
      </c>
      <c r="E21" s="52"/>
      <c r="F21" s="52"/>
      <c r="H21" s="52" t="s">
        <v>27</v>
      </c>
      <c r="I21" s="41"/>
      <c r="K21" s="42"/>
      <c r="L21" s="52" t="s">
        <v>38</v>
      </c>
      <c r="M21" s="52"/>
      <c r="N21" s="53" t="s">
        <v>50</v>
      </c>
      <c r="O21" s="54">
        <f>(D$36*POWER(O19,9)+D$37*POWER(O19,8)+D$38*POWER(O19,7)+D$39*POWER(O19,6) + D$40*POWER(O19,5) + D$41*POWER(O19,4) + D$42*POWER(O19,3) +D$43*POWER(O19,2) + D$44*O19  + D$45)</f>
        <v>100.36123771741609</v>
      </c>
      <c r="P21" s="52" t="s">
        <v>26</v>
      </c>
      <c r="Q21" s="52"/>
      <c r="R21" s="55" t="s">
        <v>27</v>
      </c>
      <c r="S21" s="55"/>
      <c r="T21" s="51"/>
      <c r="U21" s="29"/>
      <c r="V21" s="29"/>
      <c r="W21" s="29"/>
      <c r="X21" s="29"/>
      <c r="Y21" s="29"/>
      <c r="Z21" s="29"/>
      <c r="AA21" s="29"/>
    </row>
    <row r="22" spans="2:27" x14ac:dyDescent="0.2">
      <c r="B22" s="40"/>
      <c r="C22" s="53"/>
      <c r="D22" s="52"/>
      <c r="E22" s="52"/>
      <c r="F22" s="52"/>
      <c r="H22" s="52"/>
      <c r="I22" s="41"/>
      <c r="K22" s="42"/>
      <c r="L22" s="52"/>
      <c r="M22" s="52"/>
      <c r="N22" s="53"/>
      <c r="O22" s="54"/>
      <c r="P22" s="52"/>
      <c r="Q22" s="52"/>
      <c r="R22" s="55"/>
      <c r="S22" s="55"/>
      <c r="T22" s="51"/>
      <c r="U22" s="29"/>
      <c r="V22" s="29"/>
      <c r="W22" s="29"/>
      <c r="X22" s="29"/>
      <c r="Y22" s="29"/>
      <c r="Z22" s="29"/>
      <c r="AA22" s="29"/>
    </row>
    <row r="23" spans="2:27" ht="21" x14ac:dyDescent="0.2">
      <c r="B23" s="40"/>
      <c r="C23" s="53" t="s">
        <v>55</v>
      </c>
      <c r="D23" s="52" t="s">
        <v>37</v>
      </c>
      <c r="E23" s="52"/>
      <c r="F23" s="52"/>
      <c r="H23" s="52" t="s">
        <v>79</v>
      </c>
      <c r="I23" s="41"/>
      <c r="K23" s="42"/>
      <c r="L23" s="52"/>
      <c r="M23" s="52"/>
      <c r="N23" s="53"/>
      <c r="O23" s="54"/>
      <c r="P23" s="52"/>
      <c r="Q23" s="52"/>
      <c r="R23" s="55"/>
      <c r="S23" s="55"/>
      <c r="T23" s="51"/>
      <c r="U23" s="29"/>
      <c r="V23" s="29"/>
      <c r="W23" s="29"/>
      <c r="X23" s="29"/>
      <c r="Y23" s="29"/>
      <c r="Z23" s="29"/>
      <c r="AA23" s="29"/>
    </row>
    <row r="24" spans="2:27" x14ac:dyDescent="0.2">
      <c r="B24" s="40"/>
      <c r="I24" s="41"/>
      <c r="K24" s="42"/>
      <c r="L24" s="48" t="s">
        <v>59</v>
      </c>
      <c r="M24" s="48"/>
      <c r="N24" s="49" t="s">
        <v>60</v>
      </c>
      <c r="O24" s="97">
        <v>5</v>
      </c>
      <c r="P24" s="48" t="s">
        <v>61</v>
      </c>
      <c r="Q24" s="48"/>
      <c r="R24" s="50" t="s">
        <v>85</v>
      </c>
      <c r="S24" s="50"/>
      <c r="T24" s="51"/>
      <c r="U24" s="29"/>
      <c r="V24" s="29"/>
      <c r="W24" s="29"/>
      <c r="X24" s="29"/>
      <c r="Y24" s="29"/>
      <c r="Z24" s="29"/>
      <c r="AA24" s="29"/>
    </row>
    <row r="25" spans="2:27" ht="21" x14ac:dyDescent="0.2">
      <c r="B25" s="40"/>
      <c r="C25" s="58" t="s">
        <v>64</v>
      </c>
      <c r="D25" s="52" t="s">
        <v>71</v>
      </c>
      <c r="E25" s="29"/>
      <c r="F25" s="29"/>
      <c r="G25" s="29"/>
      <c r="H25" s="29" t="s">
        <v>88</v>
      </c>
      <c r="I25" s="41"/>
      <c r="K25" s="42"/>
      <c r="L25" s="48" t="s">
        <v>63</v>
      </c>
      <c r="M25" s="48"/>
      <c r="N25" s="49" t="s">
        <v>62</v>
      </c>
      <c r="O25" s="98">
        <v>140</v>
      </c>
      <c r="P25" s="48" t="s">
        <v>58</v>
      </c>
      <c r="Q25" s="48"/>
      <c r="R25" s="50" t="s">
        <v>86</v>
      </c>
      <c r="S25" s="50"/>
      <c r="T25" s="51"/>
      <c r="U25" s="29"/>
      <c r="V25" s="29"/>
      <c r="W25" s="29"/>
      <c r="X25" s="29"/>
      <c r="Y25" s="29"/>
      <c r="Z25" s="29"/>
      <c r="AA25" s="29"/>
    </row>
    <row r="26" spans="2:27" x14ac:dyDescent="0.2">
      <c r="B26" s="40"/>
      <c r="C26" s="58"/>
      <c r="D26" s="29"/>
      <c r="E26" s="29"/>
      <c r="F26" s="29"/>
      <c r="G26" s="29"/>
      <c r="H26" s="29"/>
      <c r="I26" s="41"/>
      <c r="K26" s="42"/>
      <c r="L26" s="52"/>
      <c r="M26" s="52"/>
      <c r="N26" s="53"/>
      <c r="O26" s="54"/>
      <c r="P26" s="52"/>
      <c r="Q26" s="52"/>
      <c r="R26" s="55"/>
      <c r="S26" s="55"/>
      <c r="T26" s="51"/>
      <c r="U26" s="29"/>
      <c r="V26" s="29"/>
      <c r="W26" s="29"/>
      <c r="X26" s="29"/>
      <c r="Y26" s="29"/>
      <c r="Z26" s="29"/>
      <c r="AA26" s="29"/>
    </row>
    <row r="27" spans="2:27" ht="21" x14ac:dyDescent="0.2">
      <c r="B27" s="40"/>
      <c r="C27" s="58" t="s">
        <v>65</v>
      </c>
      <c r="D27" s="52" t="s">
        <v>78</v>
      </c>
      <c r="E27" s="29"/>
      <c r="F27" s="29"/>
      <c r="G27" s="29"/>
      <c r="H27" s="29" t="s">
        <v>66</v>
      </c>
      <c r="I27" s="41"/>
      <c r="K27" s="42"/>
      <c r="L27" s="52" t="s">
        <v>38</v>
      </c>
      <c r="M27" s="52"/>
      <c r="N27" s="53" t="s">
        <v>50</v>
      </c>
      <c r="O27" s="54">
        <f>O21 * ($D$92*POWER(O25,3) +$D$93*POWER(O25,2) +$D$94*O25 + $D$95) * ($D$114*POWER(O24,3) +$D$115*POWER(O24,2) +$D$116*O24 + $D$117)/10000</f>
        <v>80.703796665633689</v>
      </c>
      <c r="P27" s="52" t="s">
        <v>26</v>
      </c>
      <c r="Q27" s="52"/>
      <c r="R27" s="55" t="s">
        <v>27</v>
      </c>
      <c r="S27" s="55"/>
      <c r="T27" s="51"/>
      <c r="U27" s="29"/>
      <c r="V27" s="29"/>
      <c r="W27" s="29"/>
      <c r="X27" s="29"/>
      <c r="Y27" s="29"/>
      <c r="Z27" s="29"/>
      <c r="AA27" s="29"/>
    </row>
    <row r="28" spans="2:27" x14ac:dyDescent="0.2">
      <c r="B28" s="40"/>
      <c r="C28" s="58"/>
      <c r="D28" s="29"/>
      <c r="E28" s="29"/>
      <c r="F28" s="29"/>
      <c r="G28" s="29"/>
      <c r="H28" s="29"/>
      <c r="I28" s="41"/>
      <c r="K28" s="42"/>
      <c r="O28" s="43"/>
      <c r="Q28" s="52"/>
      <c r="R28" s="55"/>
      <c r="S28" s="55"/>
      <c r="T28" s="51"/>
      <c r="U28" s="29"/>
      <c r="V28" s="29"/>
      <c r="W28" s="29"/>
      <c r="X28" s="29"/>
      <c r="Y28" s="29"/>
      <c r="Z28" s="29"/>
      <c r="AA28" s="29"/>
    </row>
    <row r="29" spans="2:27" x14ac:dyDescent="0.2">
      <c r="B29" s="40"/>
      <c r="C29" s="58"/>
      <c r="D29" s="29"/>
      <c r="E29" s="29"/>
      <c r="F29" s="29"/>
      <c r="G29" s="29"/>
      <c r="H29" s="29"/>
      <c r="I29" s="41"/>
      <c r="K29" s="42"/>
      <c r="L29" s="59" t="s">
        <v>89</v>
      </c>
      <c r="Q29" s="52"/>
      <c r="R29" s="55"/>
      <c r="S29" s="55"/>
      <c r="T29" s="51"/>
      <c r="U29" s="29"/>
      <c r="V29" s="29"/>
      <c r="W29" s="29"/>
      <c r="X29" s="29"/>
      <c r="Y29" s="29"/>
      <c r="Z29" s="29"/>
      <c r="AA29" s="29"/>
    </row>
    <row r="30" spans="2:27" x14ac:dyDescent="0.2">
      <c r="B30" s="40"/>
      <c r="I30" s="41"/>
      <c r="K30" s="42"/>
      <c r="Q30" s="52"/>
      <c r="R30" s="55"/>
      <c r="S30" s="55"/>
      <c r="T30" s="51"/>
      <c r="U30" s="29"/>
      <c r="V30" s="29"/>
      <c r="W30" s="29"/>
      <c r="X30" s="29"/>
      <c r="Y30" s="29"/>
      <c r="Z30" s="29"/>
      <c r="AA30" s="29"/>
    </row>
    <row r="31" spans="2:27" ht="19" thickBot="1" x14ac:dyDescent="0.25">
      <c r="B31" s="60"/>
      <c r="C31" s="61"/>
      <c r="D31" s="61"/>
      <c r="E31" s="61"/>
      <c r="F31" s="61"/>
      <c r="G31" s="61"/>
      <c r="H31" s="61"/>
      <c r="I31" s="62"/>
      <c r="K31" s="63"/>
      <c r="L31" s="61"/>
      <c r="M31" s="61"/>
      <c r="N31" s="61"/>
      <c r="O31" s="61"/>
      <c r="P31" s="61"/>
      <c r="Q31" s="61"/>
      <c r="R31" s="61"/>
      <c r="S31" s="61"/>
      <c r="T31" s="62"/>
      <c r="U31" s="29"/>
      <c r="V31" s="29"/>
      <c r="W31" s="29"/>
      <c r="X31" s="29"/>
      <c r="Y31" s="29"/>
      <c r="Z31" s="29"/>
      <c r="AA31" s="29"/>
    </row>
    <row r="32" spans="2:27" ht="19" thickTop="1" x14ac:dyDescent="0.2"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2:20" s="64" customFormat="1" ht="16" x14ac:dyDescent="0.2"/>
    <row r="34" spans="2:20" s="33" customFormat="1" ht="24" thickBot="1" x14ac:dyDescent="0.3">
      <c r="C34" s="33" t="s">
        <v>44</v>
      </c>
    </row>
    <row r="35" spans="2:20" s="64" customFormat="1" ht="17" thickTop="1" x14ac:dyDescent="0.2">
      <c r="B35" s="6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7"/>
    </row>
    <row r="36" spans="2:20" s="64" customFormat="1" ht="16" x14ac:dyDescent="0.2">
      <c r="B36" s="68"/>
      <c r="C36" s="69" t="s">
        <v>15</v>
      </c>
      <c r="D36" s="70">
        <v>5.6823761972253455E-4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51"/>
    </row>
    <row r="37" spans="2:20" s="64" customFormat="1" ht="16" x14ac:dyDescent="0.2">
      <c r="B37" s="68"/>
      <c r="C37" s="69" t="s">
        <v>14</v>
      </c>
      <c r="D37" s="70">
        <v>8.6287053470614737E-4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51"/>
    </row>
    <row r="38" spans="2:20" s="64" customFormat="1" ht="16" x14ac:dyDescent="0.2">
      <c r="B38" s="68"/>
      <c r="C38" s="69" t="s">
        <v>13</v>
      </c>
      <c r="D38" s="70">
        <v>1.5391897776925812E-2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51"/>
    </row>
    <row r="39" spans="2:20" s="64" customFormat="1" ht="16" x14ac:dyDescent="0.2">
      <c r="B39" s="68"/>
      <c r="C39" s="69" t="s">
        <v>12</v>
      </c>
      <c r="D39" s="70">
        <v>-0.76479458889480023</v>
      </c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51"/>
    </row>
    <row r="40" spans="2:20" s="64" customFormat="1" ht="16" x14ac:dyDescent="0.2">
      <c r="B40" s="68"/>
      <c r="C40" s="69" t="s">
        <v>11</v>
      </c>
      <c r="D40" s="70">
        <v>1.7853681855337589</v>
      </c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51"/>
    </row>
    <row r="41" spans="2:20" s="64" customFormat="1" ht="16" x14ac:dyDescent="0.2">
      <c r="B41" s="68"/>
      <c r="C41" s="69" t="s">
        <v>10</v>
      </c>
      <c r="D41" s="70">
        <v>3.0252862521747512</v>
      </c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51"/>
    </row>
    <row r="42" spans="2:20" s="64" customFormat="1" ht="16" x14ac:dyDescent="0.2">
      <c r="B42" s="68"/>
      <c r="C42" s="69" t="s">
        <v>9</v>
      </c>
      <c r="D42" s="70">
        <v>74.855650296117943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51"/>
    </row>
    <row r="43" spans="2:20" s="64" customFormat="1" ht="16" x14ac:dyDescent="0.2">
      <c r="B43" s="68"/>
      <c r="C43" s="69" t="s">
        <v>8</v>
      </c>
      <c r="D43" s="70">
        <v>-346.92861173447324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51"/>
    </row>
    <row r="44" spans="2:20" s="64" customFormat="1" ht="16" x14ac:dyDescent="0.2">
      <c r="B44" s="68"/>
      <c r="C44" s="69" t="s">
        <v>7</v>
      </c>
      <c r="D44" s="70">
        <v>-1.4992470173906645E-2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51"/>
    </row>
    <row r="45" spans="2:20" s="64" customFormat="1" ht="16" x14ac:dyDescent="0.2">
      <c r="B45" s="68"/>
      <c r="C45" s="69" t="s">
        <v>16</v>
      </c>
      <c r="D45" s="70">
        <v>928.95472992926204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51"/>
    </row>
    <row r="46" spans="2:20" s="64" customFormat="1" ht="16" x14ac:dyDescent="0.2">
      <c r="B46" s="68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51"/>
    </row>
    <row r="47" spans="2:20" s="64" customFormat="1" ht="16" x14ac:dyDescent="0.2">
      <c r="B47" s="68"/>
      <c r="C47" s="70"/>
      <c r="D47" s="70" t="s">
        <v>22</v>
      </c>
      <c r="E47" s="70" t="s">
        <v>23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51"/>
    </row>
    <row r="48" spans="2:20" s="64" customFormat="1" ht="16" x14ac:dyDescent="0.2">
      <c r="B48" s="68"/>
      <c r="C48" s="70" t="s">
        <v>0</v>
      </c>
      <c r="D48" s="70" t="s">
        <v>29</v>
      </c>
      <c r="E48" s="70" t="s">
        <v>30</v>
      </c>
      <c r="F48" s="70"/>
      <c r="G48" s="70" t="s">
        <v>1</v>
      </c>
      <c r="H48" s="70" t="s">
        <v>2</v>
      </c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51"/>
    </row>
    <row r="49" spans="2:20" s="64" customFormat="1" ht="16" x14ac:dyDescent="0.2">
      <c r="B49" s="68"/>
      <c r="C49" s="89">
        <v>4.17</v>
      </c>
      <c r="D49" s="71">
        <v>102</v>
      </c>
      <c r="E49" s="72">
        <f t="shared" ref="E49:E62" si="0">D$36*POWER(C49,9)+D$37*POWER(C49,8)+D$38*POWER(C49,7)+D$39*POWER(C49,6) + D$40*POWER(C49,5) + D$41*POWER(C49,4) + D$42*POWER(C49,3) +D$43*POWER(C49,2) + D$44*C49  + D$45</f>
        <v>101.7997764661493</v>
      </c>
      <c r="F49" s="70"/>
      <c r="G49" s="70">
        <f>(D49-E49) * (D49-E49)</f>
        <v>4.0089463507663792E-2</v>
      </c>
      <c r="H49" s="70">
        <v>10</v>
      </c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51"/>
    </row>
    <row r="50" spans="2:20" s="64" customFormat="1" ht="16" x14ac:dyDescent="0.2">
      <c r="B50" s="68"/>
      <c r="C50" s="89">
        <v>4.07</v>
      </c>
      <c r="D50" s="71">
        <v>100</v>
      </c>
      <c r="E50" s="72">
        <f t="shared" si="0"/>
        <v>100.36123771741609</v>
      </c>
      <c r="F50" s="70"/>
      <c r="G50" s="70">
        <f t="shared" ref="G50:G62" si="1">(D50-E50) * (D50-E50)</f>
        <v>0.13049268848398571</v>
      </c>
      <c r="H50" s="70">
        <v>5</v>
      </c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51"/>
    </row>
    <row r="51" spans="2:20" s="64" customFormat="1" ht="16" x14ac:dyDescent="0.2">
      <c r="B51" s="68"/>
      <c r="C51" s="89">
        <v>3.98</v>
      </c>
      <c r="D51" s="71">
        <v>95</v>
      </c>
      <c r="E51" s="72">
        <f t="shared" si="0"/>
        <v>95.145874518649066</v>
      </c>
      <c r="F51" s="70"/>
      <c r="G51" s="70">
        <f t="shared" si="1"/>
        <v>2.1279375191096697E-2</v>
      </c>
      <c r="H51" s="70">
        <v>2</v>
      </c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51"/>
    </row>
    <row r="52" spans="2:20" s="64" customFormat="1" ht="16" x14ac:dyDescent="0.2">
      <c r="B52" s="68"/>
      <c r="C52" s="89">
        <v>3.88</v>
      </c>
      <c r="D52" s="71">
        <v>86</v>
      </c>
      <c r="E52" s="72">
        <f t="shared" si="0"/>
        <v>86.035922097279922</v>
      </c>
      <c r="F52" s="70"/>
      <c r="G52" s="70">
        <f t="shared" si="1"/>
        <v>1.2903970729881886E-3</v>
      </c>
      <c r="H52" s="70">
        <v>1</v>
      </c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51"/>
    </row>
    <row r="53" spans="2:20" s="64" customFormat="1" ht="16" x14ac:dyDescent="0.2">
      <c r="B53" s="68"/>
      <c r="C53" s="89">
        <v>3.78</v>
      </c>
      <c r="D53" s="71">
        <v>74</v>
      </c>
      <c r="E53" s="72">
        <f t="shared" si="0"/>
        <v>74.48128332008946</v>
      </c>
      <c r="F53" s="70"/>
      <c r="G53" s="70">
        <f t="shared" si="1"/>
        <v>0.23163363419633379</v>
      </c>
      <c r="H53" s="70">
        <v>1</v>
      </c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51"/>
    </row>
    <row r="54" spans="2:20" s="64" customFormat="1" ht="16" x14ac:dyDescent="0.2">
      <c r="B54" s="68"/>
      <c r="C54" s="89">
        <v>3.69</v>
      </c>
      <c r="D54" s="71">
        <v>62</v>
      </c>
      <c r="E54" s="72">
        <f t="shared" si="0"/>
        <v>62.834792088894687</v>
      </c>
      <c r="F54" s="70"/>
      <c r="G54" s="70">
        <f t="shared" si="1"/>
        <v>0.69687783168115558</v>
      </c>
      <c r="H54" s="70">
        <v>1</v>
      </c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51"/>
    </row>
    <row r="55" spans="2:20" s="64" customFormat="1" ht="16" x14ac:dyDescent="0.2">
      <c r="B55" s="68"/>
      <c r="C55" s="89">
        <v>3.59</v>
      </c>
      <c r="D55" s="71">
        <v>50</v>
      </c>
      <c r="E55" s="72">
        <f t="shared" si="0"/>
        <v>49.379948643559715</v>
      </c>
      <c r="F55" s="70"/>
      <c r="G55" s="70">
        <f t="shared" si="1"/>
        <v>0.38446368462343788</v>
      </c>
      <c r="H55" s="70">
        <v>1</v>
      </c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51"/>
    </row>
    <row r="56" spans="2:20" s="64" customFormat="1" ht="16" x14ac:dyDescent="0.2">
      <c r="B56" s="68"/>
      <c r="C56" s="89">
        <v>3.49</v>
      </c>
      <c r="D56" s="71">
        <v>37</v>
      </c>
      <c r="E56" s="72">
        <f t="shared" si="0"/>
        <v>36.226625108938379</v>
      </c>
      <c r="F56" s="70"/>
      <c r="G56" s="70">
        <f t="shared" si="1"/>
        <v>0.59810872212457478</v>
      </c>
      <c r="H56" s="70">
        <v>1</v>
      </c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51"/>
    </row>
    <row r="57" spans="2:20" s="64" customFormat="1" ht="16" x14ac:dyDescent="0.2">
      <c r="B57" s="68"/>
      <c r="C57" s="89">
        <v>3.4</v>
      </c>
      <c r="D57" s="71">
        <v>24</v>
      </c>
      <c r="E57" s="72">
        <f t="shared" si="0"/>
        <v>25.301095322242304</v>
      </c>
      <c r="F57" s="70"/>
      <c r="G57" s="70">
        <f t="shared" si="1"/>
        <v>1.692849037560805</v>
      </c>
      <c r="H57" s="70">
        <v>1</v>
      </c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51"/>
    </row>
    <row r="58" spans="2:20" s="64" customFormat="1" ht="16" x14ac:dyDescent="0.2">
      <c r="B58" s="68"/>
      <c r="C58" s="89">
        <v>3.3</v>
      </c>
      <c r="D58" s="71">
        <v>13</v>
      </c>
      <c r="E58" s="72">
        <f t="shared" si="0"/>
        <v>14.824477670943793</v>
      </c>
      <c r="F58" s="70"/>
      <c r="G58" s="70">
        <f t="shared" si="1"/>
        <v>3.3287187717724871</v>
      </c>
      <c r="H58" s="70">
        <v>1</v>
      </c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51"/>
    </row>
    <row r="59" spans="2:20" s="64" customFormat="1" ht="16" x14ac:dyDescent="0.2">
      <c r="B59" s="68"/>
      <c r="C59" s="89">
        <v>3.2</v>
      </c>
      <c r="D59" s="71">
        <v>6</v>
      </c>
      <c r="E59" s="72">
        <f t="shared" si="0"/>
        <v>6.696795151411493</v>
      </c>
      <c r="F59" s="70"/>
      <c r="G59" s="70">
        <f t="shared" si="1"/>
        <v>0.48552348303056536</v>
      </c>
      <c r="H59" s="70">
        <v>1</v>
      </c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51"/>
    </row>
    <row r="60" spans="2:20" s="64" customFormat="1" ht="16" x14ac:dyDescent="0.2">
      <c r="B60" s="68"/>
      <c r="C60" s="89">
        <v>3.1</v>
      </c>
      <c r="D60" s="71">
        <v>2</v>
      </c>
      <c r="E60" s="72">
        <f t="shared" si="0"/>
        <v>1.4487196693780788</v>
      </c>
      <c r="F60" s="70"/>
      <c r="G60" s="70">
        <f t="shared" si="1"/>
        <v>0.30391000293061471</v>
      </c>
      <c r="H60" s="70">
        <v>10</v>
      </c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51"/>
    </row>
    <row r="61" spans="2:20" s="64" customFormat="1" ht="16" x14ac:dyDescent="0.2">
      <c r="B61" s="68"/>
      <c r="C61" s="89">
        <v>3.01</v>
      </c>
      <c r="D61" s="71">
        <v>0.3</v>
      </c>
      <c r="E61" s="72">
        <f t="shared" si="0"/>
        <v>-0.44700619623006332</v>
      </c>
      <c r="F61" s="70"/>
      <c r="G61" s="70">
        <f t="shared" si="1"/>
        <v>0.55801825720610798</v>
      </c>
      <c r="H61" s="70">
        <v>10</v>
      </c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51"/>
    </row>
    <row r="62" spans="2:20" s="64" customFormat="1" ht="16" x14ac:dyDescent="0.2">
      <c r="B62" s="68"/>
      <c r="C62" s="89">
        <v>2.91</v>
      </c>
      <c r="D62" s="71">
        <v>0</v>
      </c>
      <c r="E62" s="72">
        <f t="shared" si="0"/>
        <v>0.91408638480959326</v>
      </c>
      <c r="F62" s="70"/>
      <c r="G62" s="70">
        <f t="shared" si="1"/>
        <v>0.83555391889427177</v>
      </c>
      <c r="H62" s="70">
        <v>10</v>
      </c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51"/>
    </row>
    <row r="63" spans="2:20" s="64" customFormat="1" ht="16" x14ac:dyDescent="0.2">
      <c r="B63" s="68"/>
      <c r="C63" s="70"/>
      <c r="D63" s="70"/>
      <c r="E63" s="72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51"/>
    </row>
    <row r="64" spans="2:20" s="64" customFormat="1" ht="16" x14ac:dyDescent="0.2">
      <c r="B64" s="68"/>
      <c r="C64" s="73"/>
      <c r="D64" s="73"/>
      <c r="E64" s="73"/>
      <c r="F64" s="74" t="s">
        <v>39</v>
      </c>
      <c r="G64" s="73">
        <f>SUMPRODUCT(G49:G62,H49:H62)</f>
        <v>25.490204180251052</v>
      </c>
      <c r="H64" s="75" t="s">
        <v>17</v>
      </c>
      <c r="I64" s="73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51"/>
    </row>
    <row r="65" spans="2:20" s="64" customFormat="1" ht="17" thickBot="1" x14ac:dyDescent="0.25">
      <c r="B65" s="76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8"/>
    </row>
    <row r="66" spans="2:20" s="64" customFormat="1" ht="17" thickTop="1" x14ac:dyDescent="0.2"/>
    <row r="67" spans="2:20" s="79" customFormat="1" ht="16" x14ac:dyDescent="0.2">
      <c r="C67" s="59"/>
    </row>
    <row r="68" spans="2:20" s="33" customFormat="1" ht="24" thickBot="1" x14ac:dyDescent="0.3">
      <c r="C68" s="33" t="s">
        <v>56</v>
      </c>
    </row>
    <row r="69" spans="2:20" s="59" customFormat="1" ht="17" thickTop="1" x14ac:dyDescent="0.2">
      <c r="B69" s="80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2"/>
    </row>
    <row r="70" spans="2:20" s="59" customFormat="1" ht="16" x14ac:dyDescent="0.2">
      <c r="B70" s="83"/>
      <c r="C70" s="69" t="s">
        <v>34</v>
      </c>
      <c r="D70" s="84">
        <v>-8.7998573808468739E-7</v>
      </c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5"/>
    </row>
    <row r="71" spans="2:20" s="59" customFormat="1" ht="16" x14ac:dyDescent="0.2">
      <c r="B71" s="83"/>
      <c r="C71" s="69" t="s">
        <v>31</v>
      </c>
      <c r="D71" s="84">
        <v>-6.6096384205713589E-5</v>
      </c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5"/>
    </row>
    <row r="72" spans="2:20" s="59" customFormat="1" ht="16" x14ac:dyDescent="0.2">
      <c r="B72" s="83"/>
      <c r="C72" s="69" t="s">
        <v>32</v>
      </c>
      <c r="D72" s="84">
        <v>9.8293802914236166E-3</v>
      </c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5"/>
    </row>
    <row r="73" spans="2:20" s="59" customFormat="1" ht="16" x14ac:dyDescent="0.2">
      <c r="B73" s="83"/>
      <c r="C73" s="69" t="s">
        <v>33</v>
      </c>
      <c r="D73" s="84">
        <v>3.9705709228588679</v>
      </c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5"/>
    </row>
    <row r="74" spans="2:20" s="59" customFormat="1" ht="16" x14ac:dyDescent="0.2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5"/>
    </row>
    <row r="75" spans="2:20" s="79" customFormat="1" ht="16" x14ac:dyDescent="0.2">
      <c r="B75" s="86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7"/>
      <c r="O75" s="87"/>
      <c r="P75" s="87"/>
      <c r="Q75" s="87"/>
      <c r="R75" s="87"/>
      <c r="S75" s="87"/>
      <c r="T75" s="88"/>
    </row>
    <row r="76" spans="2:20" s="79" customFormat="1" ht="16" x14ac:dyDescent="0.2">
      <c r="B76" s="86"/>
      <c r="C76" s="84"/>
      <c r="D76" s="70" t="s">
        <v>22</v>
      </c>
      <c r="E76" s="70" t="s">
        <v>23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8"/>
    </row>
    <row r="77" spans="2:20" s="79" customFormat="1" ht="16" x14ac:dyDescent="0.2">
      <c r="B77" s="86"/>
      <c r="C77" s="70" t="s">
        <v>3</v>
      </c>
      <c r="D77" s="70" t="s">
        <v>35</v>
      </c>
      <c r="E77" s="70" t="s">
        <v>36</v>
      </c>
      <c r="F77" s="70"/>
      <c r="G77" s="70" t="s">
        <v>1</v>
      </c>
      <c r="H77" s="70" t="s">
        <v>2</v>
      </c>
      <c r="I77" s="84"/>
      <c r="J77" s="84"/>
      <c r="M77" s="84"/>
      <c r="N77" s="87"/>
      <c r="O77" s="87"/>
      <c r="P77" s="87"/>
      <c r="Q77" s="87"/>
      <c r="R77" s="87"/>
      <c r="S77" s="87"/>
      <c r="T77" s="88"/>
    </row>
    <row r="78" spans="2:20" s="79" customFormat="1" ht="16" x14ac:dyDescent="0.2">
      <c r="B78" s="86"/>
      <c r="C78" s="73">
        <v>45</v>
      </c>
      <c r="D78" s="89">
        <v>4.2</v>
      </c>
      <c r="E78" s="90">
        <f>$D$70*POWER(C78,3) +$D$71*POWER(C78,2) +$D$72*C78 + $D$73</f>
        <v>4.1988591575733931</v>
      </c>
      <c r="F78" s="72"/>
      <c r="G78" s="70">
        <f>(D78-E78) * (D78-E78)</f>
        <v>1.3015214423466811E-6</v>
      </c>
      <c r="H78" s="70">
        <v>1</v>
      </c>
      <c r="I78" s="84"/>
      <c r="J78" s="91"/>
      <c r="M78" s="84"/>
      <c r="N78" s="87"/>
      <c r="O78" s="87"/>
      <c r="P78" s="87"/>
      <c r="Q78" s="87"/>
      <c r="R78" s="87"/>
      <c r="S78" s="87"/>
      <c r="T78" s="88"/>
    </row>
    <row r="79" spans="2:20" s="79" customFormat="1" ht="16" x14ac:dyDescent="0.2">
      <c r="B79" s="86"/>
      <c r="C79" s="73">
        <v>20</v>
      </c>
      <c r="D79" s="89">
        <v>4.13</v>
      </c>
      <c r="E79" s="90">
        <f>D$70*POWER(C79,3) +D$71*POWER(C79,2) +D$72*C79 + D$73</f>
        <v>4.1336800891003769</v>
      </c>
      <c r="F79" s="72"/>
      <c r="G79" s="70">
        <f t="shared" ref="G79:G82" si="2">(D79-E79) * (D79-E79)</f>
        <v>1.3543055786713465E-5</v>
      </c>
      <c r="H79" s="70">
        <v>10</v>
      </c>
      <c r="I79" s="84"/>
      <c r="J79" s="91"/>
      <c r="M79" s="84"/>
      <c r="N79" s="87"/>
      <c r="O79" s="87"/>
      <c r="P79" s="87"/>
      <c r="Q79" s="87"/>
      <c r="R79" s="87"/>
      <c r="S79" s="87"/>
      <c r="T79" s="88"/>
    </row>
    <row r="80" spans="2:20" s="79" customFormat="1" ht="16" x14ac:dyDescent="0.2">
      <c r="B80" s="86"/>
      <c r="C80" s="73">
        <v>10</v>
      </c>
      <c r="D80" s="89">
        <v>4.08</v>
      </c>
      <c r="E80" s="90">
        <f>D$70*POWER(C80,3) +D$71*POWER(C80,2) +D$72*C80 + D$73</f>
        <v>4.0613751016144484</v>
      </c>
      <c r="F80" s="72"/>
      <c r="G80" s="70">
        <f t="shared" si="2"/>
        <v>3.4688683987212641E-4</v>
      </c>
      <c r="H80" s="70">
        <v>1</v>
      </c>
      <c r="I80" s="84"/>
      <c r="J80" s="91"/>
      <c r="M80" s="84"/>
      <c r="N80" s="87"/>
      <c r="O80" s="87"/>
      <c r="P80" s="87"/>
      <c r="Q80" s="87"/>
      <c r="R80" s="87"/>
      <c r="S80" s="87"/>
      <c r="T80" s="88"/>
    </row>
    <row r="81" spans="2:20" s="79" customFormat="1" ht="16" x14ac:dyDescent="0.2">
      <c r="B81" s="86"/>
      <c r="C81" s="73">
        <v>0</v>
      </c>
      <c r="D81" s="89">
        <v>4</v>
      </c>
      <c r="E81" s="90">
        <f>D$70*POWER(C81,3) +D$71*POWER(C81,2) +D$72*C81 + D$73</f>
        <v>3.9705709228588679</v>
      </c>
      <c r="F81" s="72"/>
      <c r="G81" s="70">
        <f t="shared" si="2"/>
        <v>8.6607058137870248E-4</v>
      </c>
      <c r="H81" s="70">
        <v>1</v>
      </c>
      <c r="I81" s="84"/>
      <c r="J81" s="91"/>
      <c r="M81" s="84"/>
      <c r="N81" s="87"/>
      <c r="O81" s="87"/>
      <c r="P81" s="87"/>
      <c r="Q81" s="87"/>
      <c r="R81" s="87"/>
      <c r="S81" s="87"/>
      <c r="T81" s="88"/>
    </row>
    <row r="82" spans="2:20" s="79" customFormat="1" ht="16" x14ac:dyDescent="0.2">
      <c r="B82" s="86"/>
      <c r="C82" s="73">
        <v>-10</v>
      </c>
      <c r="D82" s="89">
        <v>3.9</v>
      </c>
      <c r="E82" s="90">
        <f>D$70*POWER(C82,3) +D$71*POWER(C82,2) +D$72*C82 + D$73</f>
        <v>3.8665474672621452</v>
      </c>
      <c r="F82" s="72"/>
      <c r="G82" s="70">
        <f t="shared" si="2"/>
        <v>1.1190719465772442E-3</v>
      </c>
      <c r="H82" s="70">
        <v>1</v>
      </c>
      <c r="I82" s="84"/>
      <c r="J82" s="91"/>
      <c r="M82" s="84"/>
      <c r="N82" s="87"/>
      <c r="O82" s="87"/>
      <c r="P82" s="87"/>
      <c r="Q82" s="87"/>
      <c r="R82" s="87"/>
      <c r="S82" s="87"/>
      <c r="T82" s="88"/>
    </row>
    <row r="83" spans="2:20" s="79" customFormat="1" ht="16" x14ac:dyDescent="0.2">
      <c r="B83" s="86"/>
      <c r="C83" s="73">
        <v>-20</v>
      </c>
      <c r="D83" s="89">
        <v>3.75</v>
      </c>
      <c r="E83" s="90">
        <f>D$70*POWER(C83,3) +D$71*POWER(C83,2) +D$72*C83 + D$73</f>
        <v>3.7545846492527875</v>
      </c>
      <c r="F83" s="72"/>
      <c r="G83" s="70">
        <f>(D83-E83) * (D83-E83)</f>
        <v>2.101900877108456E-5</v>
      </c>
      <c r="H83" s="70">
        <v>10</v>
      </c>
      <c r="I83" s="84"/>
      <c r="J83" s="91"/>
      <c r="M83" s="84"/>
      <c r="N83" s="87"/>
      <c r="O83" s="87"/>
      <c r="P83" s="87"/>
      <c r="Q83" s="87"/>
      <c r="R83" s="87"/>
      <c r="S83" s="87"/>
      <c r="T83" s="88"/>
    </row>
    <row r="84" spans="2:20" s="79" customFormat="1" ht="16" x14ac:dyDescent="0.2">
      <c r="B84" s="86"/>
      <c r="C84" s="84"/>
      <c r="D84" s="84"/>
      <c r="E84" s="84"/>
      <c r="F84" s="84"/>
      <c r="G84" s="70"/>
      <c r="H84" s="84"/>
      <c r="I84" s="84"/>
      <c r="J84" s="84"/>
      <c r="M84" s="84"/>
      <c r="N84" s="87"/>
      <c r="O84" s="87"/>
      <c r="P84" s="87"/>
      <c r="Q84" s="87"/>
      <c r="R84" s="87"/>
      <c r="S84" s="87"/>
      <c r="T84" s="88"/>
    </row>
    <row r="85" spans="2:20" s="79" customFormat="1" ht="16" x14ac:dyDescent="0.2">
      <c r="B85" s="86"/>
      <c r="C85" s="74"/>
      <c r="D85" s="74"/>
      <c r="E85" s="74"/>
      <c r="F85" s="74" t="s">
        <v>39</v>
      </c>
      <c r="G85" s="73">
        <f>SUMPRODUCT(G78:G83,H78:H83)</f>
        <v>2.6789515348483997E-3</v>
      </c>
      <c r="H85" s="75" t="s">
        <v>17</v>
      </c>
      <c r="I85" s="74"/>
      <c r="J85" s="84"/>
      <c r="M85" s="84"/>
      <c r="N85" s="87"/>
      <c r="O85" s="87"/>
      <c r="P85" s="87"/>
      <c r="Q85" s="87"/>
      <c r="R85" s="87"/>
      <c r="S85" s="87"/>
      <c r="T85" s="88"/>
    </row>
    <row r="86" spans="2:20" s="79" customFormat="1" ht="16" x14ac:dyDescent="0.2">
      <c r="B86" s="86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7"/>
      <c r="O86" s="87"/>
      <c r="P86" s="87"/>
      <c r="Q86" s="87"/>
      <c r="R86" s="87"/>
      <c r="S86" s="87"/>
      <c r="T86" s="88"/>
    </row>
    <row r="87" spans="2:20" s="79" customFormat="1" ht="17" thickBot="1" x14ac:dyDescent="0.25">
      <c r="B87" s="92"/>
      <c r="C87" s="93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5"/>
    </row>
    <row r="88" spans="2:20" s="79" customFormat="1" ht="17" thickTop="1" x14ac:dyDescent="0.2">
      <c r="C88" s="59"/>
    </row>
    <row r="89" spans="2:20" s="79" customFormat="1" ht="16" x14ac:dyDescent="0.2">
      <c r="C89" s="59"/>
    </row>
    <row r="90" spans="2:20" s="33" customFormat="1" ht="24" thickBot="1" x14ac:dyDescent="0.3">
      <c r="C90" s="33" t="s">
        <v>72</v>
      </c>
    </row>
    <row r="91" spans="2:20" s="59" customFormat="1" ht="17" thickTop="1" x14ac:dyDescent="0.2">
      <c r="B91" s="80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2"/>
    </row>
    <row r="92" spans="2:20" s="59" customFormat="1" ht="16" x14ac:dyDescent="0.2">
      <c r="B92" s="83"/>
      <c r="C92" s="69" t="s">
        <v>67</v>
      </c>
      <c r="D92" s="84">
        <v>0</v>
      </c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5"/>
    </row>
    <row r="93" spans="2:20" s="59" customFormat="1" ht="16" x14ac:dyDescent="0.2">
      <c r="B93" s="83"/>
      <c r="C93" s="69" t="s">
        <v>68</v>
      </c>
      <c r="D93" s="84">
        <v>-9.8132650073328896E-5</v>
      </c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5"/>
    </row>
    <row r="94" spans="2:20" s="59" customFormat="1" ht="16" x14ac:dyDescent="0.2">
      <c r="B94" s="83"/>
      <c r="C94" s="69" t="s">
        <v>69</v>
      </c>
      <c r="D94" s="84">
        <v>9.537786449443893E-3</v>
      </c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5"/>
    </row>
    <row r="95" spans="2:20" s="59" customFormat="1" ht="16" x14ac:dyDescent="0.2">
      <c r="B95" s="83"/>
      <c r="C95" s="69" t="s">
        <v>70</v>
      </c>
      <c r="D95" s="84">
        <v>99.684877681975451</v>
      </c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5"/>
    </row>
    <row r="96" spans="2:20" s="59" customFormat="1" ht="16" x14ac:dyDescent="0.2">
      <c r="B96" s="83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5"/>
    </row>
    <row r="97" spans="2:20" s="79" customFormat="1" ht="16" x14ac:dyDescent="0.2">
      <c r="B97" s="86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7"/>
      <c r="O97" s="87"/>
      <c r="P97" s="87"/>
      <c r="Q97" s="87"/>
      <c r="R97" s="87"/>
      <c r="S97" s="87"/>
      <c r="T97" s="88"/>
    </row>
    <row r="98" spans="2:20" s="79" customFormat="1" ht="16" x14ac:dyDescent="0.2">
      <c r="B98" s="86"/>
      <c r="C98" s="84"/>
      <c r="D98" s="70" t="s">
        <v>22</v>
      </c>
      <c r="E98" s="70" t="s">
        <v>23</v>
      </c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8"/>
    </row>
    <row r="99" spans="2:20" s="79" customFormat="1" ht="16" x14ac:dyDescent="0.2">
      <c r="B99" s="86"/>
      <c r="C99" s="70" t="s">
        <v>58</v>
      </c>
      <c r="D99" s="70" t="s">
        <v>81</v>
      </c>
      <c r="E99" s="70" t="s">
        <v>82</v>
      </c>
      <c r="F99" s="70"/>
      <c r="G99" s="70" t="s">
        <v>1</v>
      </c>
      <c r="H99" s="70" t="s">
        <v>2</v>
      </c>
      <c r="I99" s="84"/>
      <c r="J99" s="84"/>
      <c r="M99" s="84"/>
      <c r="N99" s="87"/>
      <c r="O99" s="87"/>
      <c r="P99" s="87"/>
      <c r="Q99" s="87"/>
      <c r="R99" s="87"/>
      <c r="S99" s="87"/>
      <c r="T99" s="88"/>
    </row>
    <row r="100" spans="2:20" s="79" customFormat="1" ht="16" x14ac:dyDescent="0.2">
      <c r="B100" s="86"/>
      <c r="C100" s="73">
        <v>0</v>
      </c>
      <c r="D100" s="89">
        <v>100</v>
      </c>
      <c r="E100" s="90">
        <f t="shared" ref="E100:E105" si="3">$D$92*POWER(C100,3) +$D$93*POWER(C100,2) +$D$94*C100 + $D$95</f>
        <v>99.684877681975451</v>
      </c>
      <c r="F100" s="72"/>
      <c r="G100" s="70">
        <f>(D100-E100) * (D100-E100)</f>
        <v>9.9302075317165311E-2</v>
      </c>
      <c r="H100" s="70">
        <v>10</v>
      </c>
      <c r="I100" s="84"/>
      <c r="J100" s="91"/>
      <c r="M100" s="84"/>
      <c r="N100" s="87"/>
      <c r="O100" s="87"/>
      <c r="P100" s="87"/>
      <c r="Q100" s="87"/>
      <c r="R100" s="87"/>
      <c r="S100" s="87"/>
      <c r="T100" s="88"/>
    </row>
    <row r="101" spans="2:20" s="79" customFormat="1" ht="16" x14ac:dyDescent="0.2">
      <c r="B101" s="86"/>
      <c r="C101" s="73">
        <v>200</v>
      </c>
      <c r="D101" s="89">
        <v>97</v>
      </c>
      <c r="E101" s="90">
        <f t="shared" si="3"/>
        <v>97.667128968931067</v>
      </c>
      <c r="F101" s="72"/>
      <c r="G101" s="70">
        <f t="shared" ref="G101:G104" si="4">(D101-E101) * (D101-E101)</f>
        <v>0.44506106118702837</v>
      </c>
      <c r="H101" s="70">
        <v>10</v>
      </c>
      <c r="I101" s="84"/>
      <c r="J101" s="91"/>
      <c r="M101" s="84"/>
      <c r="N101" s="87"/>
      <c r="O101" s="87"/>
      <c r="P101" s="87"/>
      <c r="Q101" s="87"/>
      <c r="R101" s="87"/>
      <c r="S101" s="87"/>
      <c r="T101" s="88"/>
    </row>
    <row r="102" spans="2:20" s="79" customFormat="1" ht="16" x14ac:dyDescent="0.2">
      <c r="B102" s="86"/>
      <c r="C102" s="73">
        <v>400</v>
      </c>
      <c r="D102" s="89">
        <v>90</v>
      </c>
      <c r="E102" s="90">
        <f t="shared" si="3"/>
        <v>87.798768250020387</v>
      </c>
      <c r="F102" s="72"/>
      <c r="G102" s="70">
        <f t="shared" si="4"/>
        <v>4.8454212171183073</v>
      </c>
      <c r="H102" s="70">
        <v>1</v>
      </c>
      <c r="I102" s="84"/>
      <c r="J102" s="91"/>
      <c r="M102" s="84"/>
      <c r="N102" s="87"/>
      <c r="O102" s="87"/>
      <c r="P102" s="87"/>
      <c r="Q102" s="87"/>
      <c r="R102" s="87"/>
      <c r="S102" s="87"/>
      <c r="T102" s="88"/>
    </row>
    <row r="103" spans="2:20" s="79" customFormat="1" ht="16" x14ac:dyDescent="0.2">
      <c r="B103" s="86"/>
      <c r="C103" s="73">
        <v>600</v>
      </c>
      <c r="D103" s="89">
        <v>72</v>
      </c>
      <c r="E103" s="90">
        <f t="shared" si="3"/>
        <v>70.079795525243384</v>
      </c>
      <c r="F103" s="72"/>
      <c r="G103" s="70">
        <f t="shared" si="4"/>
        <v>3.6871852248753325</v>
      </c>
      <c r="H103" s="70">
        <v>1</v>
      </c>
      <c r="I103" s="84"/>
      <c r="J103" s="91"/>
      <c r="M103" s="84"/>
      <c r="N103" s="87"/>
      <c r="O103" s="87"/>
      <c r="P103" s="87"/>
      <c r="Q103" s="87"/>
      <c r="R103" s="87"/>
      <c r="S103" s="87"/>
      <c r="T103" s="88"/>
    </row>
    <row r="104" spans="2:20" s="79" customFormat="1" ht="16" x14ac:dyDescent="0.2">
      <c r="B104" s="86"/>
      <c r="C104" s="73">
        <v>800</v>
      </c>
      <c r="D104" s="89">
        <v>45</v>
      </c>
      <c r="E104" s="90">
        <f t="shared" si="3"/>
        <v>44.51021079460007</v>
      </c>
      <c r="F104" s="72"/>
      <c r="G104" s="70">
        <f t="shared" si="4"/>
        <v>0.2398934657262948</v>
      </c>
      <c r="H104" s="70">
        <v>1</v>
      </c>
      <c r="I104" s="84"/>
      <c r="J104" s="91"/>
      <c r="M104" s="84"/>
      <c r="N104" s="87"/>
      <c r="O104" s="87"/>
      <c r="P104" s="87"/>
      <c r="Q104" s="87"/>
      <c r="R104" s="87"/>
      <c r="S104" s="87"/>
      <c r="T104" s="88"/>
    </row>
    <row r="105" spans="2:20" s="79" customFormat="1" ht="16" x14ac:dyDescent="0.2">
      <c r="B105" s="86"/>
      <c r="C105" s="73">
        <v>1000</v>
      </c>
      <c r="D105" s="89">
        <v>10</v>
      </c>
      <c r="E105" s="90">
        <f t="shared" si="3"/>
        <v>11.090014058090446</v>
      </c>
      <c r="F105" s="72"/>
      <c r="G105" s="70">
        <f>(D105-E105) * (D105-E105)</f>
        <v>1.1881306468348027</v>
      </c>
      <c r="H105" s="70">
        <v>1</v>
      </c>
      <c r="I105" s="84"/>
      <c r="J105" s="91"/>
      <c r="M105" s="84"/>
      <c r="N105" s="87"/>
      <c r="O105" s="87"/>
      <c r="P105" s="87"/>
      <c r="Q105" s="87"/>
      <c r="R105" s="87"/>
      <c r="S105" s="87"/>
      <c r="T105" s="88"/>
    </row>
    <row r="106" spans="2:20" s="79" customFormat="1" ht="16" x14ac:dyDescent="0.2">
      <c r="B106" s="86"/>
      <c r="C106" s="84"/>
      <c r="D106" s="84"/>
      <c r="E106" s="84"/>
      <c r="F106" s="84"/>
      <c r="G106" s="70"/>
      <c r="H106" s="84"/>
      <c r="I106" s="84"/>
      <c r="J106" s="84"/>
      <c r="M106" s="84"/>
      <c r="N106" s="87"/>
      <c r="O106" s="87"/>
      <c r="P106" s="87"/>
      <c r="Q106" s="87"/>
      <c r="R106" s="87"/>
      <c r="S106" s="87"/>
      <c r="T106" s="88"/>
    </row>
    <row r="107" spans="2:20" s="79" customFormat="1" ht="16" x14ac:dyDescent="0.2">
      <c r="B107" s="86"/>
      <c r="C107" s="74"/>
      <c r="D107" s="74"/>
      <c r="E107" s="74"/>
      <c r="F107" s="74" t="s">
        <v>39</v>
      </c>
      <c r="G107" s="73">
        <f>SUMPRODUCT(G100:G105,H100:H105)</f>
        <v>15.404261919596674</v>
      </c>
      <c r="H107" s="75" t="s">
        <v>17</v>
      </c>
      <c r="I107" s="74"/>
      <c r="J107" s="84"/>
      <c r="M107" s="84"/>
      <c r="N107" s="87"/>
      <c r="O107" s="87"/>
      <c r="P107" s="87"/>
      <c r="Q107" s="87"/>
      <c r="R107" s="87"/>
      <c r="S107" s="87"/>
      <c r="T107" s="88"/>
    </row>
    <row r="108" spans="2:20" s="79" customFormat="1" ht="16" x14ac:dyDescent="0.2">
      <c r="B108" s="86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7"/>
      <c r="O108" s="87"/>
      <c r="P108" s="87"/>
      <c r="Q108" s="87"/>
      <c r="R108" s="87"/>
      <c r="S108" s="87"/>
      <c r="T108" s="88"/>
    </row>
    <row r="109" spans="2:20" s="79" customFormat="1" ht="17" thickBot="1" x14ac:dyDescent="0.25">
      <c r="B109" s="9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5"/>
    </row>
    <row r="110" spans="2:20" s="79" customFormat="1" ht="17" thickTop="1" x14ac:dyDescent="0.2">
      <c r="C110" s="59"/>
    </row>
    <row r="111" spans="2:20" s="79" customFormat="1" ht="16" x14ac:dyDescent="0.2">
      <c r="C111" s="59"/>
    </row>
    <row r="112" spans="2:20" s="33" customFormat="1" ht="24" thickBot="1" x14ac:dyDescent="0.3">
      <c r="C112" s="33" t="s">
        <v>73</v>
      </c>
    </row>
    <row r="113" spans="2:20" s="59" customFormat="1" ht="17" thickTop="1" x14ac:dyDescent="0.2">
      <c r="B113" s="80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2"/>
    </row>
    <row r="114" spans="2:20" s="59" customFormat="1" ht="16" x14ac:dyDescent="0.2">
      <c r="B114" s="83"/>
      <c r="C114" s="69" t="s">
        <v>74</v>
      </c>
      <c r="D114" s="84">
        <v>0</v>
      </c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5"/>
    </row>
    <row r="115" spans="2:20" s="59" customFormat="1" ht="16" x14ac:dyDescent="0.2">
      <c r="B115" s="83"/>
      <c r="C115" s="69" t="s">
        <v>75</v>
      </c>
      <c r="D115" s="84">
        <v>7.3063388473759136E-2</v>
      </c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5"/>
    </row>
    <row r="116" spans="2:20" s="59" customFormat="1" ht="16" x14ac:dyDescent="0.2">
      <c r="B116" s="83"/>
      <c r="C116" s="69" t="s">
        <v>76</v>
      </c>
      <c r="D116" s="84">
        <v>-4.1344419957544192</v>
      </c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5"/>
    </row>
    <row r="117" spans="2:20" s="59" customFormat="1" ht="16" x14ac:dyDescent="0.2">
      <c r="B117" s="83"/>
      <c r="C117" s="69" t="s">
        <v>77</v>
      </c>
      <c r="D117" s="84">
        <v>99.99187776091749</v>
      </c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5"/>
    </row>
    <row r="118" spans="2:20" s="59" customFormat="1" ht="16" x14ac:dyDescent="0.2">
      <c r="B118" s="83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5"/>
    </row>
    <row r="119" spans="2:20" s="79" customFormat="1" ht="16" x14ac:dyDescent="0.2">
      <c r="B119" s="86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7"/>
      <c r="O119" s="87"/>
      <c r="P119" s="87"/>
      <c r="Q119" s="87"/>
      <c r="R119" s="87"/>
      <c r="S119" s="87"/>
      <c r="T119" s="88"/>
    </row>
    <row r="120" spans="2:20" s="79" customFormat="1" ht="16" x14ac:dyDescent="0.2">
      <c r="B120" s="86"/>
      <c r="C120" s="84"/>
      <c r="D120" s="70" t="s">
        <v>22</v>
      </c>
      <c r="E120" s="70" t="s">
        <v>23</v>
      </c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8"/>
    </row>
    <row r="121" spans="2:20" s="79" customFormat="1" ht="16" x14ac:dyDescent="0.2">
      <c r="B121" s="86"/>
      <c r="C121" s="70" t="s">
        <v>57</v>
      </c>
      <c r="D121" s="70" t="s">
        <v>83</v>
      </c>
      <c r="E121" s="70" t="s">
        <v>84</v>
      </c>
      <c r="F121" s="70"/>
      <c r="G121" s="70" t="s">
        <v>1</v>
      </c>
      <c r="H121" s="70" t="s">
        <v>2</v>
      </c>
      <c r="I121" s="84"/>
      <c r="J121" s="84"/>
      <c r="M121" s="84"/>
      <c r="N121" s="87"/>
      <c r="O121" s="87"/>
      <c r="P121" s="87"/>
      <c r="Q121" s="87"/>
      <c r="R121" s="87"/>
      <c r="S121" s="87"/>
      <c r="T121" s="88"/>
    </row>
    <row r="122" spans="2:20" s="79" customFormat="1" ht="16" x14ac:dyDescent="0.2">
      <c r="B122" s="86"/>
      <c r="C122" s="73">
        <v>0</v>
      </c>
      <c r="D122" s="89">
        <v>100</v>
      </c>
      <c r="E122" s="90">
        <f>$D$114*POWER(C122,3) +$D$115*POWER(C122,2) +$D$116*C122 + $D$117</f>
        <v>99.99187776091749</v>
      </c>
      <c r="F122" s="72"/>
      <c r="G122" s="70">
        <f>(D122-E122) * (D122-E122)</f>
        <v>6.5970767713459678E-5</v>
      </c>
      <c r="H122" s="70">
        <v>10</v>
      </c>
      <c r="I122" s="84"/>
      <c r="J122" s="91"/>
      <c r="M122" s="84"/>
      <c r="N122" s="87"/>
      <c r="O122" s="87"/>
      <c r="P122" s="87"/>
      <c r="Q122" s="87"/>
      <c r="R122" s="87"/>
      <c r="S122" s="87"/>
      <c r="T122" s="88"/>
    </row>
    <row r="123" spans="2:20" s="79" customFormat="1" ht="16" x14ac:dyDescent="0.2">
      <c r="B123" s="86"/>
      <c r="C123" s="73">
        <v>2</v>
      </c>
      <c r="D123" s="89">
        <f>D122*0.92</f>
        <v>92</v>
      </c>
      <c r="E123" s="90">
        <f>$D$114*POWER(C123,3) +$D$115*POWER(C123,2) +$D$116*C123 + $D$117</f>
        <v>92.015247323303683</v>
      </c>
      <c r="F123" s="72"/>
      <c r="G123" s="70">
        <f t="shared" ref="G123:G126" si="5">(D123-E123) * (D123-E123)</f>
        <v>2.3248086792703306E-4</v>
      </c>
      <c r="H123" s="70">
        <v>10</v>
      </c>
      <c r="I123" s="84"/>
      <c r="J123" s="91"/>
      <c r="M123" s="84"/>
      <c r="N123" s="87"/>
      <c r="O123" s="87"/>
      <c r="P123" s="87"/>
      <c r="Q123" s="87"/>
      <c r="R123" s="87"/>
      <c r="S123" s="87"/>
      <c r="T123" s="88"/>
    </row>
    <row r="124" spans="2:20" s="79" customFormat="1" ht="16" x14ac:dyDescent="0.2">
      <c r="B124" s="86"/>
      <c r="C124" s="73">
        <v>4</v>
      </c>
      <c r="D124" s="89">
        <f t="shared" ref="D124:D127" si="6">D123*0.92</f>
        <v>84.64</v>
      </c>
      <c r="E124" s="90">
        <f t="shared" ref="E124:E127" si="7">$D$114*POWER(C124,3) +$D$115*POWER(C124,2) +$D$116*C124 + $D$117</f>
        <v>84.623123993479965</v>
      </c>
      <c r="F124" s="72"/>
      <c r="G124" s="70">
        <f t="shared" si="5"/>
        <v>2.8479959606429614E-4</v>
      </c>
      <c r="H124" s="70">
        <v>1</v>
      </c>
      <c r="I124" s="84"/>
      <c r="J124" s="91"/>
      <c r="M124" s="84"/>
      <c r="N124" s="87"/>
      <c r="O124" s="87"/>
      <c r="P124" s="87"/>
      <c r="Q124" s="87"/>
      <c r="R124" s="87"/>
      <c r="S124" s="87"/>
      <c r="T124" s="88"/>
    </row>
    <row r="125" spans="2:20" s="79" customFormat="1" ht="16" x14ac:dyDescent="0.2">
      <c r="B125" s="86"/>
      <c r="C125" s="73">
        <v>6</v>
      </c>
      <c r="D125" s="89">
        <f t="shared" si="6"/>
        <v>77.868800000000007</v>
      </c>
      <c r="E125" s="90">
        <f t="shared" si="7"/>
        <v>77.815507771446306</v>
      </c>
      <c r="F125" s="72"/>
      <c r="G125" s="70">
        <f t="shared" si="5"/>
        <v>2.8400616242199249E-3</v>
      </c>
      <c r="H125" s="70">
        <v>1</v>
      </c>
      <c r="I125" s="84"/>
      <c r="J125" s="91"/>
      <c r="M125" s="84"/>
      <c r="N125" s="87"/>
      <c r="O125" s="87"/>
      <c r="P125" s="87"/>
      <c r="Q125" s="87"/>
      <c r="R125" s="87"/>
      <c r="S125" s="87"/>
      <c r="T125" s="88"/>
    </row>
    <row r="126" spans="2:20" s="79" customFormat="1" ht="16" x14ac:dyDescent="0.2">
      <c r="B126" s="86"/>
      <c r="C126" s="73">
        <v>8</v>
      </c>
      <c r="D126" s="89">
        <f t="shared" si="6"/>
        <v>71.639296000000016</v>
      </c>
      <c r="E126" s="90">
        <f t="shared" si="7"/>
        <v>71.592398657202722</v>
      </c>
      <c r="F126" s="72"/>
      <c r="G126" s="70">
        <f t="shared" si="5"/>
        <v>2.1993607614469103E-3</v>
      </c>
      <c r="H126" s="70">
        <v>1</v>
      </c>
      <c r="I126" s="84"/>
      <c r="J126" s="91"/>
      <c r="M126" s="84"/>
      <c r="N126" s="87"/>
      <c r="O126" s="87"/>
      <c r="P126" s="87"/>
      <c r="Q126" s="87"/>
      <c r="R126" s="87"/>
      <c r="S126" s="87"/>
      <c r="T126" s="88"/>
    </row>
    <row r="127" spans="2:20" s="79" customFormat="1" ht="16" x14ac:dyDescent="0.2">
      <c r="B127" s="86"/>
      <c r="C127" s="73">
        <v>10</v>
      </c>
      <c r="D127" s="89">
        <f t="shared" si="6"/>
        <v>65.908152320000013</v>
      </c>
      <c r="E127" s="90">
        <f t="shared" si="7"/>
        <v>65.953796650749211</v>
      </c>
      <c r="F127" s="72"/>
      <c r="G127" s="70">
        <f>(D127-E127) * (D127-E127)</f>
        <v>2.0834049295421864E-3</v>
      </c>
      <c r="H127" s="70">
        <v>1</v>
      </c>
      <c r="I127" s="84"/>
      <c r="J127" s="91"/>
      <c r="M127" s="84"/>
      <c r="N127" s="87"/>
      <c r="O127" s="87"/>
      <c r="P127" s="87"/>
      <c r="Q127" s="87"/>
      <c r="R127" s="87"/>
      <c r="S127" s="87"/>
      <c r="T127" s="88"/>
    </row>
    <row r="128" spans="2:20" s="79" customFormat="1" ht="16" x14ac:dyDescent="0.2">
      <c r="B128" s="86"/>
      <c r="C128" s="84"/>
      <c r="D128" s="84"/>
      <c r="E128" s="84"/>
      <c r="F128" s="84"/>
      <c r="G128" s="70"/>
      <c r="H128" s="84"/>
      <c r="I128" s="84"/>
      <c r="J128" s="84"/>
      <c r="M128" s="84"/>
      <c r="N128" s="87"/>
      <c r="O128" s="87"/>
      <c r="P128" s="87"/>
      <c r="Q128" s="87"/>
      <c r="R128" s="87"/>
      <c r="S128" s="87"/>
      <c r="T128" s="88"/>
    </row>
    <row r="129" spans="2:20" s="79" customFormat="1" ht="16" x14ac:dyDescent="0.2">
      <c r="B129" s="86"/>
      <c r="C129" s="74"/>
      <c r="D129" s="74"/>
      <c r="E129" s="74"/>
      <c r="F129" s="74" t="s">
        <v>39</v>
      </c>
      <c r="G129" s="73">
        <f>SUMPRODUCT(G122:G127,H122:H127)</f>
        <v>1.0392143267678245E-2</v>
      </c>
      <c r="H129" s="75" t="s">
        <v>17</v>
      </c>
      <c r="I129" s="74"/>
      <c r="J129" s="84"/>
      <c r="M129" s="84"/>
      <c r="N129" s="87"/>
      <c r="O129" s="87"/>
      <c r="P129" s="87"/>
      <c r="Q129" s="87"/>
      <c r="R129" s="87"/>
      <c r="S129" s="87"/>
      <c r="T129" s="88"/>
    </row>
    <row r="130" spans="2:20" s="79" customFormat="1" ht="16" x14ac:dyDescent="0.2">
      <c r="B130" s="86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7"/>
      <c r="O130" s="87"/>
      <c r="P130" s="87"/>
      <c r="Q130" s="87"/>
      <c r="R130" s="87"/>
      <c r="S130" s="87"/>
      <c r="T130" s="88"/>
    </row>
    <row r="131" spans="2:20" s="79" customFormat="1" ht="17" thickBot="1" x14ac:dyDescent="0.25">
      <c r="B131" s="92"/>
      <c r="C131" s="93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5"/>
    </row>
    <row r="132" spans="2:20" s="79" customFormat="1" ht="17" thickTop="1" x14ac:dyDescent="0.2">
      <c r="C132" s="59"/>
    </row>
    <row r="133" spans="2:20" s="79" customFormat="1" ht="16" x14ac:dyDescent="0.2">
      <c r="C133" s="59"/>
    </row>
  </sheetData>
  <sheetProtection sheet="1" selectLockedCell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46D6-4868-B542-BB20-C8BE504E9DF1}">
  <dimension ref="D3:E41"/>
  <sheetViews>
    <sheetView zoomScale="130" zoomScaleNormal="130" workbookViewId="0">
      <selection activeCell="E37" sqref="E37"/>
    </sheetView>
  </sheetViews>
  <sheetFormatPr baseColWidth="10" defaultRowHeight="18" x14ac:dyDescent="0.2"/>
  <cols>
    <col min="1" max="1" width="2.6640625" style="2" customWidth="1"/>
    <col min="2" max="2" width="4" style="2" customWidth="1"/>
    <col min="3" max="3" width="2.83203125" style="2" customWidth="1"/>
    <col min="4" max="4" width="8.83203125" style="15" customWidth="1"/>
    <col min="5" max="5" width="143.83203125" style="10" customWidth="1"/>
    <col min="6" max="16384" width="10.83203125" style="2"/>
  </cols>
  <sheetData>
    <row r="3" spans="4:5" ht="30" x14ac:dyDescent="0.3">
      <c r="D3" s="9" t="s">
        <v>47</v>
      </c>
    </row>
    <row r="4" spans="4:5" x14ac:dyDescent="0.2">
      <c r="D4" s="16" t="s">
        <v>48</v>
      </c>
    </row>
    <row r="5" spans="4:5" x14ac:dyDescent="0.2">
      <c r="D5" s="16"/>
    </row>
    <row r="8" spans="4:5" s="13" customFormat="1" ht="48" customHeight="1" x14ac:dyDescent="0.2">
      <c r="D8" s="11" t="s">
        <v>45</v>
      </c>
      <c r="E8" s="12" t="s">
        <v>46</v>
      </c>
    </row>
    <row r="9" spans="4:5" s="13" customFormat="1" ht="17" customHeight="1" x14ac:dyDescent="0.2">
      <c r="D9" s="11"/>
      <c r="E9" s="12"/>
    </row>
    <row r="10" spans="4:5" s="13" customFormat="1" ht="17" customHeight="1" x14ac:dyDescent="0.2">
      <c r="D10" s="11" t="s">
        <v>15</v>
      </c>
      <c r="E10" s="12">
        <v>5.7329262536424204E-4</v>
      </c>
    </row>
    <row r="11" spans="4:5" s="13" customFormat="1" ht="17" customHeight="1" x14ac:dyDescent="0.2">
      <c r="D11" s="11" t="s">
        <v>14</v>
      </c>
      <c r="E11" s="12">
        <v>8.6490079386741282E-4</v>
      </c>
    </row>
    <row r="12" spans="4:5" s="13" customFormat="1" ht="17" customHeight="1" x14ac:dyDescent="0.2">
      <c r="D12" s="11" t="s">
        <v>13</v>
      </c>
      <c r="E12" s="12">
        <v>1.549182488700912E-2</v>
      </c>
    </row>
    <row r="13" spans="4:5" s="13" customFormat="1" ht="17" customHeight="1" x14ac:dyDescent="0.2">
      <c r="D13" s="11" t="s">
        <v>12</v>
      </c>
      <c r="E13" s="12">
        <v>-0.73884289698514571</v>
      </c>
    </row>
    <row r="14" spans="4:5" s="13" customFormat="1" ht="17" customHeight="1" x14ac:dyDescent="0.2">
      <c r="D14" s="11" t="s">
        <v>11</v>
      </c>
      <c r="E14" s="12">
        <v>1.7855505320718223</v>
      </c>
    </row>
    <row r="15" spans="4:5" s="13" customFormat="1" ht="17" customHeight="1" x14ac:dyDescent="0.2">
      <c r="D15" s="11" t="s">
        <v>10</v>
      </c>
      <c r="E15" s="12">
        <v>3.0082959798493158</v>
      </c>
    </row>
    <row r="16" spans="4:5" s="13" customFormat="1" ht="17" customHeight="1" x14ac:dyDescent="0.2">
      <c r="D16" s="11" t="s">
        <v>9</v>
      </c>
      <c r="E16" s="12">
        <v>72.200937615818447</v>
      </c>
    </row>
    <row r="17" spans="4:5" s="13" customFormat="1" ht="17" customHeight="1" x14ac:dyDescent="0.2">
      <c r="D17" s="11" t="s">
        <v>8</v>
      </c>
      <c r="E17" s="12">
        <v>-347.0708877063384</v>
      </c>
    </row>
    <row r="18" spans="4:5" s="13" customFormat="1" ht="17" customHeight="1" x14ac:dyDescent="0.2">
      <c r="D18" s="11" t="s">
        <v>7</v>
      </c>
      <c r="E18" s="12">
        <v>-1.4992452736896901E-2</v>
      </c>
    </row>
    <row r="19" spans="4:5" s="13" customFormat="1" ht="17" customHeight="1" x14ac:dyDescent="0.2">
      <c r="D19" s="11" t="s">
        <v>16</v>
      </c>
      <c r="E19" s="12">
        <v>985.47818667754859</v>
      </c>
    </row>
    <row r="20" spans="4:5" s="13" customFormat="1" ht="17" customHeight="1" x14ac:dyDescent="0.2">
      <c r="D20" s="11"/>
      <c r="E20" s="12"/>
    </row>
    <row r="21" spans="4:5" s="13" customFormat="1" ht="17" customHeight="1" x14ac:dyDescent="0.2">
      <c r="D21" s="11" t="s">
        <v>18</v>
      </c>
      <c r="E21" s="12">
        <v>-6.4684706512267411E-5</v>
      </c>
    </row>
    <row r="22" spans="4:5" s="13" customFormat="1" ht="17" customHeight="1" x14ac:dyDescent="0.2">
      <c r="D22" s="11" t="s">
        <v>19</v>
      </c>
      <c r="E22" s="12">
        <v>-8.5051162049449291E-3</v>
      </c>
    </row>
    <row r="23" spans="4:5" s="13" customFormat="1" ht="17" customHeight="1" x14ac:dyDescent="0.2">
      <c r="D23" s="11" t="s">
        <v>20</v>
      </c>
      <c r="E23" s="12">
        <v>0.86037968569544032</v>
      </c>
    </row>
    <row r="24" spans="4:5" s="13" customFormat="1" ht="17" customHeight="1" x14ac:dyDescent="0.2">
      <c r="D24" s="11" t="s">
        <v>21</v>
      </c>
      <c r="E24" s="12">
        <v>87.082220478717375</v>
      </c>
    </row>
    <row r="25" spans="4:5" s="13" customFormat="1" ht="17" customHeight="1" x14ac:dyDescent="0.2">
      <c r="D25" s="11"/>
      <c r="E25" s="12"/>
    </row>
    <row r="26" spans="4:5" s="13" customFormat="1" ht="17" customHeight="1" x14ac:dyDescent="0.2">
      <c r="D26" s="11"/>
      <c r="E26" s="12"/>
    </row>
    <row r="27" spans="4:5" s="13" customFormat="1" ht="17" customHeight="1" x14ac:dyDescent="0.2">
      <c r="D27" s="11"/>
      <c r="E27" s="12"/>
    </row>
    <row r="28" spans="4:5" s="13" customFormat="1" ht="17" customHeight="1" x14ac:dyDescent="0.2">
      <c r="D28" s="17" t="s">
        <v>87</v>
      </c>
      <c r="E28" s="12"/>
    </row>
    <row r="29" spans="4:5" s="13" customFormat="1" ht="17" customHeight="1" x14ac:dyDescent="0.2">
      <c r="D29" s="17" t="s">
        <v>107</v>
      </c>
      <c r="E29" s="14"/>
    </row>
    <row r="30" spans="4:5" s="13" customFormat="1" ht="17" customHeight="1" x14ac:dyDescent="0.2">
      <c r="D30" s="17" t="s">
        <v>104</v>
      </c>
      <c r="E30" s="14"/>
    </row>
    <row r="31" spans="4:5" s="13" customFormat="1" ht="17" customHeight="1" x14ac:dyDescent="0.2">
      <c r="D31" s="11"/>
      <c r="E31" s="12"/>
    </row>
    <row r="32" spans="4:5" s="13" customFormat="1" ht="17" customHeight="1" x14ac:dyDescent="0.2">
      <c r="D32" s="17" t="s">
        <v>105</v>
      </c>
      <c r="E32" s="12"/>
    </row>
    <row r="33" spans="4:5" s="13" customFormat="1" ht="17" customHeight="1" x14ac:dyDescent="0.2">
      <c r="D33" s="11"/>
      <c r="E33" s="12"/>
    </row>
    <row r="34" spans="4:5" s="13" customFormat="1" ht="17" customHeight="1" x14ac:dyDescent="0.2">
      <c r="D34" s="11"/>
      <c r="E34" s="12"/>
    </row>
    <row r="35" spans="4:5" s="13" customFormat="1" ht="17" customHeight="1" x14ac:dyDescent="0.2">
      <c r="D35" s="11"/>
      <c r="E35" s="12"/>
    </row>
    <row r="36" spans="4:5" s="13" customFormat="1" ht="17" customHeight="1" x14ac:dyDescent="0.2">
      <c r="D36" s="11"/>
      <c r="E36" s="12"/>
    </row>
    <row r="37" spans="4:5" s="13" customFormat="1" ht="17" customHeight="1" x14ac:dyDescent="0.2">
      <c r="D37" s="11"/>
      <c r="E37" s="12"/>
    </row>
    <row r="38" spans="4:5" s="13" customFormat="1" ht="17" customHeight="1" x14ac:dyDescent="0.2">
      <c r="D38" s="11"/>
      <c r="E38" s="12"/>
    </row>
    <row r="39" spans="4:5" s="13" customFormat="1" ht="17" customHeight="1" x14ac:dyDescent="0.2">
      <c r="D39" s="11"/>
      <c r="E39" s="12"/>
    </row>
    <row r="40" spans="4:5" s="13" customFormat="1" ht="17" customHeight="1" x14ac:dyDescent="0.2">
      <c r="D40" s="11"/>
      <c r="E40" s="12"/>
    </row>
    <row r="41" spans="4:5" s="13" customFormat="1" ht="17" customHeight="1" x14ac:dyDescent="0.2">
      <c r="D41" s="11"/>
      <c r="E41" s="1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F20A-CB8E-B649-90D4-C7E0C2EC8C64}">
  <dimension ref="C4:E18"/>
  <sheetViews>
    <sheetView zoomScale="150" zoomScaleNormal="150" workbookViewId="0">
      <selection activeCell="G26" sqref="G26"/>
    </sheetView>
  </sheetViews>
  <sheetFormatPr baseColWidth="10" defaultRowHeight="16" x14ac:dyDescent="0.2"/>
  <sheetData>
    <row r="4" spans="3:5" x14ac:dyDescent="0.2">
      <c r="E4" s="99">
        <f>0.97</f>
        <v>0.97</v>
      </c>
    </row>
    <row r="5" spans="3:5" x14ac:dyDescent="0.2">
      <c r="C5" s="71">
        <v>4.3</v>
      </c>
      <c r="E5" s="89">
        <f>E$4 * C5</f>
        <v>4.1709999999999994</v>
      </c>
    </row>
    <row r="6" spans="3:5" x14ac:dyDescent="0.2">
      <c r="C6" s="71">
        <v>4.2</v>
      </c>
      <c r="E6" s="89">
        <f t="shared" ref="E6:E18" si="0">E$4 * C6</f>
        <v>4.0739999999999998</v>
      </c>
    </row>
    <row r="7" spans="3:5" x14ac:dyDescent="0.2">
      <c r="C7" s="71">
        <v>4.0999999999999996</v>
      </c>
      <c r="E7" s="89">
        <f t="shared" si="0"/>
        <v>3.9769999999999994</v>
      </c>
    </row>
    <row r="8" spans="3:5" x14ac:dyDescent="0.2">
      <c r="C8" s="71">
        <v>4</v>
      </c>
      <c r="E8" s="89">
        <f t="shared" si="0"/>
        <v>3.88</v>
      </c>
    </row>
    <row r="9" spans="3:5" x14ac:dyDescent="0.2">
      <c r="C9" s="71">
        <v>3.9</v>
      </c>
      <c r="E9" s="89">
        <f t="shared" si="0"/>
        <v>3.7829999999999999</v>
      </c>
    </row>
    <row r="10" spans="3:5" x14ac:dyDescent="0.2">
      <c r="C10" s="71">
        <v>3.8</v>
      </c>
      <c r="E10" s="89">
        <f t="shared" si="0"/>
        <v>3.6859999999999999</v>
      </c>
    </row>
    <row r="11" spans="3:5" x14ac:dyDescent="0.2">
      <c r="C11" s="71">
        <v>3.7</v>
      </c>
      <c r="E11" s="89">
        <f t="shared" si="0"/>
        <v>3.589</v>
      </c>
    </row>
    <row r="12" spans="3:5" x14ac:dyDescent="0.2">
      <c r="C12" s="71">
        <v>3.6</v>
      </c>
      <c r="E12" s="89">
        <f t="shared" si="0"/>
        <v>3.492</v>
      </c>
    </row>
    <row r="13" spans="3:5" x14ac:dyDescent="0.2">
      <c r="C13" s="71">
        <v>3.5</v>
      </c>
      <c r="E13" s="89">
        <f t="shared" si="0"/>
        <v>3.395</v>
      </c>
    </row>
    <row r="14" spans="3:5" x14ac:dyDescent="0.2">
      <c r="C14" s="71">
        <v>3.4</v>
      </c>
      <c r="E14" s="89">
        <f t="shared" si="0"/>
        <v>3.298</v>
      </c>
    </row>
    <row r="15" spans="3:5" x14ac:dyDescent="0.2">
      <c r="C15" s="71">
        <v>3.3</v>
      </c>
      <c r="E15" s="89">
        <f t="shared" si="0"/>
        <v>3.2009999999999996</v>
      </c>
    </row>
    <row r="16" spans="3:5" x14ac:dyDescent="0.2">
      <c r="C16" s="71">
        <v>3.19999999999999</v>
      </c>
      <c r="E16" s="89">
        <f t="shared" si="0"/>
        <v>3.1039999999999903</v>
      </c>
    </row>
    <row r="17" spans="3:5" x14ac:dyDescent="0.2">
      <c r="C17" s="71">
        <v>3.1</v>
      </c>
      <c r="E17" s="89">
        <f t="shared" si="0"/>
        <v>3.0070000000000001</v>
      </c>
    </row>
    <row r="18" spans="3:5" x14ac:dyDescent="0.2">
      <c r="C18" s="71">
        <v>3</v>
      </c>
      <c r="E18" s="89">
        <f t="shared" si="0"/>
        <v>2.91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B100-D339-DE4E-808F-E41A2068807F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Cover</vt:lpstr>
      <vt:lpstr>SOC Tool 2</vt:lpstr>
      <vt:lpstr>Formulae for Coding</vt:lpstr>
      <vt:lpstr>New Battery Characteristic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2021-05-01T16:20:37Z</dcterms:created>
  <dcterms:modified xsi:type="dcterms:W3CDTF">2022-05-07T16:06:47Z</dcterms:modified>
</cp:coreProperties>
</file>