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Neues YouTube Material/Update Antenna Tool/10 Material Sammlung/"/>
    </mc:Choice>
  </mc:AlternateContent>
  <xr:revisionPtr revIDLastSave="0" documentId="13_ncr:1_{25E98C64-E7AE-1E48-8511-47A2BD6D5BEC}" xr6:coauthVersionLast="47" xr6:coauthVersionMax="47" xr10:uidLastSave="{00000000-0000-0000-0000-000000000000}"/>
  <bookViews>
    <workbookView xWindow="9300" yWindow="500" windowWidth="23840" windowHeight="20180" activeTab="2" xr2:uid="{0600C1B3-C6AB-4845-A394-5F09529F05FF}"/>
  </bookViews>
  <sheets>
    <sheet name="Cover" sheetId="1" r:id="rId1"/>
    <sheet name="Beamwidth &amp; Gain" sheetId="18" r:id="rId2"/>
    <sheet name="VSWR &amp; Return Loss" sheetId="12" r:id="rId3"/>
    <sheet name="Radiation Pattern Generator" sheetId="16" r:id="rId4"/>
    <sheet name="Near &amp; Farfield" sheetId="13" r:id="rId5"/>
    <sheet name="Downtilt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2" l="1"/>
  <c r="E25" i="18"/>
  <c r="E26" i="18" s="1"/>
  <c r="E22" i="18"/>
  <c r="E23" i="18" s="1"/>
  <c r="E18" i="18"/>
  <c r="E19" i="18" s="1"/>
  <c r="E15" i="18"/>
  <c r="E16" i="18" s="1"/>
  <c r="P16" i="12" l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R9" i="12"/>
  <c r="L24" i="12"/>
  <c r="E24" i="12"/>
  <c r="L14" i="12"/>
  <c r="L16" i="12" s="1"/>
  <c r="M12" i="16"/>
  <c r="E13" i="13"/>
  <c r="W11" i="16"/>
  <c r="W10" i="16"/>
  <c r="W12" i="16" s="1"/>
  <c r="AG12" i="16"/>
  <c r="AB12" i="16"/>
  <c r="E18" i="17"/>
  <c r="E17" i="17"/>
  <c r="E16" i="17"/>
  <c r="AG11" i="16"/>
  <c r="AH101" i="16" s="1"/>
  <c r="AB11" i="16"/>
  <c r="AC144" i="16" s="1"/>
  <c r="AG10" i="16"/>
  <c r="AH10" i="16" s="1"/>
  <c r="AB10" i="16"/>
  <c r="AC10" i="16" s="1"/>
  <c r="Q16" i="12" l="1"/>
  <c r="R16" i="12" s="1"/>
  <c r="Q32" i="12"/>
  <c r="R32" i="12" s="1"/>
  <c r="Q30" i="12"/>
  <c r="R30" i="12" s="1"/>
  <c r="Q28" i="12"/>
  <c r="R28" i="12" s="1"/>
  <c r="Q25" i="12"/>
  <c r="R25" i="12" s="1"/>
  <c r="Q19" i="12"/>
  <c r="R19" i="12" s="1"/>
  <c r="Q29" i="12"/>
  <c r="R29" i="12" s="1"/>
  <c r="Q27" i="12"/>
  <c r="R27" i="12" s="1"/>
  <c r="Q23" i="12"/>
  <c r="R23" i="12" s="1"/>
  <c r="Q17" i="12"/>
  <c r="R17" i="12" s="1"/>
  <c r="Q15" i="12"/>
  <c r="R15" i="12" s="1"/>
  <c r="Q31" i="12"/>
  <c r="R31" i="12" s="1"/>
  <c r="Q26" i="12"/>
  <c r="R26" i="12" s="1"/>
  <c r="Q24" i="12"/>
  <c r="R24" i="12" s="1"/>
  <c r="Q22" i="12"/>
  <c r="R22" i="12" s="1"/>
  <c r="Q18" i="12"/>
  <c r="R18" i="12" s="1"/>
  <c r="E26" i="12"/>
  <c r="E25" i="12" s="1"/>
  <c r="E16" i="12"/>
  <c r="Q21" i="12"/>
  <c r="R21" i="12" s="1"/>
  <c r="L26" i="12"/>
  <c r="L25" i="12" s="1"/>
  <c r="L18" i="12"/>
  <c r="L101" i="16"/>
  <c r="M101" i="16" s="1"/>
  <c r="D144" i="16"/>
  <c r="E144" i="16" s="1"/>
  <c r="AH74" i="16"/>
  <c r="L74" i="16" s="1"/>
  <c r="M74" i="16" s="1"/>
  <c r="AH86" i="16"/>
  <c r="L86" i="16" s="1"/>
  <c r="M86" i="16" s="1"/>
  <c r="AH98" i="16"/>
  <c r="L98" i="16" s="1"/>
  <c r="M98" i="16" s="1"/>
  <c r="AH75" i="16"/>
  <c r="L75" i="16" s="1"/>
  <c r="M75" i="16" s="1"/>
  <c r="AH79" i="16"/>
  <c r="L79" i="16" s="1"/>
  <c r="M79" i="16" s="1"/>
  <c r="AH83" i="16"/>
  <c r="L83" i="16" s="1"/>
  <c r="M83" i="16" s="1"/>
  <c r="AH87" i="16"/>
  <c r="L87" i="16" s="1"/>
  <c r="M87" i="16" s="1"/>
  <c r="AH91" i="16"/>
  <c r="L91" i="16" s="1"/>
  <c r="M91" i="16" s="1"/>
  <c r="AH95" i="16"/>
  <c r="L95" i="16" s="1"/>
  <c r="M95" i="16" s="1"/>
  <c r="AH99" i="16"/>
  <c r="L99" i="16" s="1"/>
  <c r="M99" i="16" s="1"/>
  <c r="AH82" i="16"/>
  <c r="L82" i="16" s="1"/>
  <c r="M82" i="16" s="1"/>
  <c r="AH94" i="16"/>
  <c r="L94" i="16" s="1"/>
  <c r="M94" i="16" s="1"/>
  <c r="AH76" i="16"/>
  <c r="L76" i="16" s="1"/>
  <c r="AH80" i="16"/>
  <c r="L80" i="16" s="1"/>
  <c r="M80" i="16" s="1"/>
  <c r="AH84" i="16"/>
  <c r="L84" i="16" s="1"/>
  <c r="M84" i="16" s="1"/>
  <c r="AH88" i="16"/>
  <c r="L88" i="16" s="1"/>
  <c r="M88" i="16" s="1"/>
  <c r="AH92" i="16"/>
  <c r="L92" i="16" s="1"/>
  <c r="M92" i="16" s="1"/>
  <c r="AH96" i="16"/>
  <c r="L96" i="16" s="1"/>
  <c r="M96" i="16" s="1"/>
  <c r="AH100" i="16"/>
  <c r="L100" i="16" s="1"/>
  <c r="M100" i="16" s="1"/>
  <c r="AH78" i="16"/>
  <c r="L78" i="16" s="1"/>
  <c r="M78" i="16" s="1"/>
  <c r="AH90" i="16"/>
  <c r="L90" i="16" s="1"/>
  <c r="M90" i="16" s="1"/>
  <c r="AH73" i="16"/>
  <c r="L73" i="16" s="1"/>
  <c r="M73" i="16" s="1"/>
  <c r="AH77" i="16"/>
  <c r="L77" i="16" s="1"/>
  <c r="M77" i="16" s="1"/>
  <c r="AH81" i="16"/>
  <c r="L81" i="16" s="1"/>
  <c r="M81" i="16" s="1"/>
  <c r="AH85" i="16"/>
  <c r="L85" i="16" s="1"/>
  <c r="M85" i="16" s="1"/>
  <c r="AH89" i="16"/>
  <c r="L89" i="16" s="1"/>
  <c r="M89" i="16" s="1"/>
  <c r="AH93" i="16"/>
  <c r="L93" i="16" s="1"/>
  <c r="M93" i="16" s="1"/>
  <c r="AH97" i="16"/>
  <c r="L97" i="16" s="1"/>
  <c r="M97" i="16" s="1"/>
  <c r="AC111" i="16"/>
  <c r="D111" i="16" s="1"/>
  <c r="E111" i="16" s="1"/>
  <c r="AC112" i="16"/>
  <c r="D112" i="16" s="1"/>
  <c r="E112" i="16" s="1"/>
  <c r="AC113" i="16"/>
  <c r="D113" i="16" s="1"/>
  <c r="E113" i="16" s="1"/>
  <c r="AC114" i="16"/>
  <c r="D114" i="16" s="1"/>
  <c r="E114" i="16" s="1"/>
  <c r="AC115" i="16"/>
  <c r="D115" i="16" s="1"/>
  <c r="E115" i="16" s="1"/>
  <c r="AC116" i="16"/>
  <c r="D116" i="16" s="1"/>
  <c r="E116" i="16" s="1"/>
  <c r="AC117" i="16"/>
  <c r="D117" i="16" s="1"/>
  <c r="E117" i="16" s="1"/>
  <c r="AC118" i="16"/>
  <c r="D118" i="16" s="1"/>
  <c r="E118" i="16" s="1"/>
  <c r="AC119" i="16"/>
  <c r="D119" i="16" s="1"/>
  <c r="E119" i="16" s="1"/>
  <c r="AC120" i="16"/>
  <c r="D120" i="16" s="1"/>
  <c r="E120" i="16" s="1"/>
  <c r="AC121" i="16"/>
  <c r="D121" i="16" s="1"/>
  <c r="E121" i="16" s="1"/>
  <c r="AC122" i="16"/>
  <c r="D122" i="16" s="1"/>
  <c r="E122" i="16" s="1"/>
  <c r="AC123" i="16"/>
  <c r="D123" i="16" s="1"/>
  <c r="E123" i="16" s="1"/>
  <c r="AC124" i="16"/>
  <c r="D124" i="16" s="1"/>
  <c r="E124" i="16" s="1"/>
  <c r="AC125" i="16"/>
  <c r="D125" i="16" s="1"/>
  <c r="E125" i="16" s="1"/>
  <c r="AC126" i="16"/>
  <c r="D126" i="16" s="1"/>
  <c r="E126" i="16" s="1"/>
  <c r="AC127" i="16"/>
  <c r="D127" i="16" s="1"/>
  <c r="E127" i="16" s="1"/>
  <c r="AC128" i="16"/>
  <c r="D128" i="16" s="1"/>
  <c r="E128" i="16" s="1"/>
  <c r="AC129" i="16"/>
  <c r="D129" i="16" s="1"/>
  <c r="E129" i="16" s="1"/>
  <c r="AC130" i="16"/>
  <c r="D130" i="16" s="1"/>
  <c r="E130" i="16" s="1"/>
  <c r="AC131" i="16"/>
  <c r="D131" i="16" s="1"/>
  <c r="E131" i="16" s="1"/>
  <c r="AC132" i="16"/>
  <c r="D132" i="16" s="1"/>
  <c r="E132" i="16" s="1"/>
  <c r="AC133" i="16"/>
  <c r="D133" i="16" s="1"/>
  <c r="E133" i="16" s="1"/>
  <c r="AC134" i="16"/>
  <c r="D134" i="16" s="1"/>
  <c r="E134" i="16" s="1"/>
  <c r="AC135" i="16"/>
  <c r="D135" i="16" s="1"/>
  <c r="E135" i="16" s="1"/>
  <c r="AC136" i="16"/>
  <c r="D136" i="16" s="1"/>
  <c r="E136" i="16" s="1"/>
  <c r="AC137" i="16"/>
  <c r="D137" i="16" s="1"/>
  <c r="E137" i="16" s="1"/>
  <c r="AC138" i="16"/>
  <c r="D138" i="16" s="1"/>
  <c r="E138" i="16" s="1"/>
  <c r="AC139" i="16"/>
  <c r="D139" i="16" s="1"/>
  <c r="E139" i="16" s="1"/>
  <c r="AC140" i="16"/>
  <c r="D140" i="16" s="1"/>
  <c r="E140" i="16" s="1"/>
  <c r="AC141" i="16"/>
  <c r="D141" i="16" s="1"/>
  <c r="E141" i="16" s="1"/>
  <c r="AC142" i="16"/>
  <c r="D142" i="16" s="1"/>
  <c r="E142" i="16" s="1"/>
  <c r="AC143" i="16"/>
  <c r="D143" i="16" s="1"/>
  <c r="E143" i="16" s="1"/>
  <c r="AC103" i="16"/>
  <c r="D103" i="16" s="1"/>
  <c r="E103" i="16" s="1"/>
  <c r="AC105" i="16"/>
  <c r="D105" i="16" s="1"/>
  <c r="E105" i="16" s="1"/>
  <c r="AC107" i="16"/>
  <c r="D107" i="16" s="1"/>
  <c r="E107" i="16" s="1"/>
  <c r="AC109" i="16"/>
  <c r="D109" i="16" s="1"/>
  <c r="E109" i="16" s="1"/>
  <c r="AH144" i="16"/>
  <c r="L144" i="16" s="1"/>
  <c r="M144" i="16" s="1"/>
  <c r="AH143" i="16"/>
  <c r="L143" i="16" s="1"/>
  <c r="M143" i="16" s="1"/>
  <c r="AH142" i="16"/>
  <c r="L142" i="16" s="1"/>
  <c r="M142" i="16" s="1"/>
  <c r="AH141" i="16"/>
  <c r="L141" i="16" s="1"/>
  <c r="M141" i="16" s="1"/>
  <c r="AH140" i="16"/>
  <c r="L140" i="16" s="1"/>
  <c r="M140" i="16" s="1"/>
  <c r="AH139" i="16"/>
  <c r="L139" i="16" s="1"/>
  <c r="M139" i="16" s="1"/>
  <c r="AH138" i="16"/>
  <c r="L138" i="16" s="1"/>
  <c r="M138" i="16" s="1"/>
  <c r="AH137" i="16"/>
  <c r="L137" i="16" s="1"/>
  <c r="M137" i="16" s="1"/>
  <c r="AH136" i="16"/>
  <c r="L136" i="16" s="1"/>
  <c r="M136" i="16" s="1"/>
  <c r="AH135" i="16"/>
  <c r="L135" i="16" s="1"/>
  <c r="M135" i="16" s="1"/>
  <c r="AH134" i="16"/>
  <c r="L134" i="16" s="1"/>
  <c r="M134" i="16" s="1"/>
  <c r="AH133" i="16"/>
  <c r="L133" i="16" s="1"/>
  <c r="M133" i="16" s="1"/>
  <c r="AH132" i="16"/>
  <c r="L132" i="16" s="1"/>
  <c r="M132" i="16" s="1"/>
  <c r="AH131" i="16"/>
  <c r="L131" i="16" s="1"/>
  <c r="M131" i="16" s="1"/>
  <c r="AH130" i="16"/>
  <c r="L130" i="16" s="1"/>
  <c r="M130" i="16" s="1"/>
  <c r="AH129" i="16"/>
  <c r="L129" i="16" s="1"/>
  <c r="M129" i="16" s="1"/>
  <c r="AH128" i="16"/>
  <c r="L128" i="16" s="1"/>
  <c r="M128" i="16" s="1"/>
  <c r="AH127" i="16"/>
  <c r="L127" i="16" s="1"/>
  <c r="M127" i="16" s="1"/>
  <c r="AH126" i="16"/>
  <c r="L126" i="16" s="1"/>
  <c r="M126" i="16" s="1"/>
  <c r="AH125" i="16"/>
  <c r="L125" i="16" s="1"/>
  <c r="M125" i="16" s="1"/>
  <c r="AH124" i="16"/>
  <c r="L124" i="16" s="1"/>
  <c r="M124" i="16" s="1"/>
  <c r="AH123" i="16"/>
  <c r="L123" i="16" s="1"/>
  <c r="M123" i="16" s="1"/>
  <c r="AH122" i="16"/>
  <c r="L122" i="16" s="1"/>
  <c r="M122" i="16" s="1"/>
  <c r="AH121" i="16"/>
  <c r="L121" i="16" s="1"/>
  <c r="M121" i="16" s="1"/>
  <c r="AH120" i="16"/>
  <c r="L120" i="16" s="1"/>
  <c r="M120" i="16" s="1"/>
  <c r="AH119" i="16"/>
  <c r="L119" i="16" s="1"/>
  <c r="M119" i="16" s="1"/>
  <c r="AH118" i="16"/>
  <c r="L118" i="16" s="1"/>
  <c r="M118" i="16" s="1"/>
  <c r="AH117" i="16"/>
  <c r="L117" i="16" s="1"/>
  <c r="M117" i="16" s="1"/>
  <c r="AH116" i="16"/>
  <c r="L116" i="16" s="1"/>
  <c r="M116" i="16" s="1"/>
  <c r="AH115" i="16"/>
  <c r="L115" i="16" s="1"/>
  <c r="M115" i="16" s="1"/>
  <c r="AH114" i="16"/>
  <c r="L114" i="16" s="1"/>
  <c r="M114" i="16" s="1"/>
  <c r="AH113" i="16"/>
  <c r="L113" i="16" s="1"/>
  <c r="M113" i="16" s="1"/>
  <c r="AH112" i="16"/>
  <c r="L112" i="16" s="1"/>
  <c r="M112" i="16" s="1"/>
  <c r="AH111" i="16"/>
  <c r="L111" i="16" s="1"/>
  <c r="M111" i="16" s="1"/>
  <c r="AH110" i="16"/>
  <c r="L110" i="16" s="1"/>
  <c r="M110" i="16" s="1"/>
  <c r="AH109" i="16"/>
  <c r="L109" i="16" s="1"/>
  <c r="M109" i="16" s="1"/>
  <c r="AH108" i="16"/>
  <c r="L108" i="16" s="1"/>
  <c r="M108" i="16" s="1"/>
  <c r="AH107" i="16"/>
  <c r="L107" i="16" s="1"/>
  <c r="M107" i="16" s="1"/>
  <c r="AH106" i="16"/>
  <c r="L106" i="16" s="1"/>
  <c r="M106" i="16" s="1"/>
  <c r="AH105" i="16"/>
  <c r="L105" i="16" s="1"/>
  <c r="M105" i="16" s="1"/>
  <c r="AH104" i="16"/>
  <c r="L104" i="16" s="1"/>
  <c r="M104" i="16" s="1"/>
  <c r="AH103" i="16"/>
  <c r="L103" i="16" s="1"/>
  <c r="M103" i="16" s="1"/>
  <c r="AH102" i="16"/>
  <c r="L102" i="16" s="1"/>
  <c r="M102" i="16" s="1"/>
  <c r="AC73" i="16"/>
  <c r="D73" i="16" s="1"/>
  <c r="E73" i="16" s="1"/>
  <c r="AC74" i="16"/>
  <c r="D74" i="16" s="1"/>
  <c r="E74" i="16" s="1"/>
  <c r="AC75" i="16"/>
  <c r="D75" i="16" s="1"/>
  <c r="E75" i="16" s="1"/>
  <c r="AC76" i="16"/>
  <c r="D76" i="16" s="1"/>
  <c r="E76" i="16" s="1"/>
  <c r="AC77" i="16"/>
  <c r="D77" i="16" s="1"/>
  <c r="E77" i="16" s="1"/>
  <c r="AC78" i="16"/>
  <c r="D78" i="16" s="1"/>
  <c r="E78" i="16" s="1"/>
  <c r="AC79" i="16"/>
  <c r="D79" i="16" s="1"/>
  <c r="E79" i="16" s="1"/>
  <c r="AC80" i="16"/>
  <c r="D80" i="16" s="1"/>
  <c r="E80" i="16" s="1"/>
  <c r="AC81" i="16"/>
  <c r="D81" i="16" s="1"/>
  <c r="E81" i="16" s="1"/>
  <c r="AC82" i="16"/>
  <c r="D82" i="16" s="1"/>
  <c r="E82" i="16" s="1"/>
  <c r="AC83" i="16"/>
  <c r="D83" i="16" s="1"/>
  <c r="E83" i="16" s="1"/>
  <c r="AC84" i="16"/>
  <c r="D84" i="16" s="1"/>
  <c r="E84" i="16" s="1"/>
  <c r="AC85" i="16"/>
  <c r="D85" i="16" s="1"/>
  <c r="E85" i="16" s="1"/>
  <c r="AC86" i="16"/>
  <c r="D86" i="16" s="1"/>
  <c r="E86" i="16" s="1"/>
  <c r="AC87" i="16"/>
  <c r="D87" i="16" s="1"/>
  <c r="E87" i="16" s="1"/>
  <c r="AC88" i="16"/>
  <c r="D88" i="16" s="1"/>
  <c r="E88" i="16" s="1"/>
  <c r="AC89" i="16"/>
  <c r="D89" i="16" s="1"/>
  <c r="E89" i="16" s="1"/>
  <c r="AC90" i="16"/>
  <c r="D90" i="16" s="1"/>
  <c r="E90" i="16" s="1"/>
  <c r="AC91" i="16"/>
  <c r="D91" i="16" s="1"/>
  <c r="E91" i="16" s="1"/>
  <c r="AC92" i="16"/>
  <c r="D92" i="16" s="1"/>
  <c r="E92" i="16" s="1"/>
  <c r="AC93" i="16"/>
  <c r="D93" i="16" s="1"/>
  <c r="E93" i="16" s="1"/>
  <c r="AC94" i="16"/>
  <c r="D94" i="16" s="1"/>
  <c r="E94" i="16" s="1"/>
  <c r="AC95" i="16"/>
  <c r="D95" i="16" s="1"/>
  <c r="E95" i="16" s="1"/>
  <c r="AC96" i="16"/>
  <c r="D96" i="16" s="1"/>
  <c r="E96" i="16" s="1"/>
  <c r="AC97" i="16"/>
  <c r="D97" i="16" s="1"/>
  <c r="E97" i="16" s="1"/>
  <c r="AC98" i="16"/>
  <c r="D98" i="16" s="1"/>
  <c r="E98" i="16" s="1"/>
  <c r="AC99" i="16"/>
  <c r="D99" i="16" s="1"/>
  <c r="E99" i="16" s="1"/>
  <c r="AC100" i="16"/>
  <c r="D100" i="16" s="1"/>
  <c r="E100" i="16" s="1"/>
  <c r="AC101" i="16"/>
  <c r="D101" i="16" s="1"/>
  <c r="E101" i="16" s="1"/>
  <c r="AC102" i="16"/>
  <c r="D102" i="16" s="1"/>
  <c r="E102" i="16" s="1"/>
  <c r="AC104" i="16"/>
  <c r="D104" i="16" s="1"/>
  <c r="E104" i="16" s="1"/>
  <c r="AC106" i="16"/>
  <c r="D106" i="16" s="1"/>
  <c r="E106" i="16" s="1"/>
  <c r="AC108" i="16"/>
  <c r="D108" i="16" s="1"/>
  <c r="E108" i="16" s="1"/>
  <c r="AC110" i="16"/>
  <c r="D110" i="16" s="1"/>
  <c r="E110" i="16" s="1"/>
  <c r="L15" i="12"/>
  <c r="L27" i="12" s="1"/>
  <c r="L29" i="12" s="1"/>
  <c r="E28" i="12" l="1"/>
  <c r="Q20" i="12"/>
  <c r="R20" i="12" s="1"/>
  <c r="L30" i="12"/>
  <c r="L28" i="12"/>
  <c r="L31" i="12"/>
  <c r="E30" i="12"/>
  <c r="L17" i="12"/>
  <c r="L19" i="12"/>
  <c r="E18" i="12"/>
  <c r="AG81" i="16"/>
  <c r="M76" i="16"/>
  <c r="AG76" i="16"/>
  <c r="AG75" i="16"/>
  <c r="AG82" i="16"/>
  <c r="AG79" i="16"/>
  <c r="AG74" i="16"/>
  <c r="AG77" i="16"/>
  <c r="AB73" i="16"/>
  <c r="AG78" i="16"/>
  <c r="E15" i="12"/>
  <c r="E27" i="12" s="1"/>
  <c r="AG80" i="16"/>
  <c r="AG73" i="16"/>
  <c r="AB110" i="16"/>
  <c r="AB102" i="16"/>
  <c r="AB98" i="16"/>
  <c r="AB94" i="16"/>
  <c r="AB90" i="16"/>
  <c r="AB86" i="16"/>
  <c r="AB128" i="16" s="1"/>
  <c r="AB82" i="16"/>
  <c r="AB78" i="16"/>
  <c r="AB120" i="16" s="1"/>
  <c r="AB74" i="16"/>
  <c r="AG104" i="16"/>
  <c r="AG108" i="16"/>
  <c r="AG112" i="16"/>
  <c r="AG116" i="16"/>
  <c r="AG120" i="16"/>
  <c r="AG124" i="16"/>
  <c r="AG128" i="16"/>
  <c r="AG132" i="16"/>
  <c r="AG136" i="16"/>
  <c r="AG140" i="16"/>
  <c r="AG144" i="16"/>
  <c r="AB103" i="16"/>
  <c r="AB136" i="16"/>
  <c r="AB112" i="16"/>
  <c r="AG93" i="16"/>
  <c r="AG96" i="16"/>
  <c r="AG87" i="16"/>
  <c r="AG98" i="16"/>
  <c r="AB108" i="16"/>
  <c r="AB101" i="16"/>
  <c r="AB97" i="16"/>
  <c r="AB93" i="16"/>
  <c r="AB89" i="16"/>
  <c r="AB85" i="16"/>
  <c r="AB81" i="16"/>
  <c r="AB123" i="16" s="1"/>
  <c r="AB77" i="16"/>
  <c r="AG105" i="16"/>
  <c r="AG109" i="16"/>
  <c r="AG113" i="16"/>
  <c r="AG117" i="16"/>
  <c r="AG121" i="16"/>
  <c r="AG125" i="16"/>
  <c r="AG129" i="16"/>
  <c r="AG133" i="16"/>
  <c r="AG137" i="16"/>
  <c r="AG141" i="16"/>
  <c r="AB109" i="16"/>
  <c r="AB139" i="16"/>
  <c r="AB115" i="16"/>
  <c r="AB111" i="16"/>
  <c r="AG89" i="16"/>
  <c r="AG92" i="16"/>
  <c r="AG99" i="16"/>
  <c r="AG83" i="16"/>
  <c r="AG94" i="16"/>
  <c r="AB106" i="16"/>
  <c r="AB100" i="16"/>
  <c r="AB96" i="16"/>
  <c r="AB92" i="16"/>
  <c r="AB88" i="16"/>
  <c r="AB130" i="16" s="1"/>
  <c r="AB84" i="16"/>
  <c r="AB80" i="16"/>
  <c r="AB122" i="16" s="1"/>
  <c r="AB76" i="16"/>
  <c r="AG102" i="16"/>
  <c r="AG106" i="16"/>
  <c r="AG110" i="16"/>
  <c r="AG114" i="16"/>
  <c r="AG118" i="16"/>
  <c r="AG122" i="16"/>
  <c r="AG126" i="16"/>
  <c r="AG130" i="16"/>
  <c r="AG134" i="16"/>
  <c r="AG138" i="16"/>
  <c r="AG142" i="16"/>
  <c r="AB107" i="16"/>
  <c r="AB138" i="16"/>
  <c r="AB114" i="16"/>
  <c r="AG101" i="16"/>
  <c r="AG85" i="16"/>
  <c r="AG88" i="16"/>
  <c r="AG95" i="16"/>
  <c r="AG90" i="16"/>
  <c r="AB104" i="16"/>
  <c r="AB99" i="16"/>
  <c r="AB141" i="16" s="1"/>
  <c r="AB95" i="16"/>
  <c r="AB91" i="16"/>
  <c r="AB87" i="16"/>
  <c r="AB83" i="16"/>
  <c r="AB125" i="16" s="1"/>
  <c r="AB79" i="16"/>
  <c r="AB75" i="16"/>
  <c r="AB117" i="16" s="1"/>
  <c r="AG103" i="16"/>
  <c r="AG107" i="16"/>
  <c r="AG111" i="16"/>
  <c r="AG115" i="16"/>
  <c r="AG119" i="16"/>
  <c r="AG123" i="16"/>
  <c r="AG127" i="16"/>
  <c r="AG131" i="16"/>
  <c r="AG135" i="16"/>
  <c r="AG139" i="16"/>
  <c r="AG143" i="16"/>
  <c r="AB105" i="16"/>
  <c r="AB133" i="16"/>
  <c r="AB113" i="16"/>
  <c r="AG97" i="16"/>
  <c r="AG100" i="16"/>
  <c r="AG84" i="16"/>
  <c r="AG91" i="16"/>
  <c r="AG86" i="16"/>
  <c r="E31" i="12" l="1"/>
  <c r="E29" i="12"/>
  <c r="E17" i="12"/>
  <c r="E19" i="12"/>
  <c r="AB131" i="16"/>
  <c r="AB121" i="16"/>
  <c r="AB137" i="16"/>
  <c r="AB118" i="16"/>
  <c r="AB126" i="16"/>
  <c r="AB134" i="16"/>
  <c r="AB142" i="16"/>
  <c r="AB119" i="16"/>
  <c r="AB127" i="16"/>
  <c r="AB135" i="16"/>
  <c r="AB143" i="16"/>
  <c r="AB116" i="16"/>
  <c r="AB124" i="16"/>
  <c r="AB132" i="16"/>
  <c r="AB140" i="16"/>
  <c r="AB129" i="16"/>
  <c r="AB144" i="16" l="1"/>
</calcChain>
</file>

<file path=xl/sharedStrings.xml><?xml version="1.0" encoding="utf-8"?>
<sst xmlns="http://schemas.openxmlformats.org/spreadsheetml/2006/main" count="184" uniqueCount="100">
  <si>
    <t>Antenna Calculations</t>
  </si>
  <si>
    <t>future professionals</t>
  </si>
  <si>
    <t>Beamwidth &amp; Gain</t>
  </si>
  <si>
    <t>Near &amp; Farfield</t>
  </si>
  <si>
    <t>VSWR &amp; Return Loss</t>
  </si>
  <si>
    <t>Radiation Pattern Generator</t>
  </si>
  <si>
    <t>Downtilts</t>
  </si>
  <si>
    <t xml:space="preserve">Cool experiments and tools for hobbyists and </t>
  </si>
  <si>
    <t>VSWR, Reflection and Return Loss</t>
  </si>
  <si>
    <t>Input</t>
  </si>
  <si>
    <t>°</t>
  </si>
  <si>
    <t>VSWR</t>
  </si>
  <si>
    <t>m</t>
  </si>
  <si>
    <t>Dedicated Range</t>
  </si>
  <si>
    <t>km</t>
  </si>
  <si>
    <t>Output</t>
  </si>
  <si>
    <t>Reflection Factor</t>
  </si>
  <si>
    <t>Transition Factor</t>
  </si>
  <si>
    <t>Return Loss</t>
  </si>
  <si>
    <t>dB</t>
  </si>
  <si>
    <t>Transition Loss</t>
  </si>
  <si>
    <t>Near and Far Field</t>
  </si>
  <si>
    <t>Frequency</t>
  </si>
  <si>
    <t>MHz</t>
  </si>
  <si>
    <t>Near Field Range</t>
  </si>
  <si>
    <t>Directivity</t>
  </si>
  <si>
    <t>Orientation</t>
  </si>
  <si>
    <t>Side Lobes</t>
  </si>
  <si>
    <t>Vertical Pattern</t>
  </si>
  <si>
    <t>Horizontal Pattern</t>
  </si>
  <si>
    <t>Cool Tool:</t>
  </si>
  <si>
    <t xml:space="preserve">Vertical Beamwidth </t>
  </si>
  <si>
    <t>Horizontal Beamwidth</t>
  </si>
  <si>
    <t>Antenna Efficiency</t>
  </si>
  <si>
    <t>Antenna diameter or height</t>
  </si>
  <si>
    <t>In which distance can you expect the antenna pattern?</t>
  </si>
  <si>
    <t>Antenna diagrams are typically farfield patterns.</t>
  </si>
  <si>
    <t>Example:       High gain mobile antenna 1,5m / 900 MHz</t>
  </si>
  <si>
    <t>Radiation Patterns Generator</t>
  </si>
  <si>
    <t xml:space="preserve">Horizontal Beamwidth </t>
  </si>
  <si>
    <t>For Grafics</t>
  </si>
  <si>
    <t>Phi</t>
  </si>
  <si>
    <t>Theta</t>
  </si>
  <si>
    <t>C(Theta)</t>
  </si>
  <si>
    <t>c(Theta)</t>
  </si>
  <si>
    <t>C(Phi)</t>
  </si>
  <si>
    <t>c(Phi)</t>
  </si>
  <si>
    <t>Vertical</t>
  </si>
  <si>
    <t>Horizontal</t>
  </si>
  <si>
    <t>Output for Data Export</t>
  </si>
  <si>
    <t xml:space="preserve">Arbitrary antenna diagrams can be created. </t>
  </si>
  <si>
    <t>The side lobes are considered as maximum for planning purpose.</t>
  </si>
  <si>
    <t>Vertical Beamwidth</t>
  </si>
  <si>
    <t>Effective Antenna Height</t>
  </si>
  <si>
    <t>Down Tilt for maximum C/I</t>
  </si>
  <si>
    <t>Down Tilt for maximum Range</t>
  </si>
  <si>
    <t>more on YouTube</t>
  </si>
  <si>
    <t>Further distribution without changes is permitted</t>
  </si>
  <si>
    <t>Data export copy &amp; paste (values only).</t>
  </si>
  <si>
    <t>Directivity Factor</t>
  </si>
  <si>
    <t>Front-Back Ratio</t>
  </si>
  <si>
    <t xml:space="preserve">Example:      </t>
  </si>
  <si>
    <t>Halfwave Dipole 70° / 360° / 2,15 dB</t>
  </si>
  <si>
    <t>Hertzian Dipole 76° / 360° /  1,78 dB</t>
  </si>
  <si>
    <t>Approximation works well for almost all antenna cases</t>
  </si>
  <si>
    <t>Is nearfield coupling effect negligible?</t>
  </si>
  <si>
    <t>Useful for antennas and other RF devices.</t>
  </si>
  <si>
    <t>Make use of your antenna diagram to optimize performance.</t>
  </si>
  <si>
    <t>Use for short distance coverage, i.e. cell radio, WiFi etc.</t>
  </si>
  <si>
    <t>Down Tilt best Compromise</t>
  </si>
  <si>
    <t>Tutorial on YouTube!</t>
  </si>
  <si>
    <t xml:space="preserve">          Tutorial on YouTube!</t>
  </si>
  <si>
    <t>Output Linear Vertical Pattern</t>
  </si>
  <si>
    <t>Output Linear Horizontal Pattern</t>
  </si>
  <si>
    <t>Output Logarithmic Vertical Pattern</t>
  </si>
  <si>
    <t>Output Logarithmic Horizontal Pattern</t>
  </si>
  <si>
    <t>%</t>
  </si>
  <si>
    <t>Reflected Power</t>
  </si>
  <si>
    <t>Transmitted Power</t>
  </si>
  <si>
    <t>Antenna VSWR</t>
  </si>
  <si>
    <t>Antenna Return Loss</t>
  </si>
  <si>
    <t>Antenna Cable Loss</t>
  </si>
  <si>
    <t>Ant Cable Loss Factor</t>
  </si>
  <si>
    <t>Transceiver VSWR</t>
  </si>
  <si>
    <t>Antenna</t>
  </si>
  <si>
    <t>Antenna plus Cable</t>
  </si>
  <si>
    <t xml:space="preserve">Cable Loss / dB:  </t>
  </si>
  <si>
    <t xml:space="preserve">Cable Loss Factor:  </t>
  </si>
  <si>
    <t>Version 20.09.2022</t>
  </si>
  <si>
    <t>added VSWR including Cable Loss</t>
  </si>
  <si>
    <t>Directivity related to isotropic Antenna</t>
  </si>
  <si>
    <t>dBi</t>
  </si>
  <si>
    <t>Directivity related to Dipole</t>
  </si>
  <si>
    <t>dBd</t>
  </si>
  <si>
    <t>Gain related to isotropic Antenna</t>
  </si>
  <si>
    <t>Gain related to Dipole</t>
  </si>
  <si>
    <t>Directivity factor related to isotropic Antenna</t>
  </si>
  <si>
    <t>Directivity factor related to Dipole</t>
  </si>
  <si>
    <t>Gain factor related to isotropic Antenna</t>
  </si>
  <si>
    <t>Gain factorrelated to Dipole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</si>
</sst>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b/>
      <i/>
      <sz val="18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name val="Times New Roman"/>
      <family val="1"/>
    </font>
    <font>
      <b/>
      <sz val="36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24"/>
      <name val="Times New Roman"/>
      <family val="1"/>
    </font>
    <font>
      <b/>
      <i/>
      <sz val="16"/>
      <color rgb="FFC00000"/>
      <name val="Times New Roman"/>
      <family val="1"/>
    </font>
    <font>
      <b/>
      <i/>
      <sz val="18"/>
      <color rgb="FFC00000"/>
      <name val="Times New Roman"/>
      <family val="1"/>
    </font>
    <font>
      <b/>
      <sz val="18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7" fillId="0" borderId="0"/>
  </cellStyleXfs>
  <cellXfs count="129">
    <xf numFmtId="0" fontId="0" fillId="0" borderId="0" xfId="0"/>
    <xf numFmtId="0" fontId="1" fillId="3" borderId="0" xfId="0" applyFont="1" applyFill="1" applyBorder="1" applyProtection="1">
      <protection hidden="1"/>
    </xf>
    <xf numFmtId="0" fontId="4" fillId="3" borderId="0" xfId="0" applyFont="1" applyFill="1" applyBorder="1" applyProtection="1">
      <protection hidden="1"/>
    </xf>
    <xf numFmtId="0" fontId="5" fillId="3" borderId="0" xfId="0" applyFont="1" applyFill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2" fillId="3" borderId="0" xfId="0" applyFont="1" applyFill="1" applyBorder="1"/>
    <xf numFmtId="0" fontId="15" fillId="3" borderId="0" xfId="0" applyFont="1" applyFill="1" applyBorder="1" applyProtection="1">
      <protection hidden="1"/>
    </xf>
    <xf numFmtId="0" fontId="13" fillId="3" borderId="0" xfId="0" applyFont="1" applyFill="1" applyBorder="1" applyAlignment="1">
      <alignment horizontal="left"/>
    </xf>
    <xf numFmtId="2" fontId="9" fillId="2" borderId="0" xfId="0" applyNumberFormat="1" applyFont="1" applyFill="1" applyBorder="1" applyProtection="1">
      <protection locked="0"/>
    </xf>
    <xf numFmtId="2" fontId="9" fillId="2" borderId="0" xfId="0" applyNumberFormat="1" applyFont="1" applyFill="1" applyBorder="1" applyProtection="1"/>
    <xf numFmtId="0" fontId="14" fillId="2" borderId="0" xfId="0" quotePrefix="1" applyFont="1" applyFill="1" applyBorder="1" applyAlignment="1" applyProtection="1">
      <alignment horizontal="left"/>
    </xf>
    <xf numFmtId="0" fontId="9" fillId="2" borderId="0" xfId="0" applyFont="1" applyFill="1" applyBorder="1" applyProtection="1"/>
    <xf numFmtId="0" fontId="9" fillId="2" borderId="1" xfId="0" applyFont="1" applyFill="1" applyBorder="1" applyProtection="1"/>
    <xf numFmtId="0" fontId="9" fillId="2" borderId="2" xfId="0" applyFont="1" applyFill="1" applyBorder="1" applyProtection="1"/>
    <xf numFmtId="2" fontId="9" fillId="2" borderId="2" xfId="0" applyNumberFormat="1" applyFont="1" applyFill="1" applyBorder="1" applyProtection="1"/>
    <xf numFmtId="0" fontId="9" fillId="2" borderId="3" xfId="0" applyFont="1" applyFill="1" applyBorder="1" applyProtection="1"/>
    <xf numFmtId="0" fontId="10" fillId="2" borderId="0" xfId="0" applyFont="1" applyFill="1" applyBorder="1" applyProtection="1"/>
    <xf numFmtId="0" fontId="9" fillId="2" borderId="5" xfId="0" applyFont="1" applyFill="1" applyBorder="1" applyProtection="1"/>
    <xf numFmtId="0" fontId="9" fillId="2" borderId="4" xfId="0" applyFont="1" applyFill="1" applyBorder="1" applyProtection="1"/>
    <xf numFmtId="0" fontId="9" fillId="2" borderId="6" xfId="0" applyFont="1" applyFill="1" applyBorder="1" applyProtection="1"/>
    <xf numFmtId="0" fontId="9" fillId="2" borderId="7" xfId="0" applyFont="1" applyFill="1" applyBorder="1" applyProtection="1"/>
    <xf numFmtId="2" fontId="9" fillId="2" borderId="7" xfId="0" applyNumberFormat="1" applyFont="1" applyFill="1" applyBorder="1" applyProtection="1"/>
    <xf numFmtId="0" fontId="9" fillId="2" borderId="8" xfId="0" applyFont="1" applyFill="1" applyBorder="1" applyProtection="1"/>
    <xf numFmtId="164" fontId="9" fillId="2" borderId="0" xfId="0" applyNumberFormat="1" applyFont="1" applyFill="1" applyBorder="1" applyProtection="1">
      <protection locked="0"/>
    </xf>
    <xf numFmtId="2" fontId="9" fillId="2" borderId="0" xfId="1" applyNumberFormat="1" applyFont="1" applyFill="1" applyBorder="1" applyProtection="1">
      <protection locked="0"/>
    </xf>
    <xf numFmtId="0" fontId="8" fillId="3" borderId="0" xfId="0" applyFont="1" applyFill="1" applyBorder="1" applyProtection="1">
      <protection hidden="1"/>
    </xf>
    <xf numFmtId="164" fontId="9" fillId="2" borderId="0" xfId="0" applyNumberFormat="1" applyFont="1" applyFill="1" applyBorder="1" applyProtection="1"/>
    <xf numFmtId="0" fontId="6" fillId="2" borderId="0" xfId="0" applyFont="1" applyFill="1" applyBorder="1" applyProtection="1"/>
    <xf numFmtId="0" fontId="14" fillId="2" borderId="0" xfId="0" applyFont="1" applyFill="1" applyBorder="1" applyProtection="1"/>
    <xf numFmtId="0" fontId="10" fillId="2" borderId="7" xfId="0" applyFont="1" applyFill="1" applyBorder="1" applyProtection="1"/>
    <xf numFmtId="0" fontId="10" fillId="2" borderId="2" xfId="0" applyFont="1" applyFill="1" applyBorder="1" applyProtection="1"/>
    <xf numFmtId="0" fontId="16" fillId="2" borderId="0" xfId="0" applyFont="1" applyFill="1" applyBorder="1" applyProtection="1"/>
    <xf numFmtId="164" fontId="16" fillId="2" borderId="0" xfId="0" applyNumberFormat="1" applyFont="1" applyFill="1" applyBorder="1" applyProtection="1"/>
    <xf numFmtId="0" fontId="16" fillId="2" borderId="5" xfId="0" applyFont="1" applyFill="1" applyBorder="1" applyProtection="1"/>
    <xf numFmtId="14" fontId="5" fillId="3" borderId="0" xfId="0" applyNumberFormat="1" applyFont="1" applyFill="1" applyBorder="1" applyAlignment="1">
      <alignment horizontal="left"/>
    </xf>
    <xf numFmtId="0" fontId="19" fillId="3" borderId="0" xfId="0" applyFont="1" applyFill="1" applyBorder="1"/>
    <xf numFmtId="0" fontId="7" fillId="2" borderId="0" xfId="0" applyFont="1" applyFill="1" applyProtection="1"/>
    <xf numFmtId="0" fontId="6" fillId="2" borderId="0" xfId="0" applyFont="1" applyFill="1" applyProtection="1"/>
    <xf numFmtId="2" fontId="6" fillId="2" borderId="0" xfId="0" applyNumberFormat="1" applyFont="1" applyFill="1" applyProtection="1"/>
    <xf numFmtId="0" fontId="21" fillId="2" borderId="0" xfId="0" applyFont="1" applyFill="1" applyBorder="1" applyAlignment="1" applyProtection="1">
      <alignment horizontal="right"/>
    </xf>
    <xf numFmtId="0" fontId="14" fillId="2" borderId="0" xfId="0" applyFont="1" applyFill="1" applyProtection="1"/>
    <xf numFmtId="0" fontId="18" fillId="2" borderId="0" xfId="0" applyFont="1" applyFill="1" applyProtection="1"/>
    <xf numFmtId="2" fontId="18" fillId="2" borderId="0" xfId="0" applyNumberFormat="1" applyFont="1" applyFill="1" applyProtection="1"/>
    <xf numFmtId="0" fontId="1" fillId="2" borderId="0" xfId="0" applyFont="1" applyFill="1" applyBorder="1" applyProtection="1"/>
    <xf numFmtId="0" fontId="1" fillId="2" borderId="1" xfId="0" applyFont="1" applyFill="1" applyBorder="1" applyProtection="1"/>
    <xf numFmtId="0" fontId="1" fillId="2" borderId="4" xfId="0" applyFont="1" applyFill="1" applyBorder="1" applyProtection="1"/>
    <xf numFmtId="0" fontId="9" fillId="2" borderId="0" xfId="0" quotePrefix="1" applyFont="1" applyFill="1" applyBorder="1" applyAlignment="1" applyProtection="1">
      <alignment horizontal="left"/>
    </xf>
    <xf numFmtId="0" fontId="1" fillId="2" borderId="6" xfId="0" applyFont="1" applyFill="1" applyBorder="1" applyProtection="1"/>
    <xf numFmtId="0" fontId="9" fillId="2" borderId="7" xfId="0" quotePrefix="1" applyFont="1" applyFill="1" applyBorder="1" applyAlignment="1" applyProtection="1">
      <alignment horizontal="left"/>
    </xf>
    <xf numFmtId="0" fontId="1" fillId="2" borderId="0" xfId="0" applyFont="1" applyFill="1" applyProtection="1"/>
    <xf numFmtId="0" fontId="9" fillId="2" borderId="0" xfId="0" applyFont="1" applyFill="1" applyProtection="1"/>
    <xf numFmtId="2" fontId="9" fillId="2" borderId="0" xfId="0" applyNumberFormat="1" applyFont="1" applyFill="1" applyProtection="1"/>
    <xf numFmtId="0" fontId="5" fillId="3" borderId="0" xfId="0" applyFont="1" applyFill="1" applyBorder="1" applyProtection="1"/>
    <xf numFmtId="0" fontId="6" fillId="2" borderId="0" xfId="1" applyFont="1" applyFill="1" applyProtection="1"/>
    <xf numFmtId="2" fontId="6" fillId="2" borderId="0" xfId="1" applyNumberFormat="1" applyFont="1" applyFill="1" applyProtection="1"/>
    <xf numFmtId="0" fontId="14" fillId="2" borderId="0" xfId="1" applyFont="1" applyFill="1" applyProtection="1"/>
    <xf numFmtId="0" fontId="6" fillId="2" borderId="1" xfId="1" applyFont="1" applyFill="1" applyBorder="1" applyProtection="1"/>
    <xf numFmtId="0" fontId="6" fillId="2" borderId="2" xfId="1" applyFont="1" applyFill="1" applyBorder="1" applyProtection="1"/>
    <xf numFmtId="2" fontId="6" fillId="2" borderId="2" xfId="1" applyNumberFormat="1" applyFont="1" applyFill="1" applyBorder="1" applyProtection="1"/>
    <xf numFmtId="0" fontId="6" fillId="2" borderId="3" xfId="1" applyFont="1" applyFill="1" applyBorder="1" applyProtection="1"/>
    <xf numFmtId="0" fontId="6" fillId="2" borderId="0" xfId="1" applyFont="1" applyFill="1" applyBorder="1" applyProtection="1"/>
    <xf numFmtId="0" fontId="6" fillId="2" borderId="4" xfId="1" applyFont="1" applyFill="1" applyBorder="1" applyProtection="1"/>
    <xf numFmtId="0" fontId="10" fillId="2" borderId="0" xfId="1" applyFont="1" applyFill="1" applyBorder="1" applyProtection="1"/>
    <xf numFmtId="0" fontId="9" fillId="2" borderId="0" xfId="1" applyFont="1" applyFill="1" applyBorder="1" applyProtection="1"/>
    <xf numFmtId="0" fontId="9" fillId="2" borderId="5" xfId="1" applyFont="1" applyFill="1" applyBorder="1" applyProtection="1"/>
    <xf numFmtId="2" fontId="9" fillId="2" borderId="0" xfId="1" applyNumberFormat="1" applyFont="1" applyFill="1" applyBorder="1" applyProtection="1"/>
    <xf numFmtId="2" fontId="6" fillId="2" borderId="0" xfId="1" applyNumberFormat="1" applyFont="1" applyFill="1" applyBorder="1" applyProtection="1"/>
    <xf numFmtId="0" fontId="6" fillId="2" borderId="6" xfId="1" applyFont="1" applyFill="1" applyBorder="1" applyProtection="1"/>
    <xf numFmtId="0" fontId="9" fillId="2" borderId="7" xfId="1" applyFont="1" applyFill="1" applyBorder="1" applyProtection="1"/>
    <xf numFmtId="2" fontId="9" fillId="2" borderId="7" xfId="1" applyNumberFormat="1" applyFont="1" applyFill="1" applyBorder="1" applyProtection="1"/>
    <xf numFmtId="0" fontId="9" fillId="2" borderId="8" xfId="1" applyFont="1" applyFill="1" applyBorder="1" applyProtection="1"/>
    <xf numFmtId="0" fontId="3" fillId="2" borderId="0" xfId="1" applyFont="1" applyFill="1" applyProtection="1"/>
    <xf numFmtId="0" fontId="2" fillId="2" borderId="0" xfId="1" applyFont="1" applyFill="1" applyProtection="1"/>
    <xf numFmtId="0" fontId="4" fillId="2" borderId="1" xfId="1" applyFont="1" applyFill="1" applyBorder="1" applyProtection="1"/>
    <xf numFmtId="0" fontId="4" fillId="2" borderId="2" xfId="1" applyFont="1" applyFill="1" applyBorder="1" applyProtection="1"/>
    <xf numFmtId="0" fontId="4" fillId="2" borderId="2" xfId="1" applyFont="1" applyFill="1" applyBorder="1" applyAlignment="1" applyProtection="1">
      <alignment horizontal="left"/>
    </xf>
    <xf numFmtId="0" fontId="4" fillId="2" borderId="3" xfId="1" applyFont="1" applyFill="1" applyBorder="1" applyAlignment="1" applyProtection="1">
      <alignment horizontal="left"/>
    </xf>
    <xf numFmtId="0" fontId="4" fillId="2" borderId="0" xfId="1" applyFont="1" applyFill="1" applyAlignment="1" applyProtection="1">
      <alignment horizontal="left"/>
    </xf>
    <xf numFmtId="0" fontId="4" fillId="2" borderId="0" xfId="1" applyFont="1" applyFill="1" applyProtection="1"/>
    <xf numFmtId="0" fontId="4" fillId="2" borderId="0" xfId="1" quotePrefix="1" applyFont="1" applyFill="1" applyAlignment="1" applyProtection="1">
      <alignment horizontal="left"/>
    </xf>
    <xf numFmtId="0" fontId="4" fillId="2" borderId="4" xfId="1" applyFont="1" applyFill="1" applyBorder="1" applyProtection="1"/>
    <xf numFmtId="0" fontId="4" fillId="2" borderId="0" xfId="1" quotePrefix="1" applyFont="1" applyFill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2" borderId="0" xfId="1" applyFont="1" applyFill="1" applyAlignment="1" applyProtection="1">
      <alignment horizontal="center"/>
    </xf>
    <xf numFmtId="0" fontId="4" fillId="2" borderId="5" xfId="1" applyFont="1" applyFill="1" applyBorder="1" applyAlignment="1" applyProtection="1">
      <alignment horizontal="left"/>
    </xf>
    <xf numFmtId="0" fontId="6" fillId="2" borderId="0" xfId="1" applyFont="1" applyFill="1" applyBorder="1" applyAlignment="1" applyProtection="1">
      <alignment horizontal="center"/>
    </xf>
    <xf numFmtId="2" fontId="6" fillId="2" borderId="0" xfId="1" applyNumberFormat="1" applyFont="1" applyFill="1" applyBorder="1" applyAlignment="1" applyProtection="1">
      <alignment horizontal="center"/>
    </xf>
    <xf numFmtId="0" fontId="6" fillId="2" borderId="0" xfId="1" applyFont="1" applyFill="1" applyAlignment="1" applyProtection="1">
      <alignment horizontal="center"/>
    </xf>
    <xf numFmtId="0" fontId="6" fillId="2" borderId="5" xfId="1" applyFont="1" applyFill="1" applyBorder="1" applyAlignment="1" applyProtection="1">
      <alignment horizontal="left"/>
    </xf>
    <xf numFmtId="0" fontId="6" fillId="2" borderId="0" xfId="1" applyFont="1" applyFill="1" applyAlignment="1" applyProtection="1">
      <alignment horizontal="left"/>
    </xf>
    <xf numFmtId="0" fontId="6" fillId="2" borderId="7" xfId="1" applyFont="1" applyFill="1" applyBorder="1" applyProtection="1"/>
    <xf numFmtId="0" fontId="6" fillId="2" borderId="7" xfId="1" applyFont="1" applyFill="1" applyBorder="1" applyAlignment="1" applyProtection="1">
      <alignment horizontal="left"/>
    </xf>
    <xf numFmtId="2" fontId="6" fillId="2" borderId="7" xfId="1" applyNumberFormat="1" applyFont="1" applyFill="1" applyBorder="1" applyAlignment="1" applyProtection="1">
      <alignment horizontal="left"/>
    </xf>
    <xf numFmtId="0" fontId="6" fillId="2" borderId="8" xfId="1" applyFont="1" applyFill="1" applyBorder="1" applyAlignment="1" applyProtection="1">
      <alignment horizontal="left"/>
    </xf>
    <xf numFmtId="2" fontId="6" fillId="2" borderId="0" xfId="1" applyNumberFormat="1" applyFont="1" applyFill="1" applyAlignment="1" applyProtection="1">
      <alignment horizontal="left"/>
    </xf>
    <xf numFmtId="0" fontId="11" fillId="2" borderId="0" xfId="0" applyFont="1" applyFill="1" applyBorder="1" applyProtection="1"/>
    <xf numFmtId="2" fontId="11" fillId="2" borderId="0" xfId="0" applyNumberFormat="1" applyFont="1" applyFill="1" applyBorder="1" applyProtection="1"/>
    <xf numFmtId="164" fontId="9" fillId="2" borderId="7" xfId="0" applyNumberFormat="1" applyFont="1" applyFill="1" applyBorder="1" applyProtection="1"/>
    <xf numFmtId="164" fontId="9" fillId="2" borderId="0" xfId="0" applyNumberFormat="1" applyFont="1" applyFill="1" applyBorder="1" applyAlignment="1" applyProtection="1">
      <alignment horizontal="right"/>
    </xf>
    <xf numFmtId="164" fontId="6" fillId="2" borderId="0" xfId="0" applyNumberFormat="1" applyFont="1" applyFill="1" applyBorder="1" applyAlignment="1" applyProtection="1">
      <alignment horizontal="right"/>
    </xf>
    <xf numFmtId="164" fontId="9" fillId="2" borderId="0" xfId="0" applyNumberFormat="1" applyFont="1" applyFill="1" applyBorder="1" applyAlignment="1" applyProtection="1">
      <alignment horizontal="left"/>
    </xf>
    <xf numFmtId="164" fontId="9" fillId="2" borderId="0" xfId="0" applyNumberFormat="1" applyFont="1" applyFill="1" applyBorder="1" applyAlignment="1" applyProtection="1">
      <alignment horizontal="left"/>
      <protection locked="0"/>
    </xf>
    <xf numFmtId="0" fontId="9" fillId="2" borderId="0" xfId="0" applyFont="1" applyFill="1"/>
    <xf numFmtId="0" fontId="20" fillId="2" borderId="0" xfId="0" applyFont="1" applyFill="1" applyAlignment="1">
      <alignment horizontal="right"/>
    </xf>
    <xf numFmtId="2" fontId="9" fillId="2" borderId="0" xfId="0" applyNumberFormat="1" applyFont="1" applyFill="1"/>
    <xf numFmtId="0" fontId="14" fillId="2" borderId="0" xfId="0" quotePrefix="1" applyFont="1" applyFill="1" applyAlignment="1">
      <alignment horizontal="left"/>
    </xf>
    <xf numFmtId="0" fontId="1" fillId="2" borderId="0" xfId="0" quotePrefix="1" applyFont="1" applyFill="1" applyAlignment="1">
      <alignment horizontal="left"/>
    </xf>
    <xf numFmtId="0" fontId="9" fillId="2" borderId="1" xfId="0" applyFont="1" applyFill="1" applyBorder="1"/>
    <xf numFmtId="0" fontId="9" fillId="2" borderId="2" xfId="0" applyFont="1" applyFill="1" applyBorder="1"/>
    <xf numFmtId="2" fontId="9" fillId="2" borderId="2" xfId="0" applyNumberFormat="1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10" fillId="2" borderId="0" xfId="0" applyFont="1" applyFill="1"/>
    <xf numFmtId="2" fontId="9" fillId="2" borderId="0" xfId="0" applyNumberFormat="1" applyFont="1" applyFill="1" applyProtection="1">
      <protection locked="0"/>
    </xf>
    <xf numFmtId="0" fontId="9" fillId="2" borderId="5" xfId="0" applyFont="1" applyFill="1" applyBorder="1"/>
    <xf numFmtId="0" fontId="9" fillId="2" borderId="4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2" fontId="9" fillId="2" borderId="7" xfId="0" applyNumberFormat="1" applyFont="1" applyFill="1" applyBorder="1"/>
    <xf numFmtId="0" fontId="9" fillId="2" borderId="8" xfId="0" applyFont="1" applyFill="1" applyBorder="1"/>
    <xf numFmtId="0" fontId="20" fillId="2" borderId="0" xfId="0" applyFont="1" applyFill="1"/>
  </cellXfs>
  <cellStyles count="2">
    <cellStyle name="Standard" xfId="0" builtinId="0"/>
    <cellStyle name="Standard 2" xfId="1" xr:uid="{F75C20DB-EBBA-EA4E-80AC-0999822899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5112534587591"/>
          <c:y val="0.11589744012124008"/>
          <c:w val="0.76696007683608092"/>
          <c:h val="0.704628788510185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'VSWR &amp; Return Loss'!$R$14</c:f>
              <c:strCache>
                <c:ptCount val="1"/>
                <c:pt idx="0">
                  <c:v>Transceiver VSWR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'VSWR &amp; Return Loss'!$P$15:$P$32</c:f>
              <c:numCache>
                <c:formatCode>0.000</c:formatCode>
                <c:ptCount val="18"/>
                <c:pt idx="0">
                  <c:v>1.01</c:v>
                </c:pt>
                <c:pt idx="1">
                  <c:v>1.212</c:v>
                </c:pt>
                <c:pt idx="2">
                  <c:v>1.4543999999999999</c:v>
                </c:pt>
                <c:pt idx="3">
                  <c:v>1.7452799999999999</c:v>
                </c:pt>
                <c:pt idx="4">
                  <c:v>2.0943359999999998</c:v>
                </c:pt>
                <c:pt idx="5">
                  <c:v>2.5132031999999995</c:v>
                </c:pt>
                <c:pt idx="6">
                  <c:v>3.0158438399999992</c:v>
                </c:pt>
                <c:pt idx="7">
                  <c:v>3.6190126079999989</c:v>
                </c:pt>
                <c:pt idx="8">
                  <c:v>4.3428151295999982</c:v>
                </c:pt>
                <c:pt idx="9">
                  <c:v>5.2113781555199976</c:v>
                </c:pt>
                <c:pt idx="10">
                  <c:v>6.253653786623997</c:v>
                </c:pt>
                <c:pt idx="11">
                  <c:v>7.5043845439487962</c:v>
                </c:pt>
                <c:pt idx="12">
                  <c:v>9.0052614527385551</c:v>
                </c:pt>
                <c:pt idx="13">
                  <c:v>10.806313743286266</c:v>
                </c:pt>
                <c:pt idx="14">
                  <c:v>12.967576491943518</c:v>
                </c:pt>
                <c:pt idx="15">
                  <c:v>15.56109179033222</c:v>
                </c:pt>
                <c:pt idx="16">
                  <c:v>18.673310148398663</c:v>
                </c:pt>
                <c:pt idx="17">
                  <c:v>22.407972178078396</c:v>
                </c:pt>
              </c:numCache>
            </c:numRef>
          </c:xVal>
          <c:yVal>
            <c:numRef>
              <c:f>'VSWR &amp; Return Loss'!$R$15:$R$32</c:f>
              <c:numCache>
                <c:formatCode>0.000</c:formatCode>
                <c:ptCount val="18"/>
                <c:pt idx="0">
                  <c:v>1.0025025168662589</c:v>
                </c:pt>
                <c:pt idx="1">
                  <c:v>1.049335996752973</c:v>
                </c:pt>
                <c:pt idx="2">
                  <c:v>1.0975448243131551</c:v>
                </c:pt>
                <c:pt idx="3">
                  <c:v>1.1463646967193524</c:v>
                </c:pt>
                <c:pt idx="4">
                  <c:v>1.1949916867176118</c:v>
                </c:pt>
                <c:pt idx="5">
                  <c:v>1.2426344545184016</c:v>
                </c:pt>
                <c:pt idx="6">
                  <c:v>1.2885647466159733</c:v>
                </c:pt>
                <c:pt idx="7">
                  <c:v>1.3321595111739351</c:v>
                </c:pt>
                <c:pt idx="8">
                  <c:v>1.3729298143748372</c:v>
                </c:pt>
                <c:pt idx="9">
                  <c:v>1.4105344562460822</c:v>
                </c:pt>
                <c:pt idx="10">
                  <c:v>1.4447789485099514</c:v>
                </c:pt>
                <c:pt idx="11">
                  <c:v>1.475602640183034</c:v>
                </c:pt>
                <c:pt idx="12">
                  <c:v>1.5030579012480991</c:v>
                </c:pt>
                <c:pt idx="13">
                  <c:v>1.527285409269848</c:v>
                </c:pt>
                <c:pt idx="14">
                  <c:v>1.5484889916369853</c:v>
                </c:pt>
                <c:pt idx="15">
                  <c:v>1.5669125120676133</c:v>
                </c:pt>
                <c:pt idx="16">
                  <c:v>1.5828202676605514</c:v>
                </c:pt>
                <c:pt idx="17">
                  <c:v>1.5964814878484961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4D-7146-BC7F-0E737CFAC967}"/>
            </c:ext>
          </c:extLst>
        </c:ser>
        <c:ser>
          <c:idx val="0"/>
          <c:order val="1"/>
          <c:tx>
            <c:strRef>
              <c:f>'VSWR &amp; Return Loss'!$R$14</c:f>
              <c:strCache>
                <c:ptCount val="1"/>
                <c:pt idx="0">
                  <c:v>Transceiver VSWR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'VSWR &amp; Return Loss'!$P$15:$P$32</c:f>
              <c:numCache>
                <c:formatCode>0.000</c:formatCode>
                <c:ptCount val="18"/>
                <c:pt idx="0">
                  <c:v>1.01</c:v>
                </c:pt>
                <c:pt idx="1">
                  <c:v>1.212</c:v>
                </c:pt>
                <c:pt idx="2">
                  <c:v>1.4543999999999999</c:v>
                </c:pt>
                <c:pt idx="3">
                  <c:v>1.7452799999999999</c:v>
                </c:pt>
                <c:pt idx="4">
                  <c:v>2.0943359999999998</c:v>
                </c:pt>
                <c:pt idx="5">
                  <c:v>2.5132031999999995</c:v>
                </c:pt>
                <c:pt idx="6">
                  <c:v>3.0158438399999992</c:v>
                </c:pt>
                <c:pt idx="7">
                  <c:v>3.6190126079999989</c:v>
                </c:pt>
                <c:pt idx="8">
                  <c:v>4.3428151295999982</c:v>
                </c:pt>
                <c:pt idx="9">
                  <c:v>5.2113781555199976</c:v>
                </c:pt>
                <c:pt idx="10">
                  <c:v>6.253653786623997</c:v>
                </c:pt>
                <c:pt idx="11">
                  <c:v>7.5043845439487962</c:v>
                </c:pt>
                <c:pt idx="12">
                  <c:v>9.0052614527385551</c:v>
                </c:pt>
                <c:pt idx="13">
                  <c:v>10.806313743286266</c:v>
                </c:pt>
                <c:pt idx="14">
                  <c:v>12.967576491943518</c:v>
                </c:pt>
                <c:pt idx="15">
                  <c:v>15.56109179033222</c:v>
                </c:pt>
                <c:pt idx="16">
                  <c:v>18.673310148398663</c:v>
                </c:pt>
                <c:pt idx="17">
                  <c:v>22.407972178078396</c:v>
                </c:pt>
              </c:numCache>
            </c:numRef>
          </c:xVal>
          <c:yVal>
            <c:numRef>
              <c:f>'VSWR &amp; Return Loss'!$R$15:$R$32</c:f>
              <c:numCache>
                <c:formatCode>0.000</c:formatCode>
                <c:ptCount val="18"/>
                <c:pt idx="0">
                  <c:v>1.0025025168662589</c:v>
                </c:pt>
                <c:pt idx="1">
                  <c:v>1.049335996752973</c:v>
                </c:pt>
                <c:pt idx="2">
                  <c:v>1.0975448243131551</c:v>
                </c:pt>
                <c:pt idx="3">
                  <c:v>1.1463646967193524</c:v>
                </c:pt>
                <c:pt idx="4">
                  <c:v>1.1949916867176118</c:v>
                </c:pt>
                <c:pt idx="5">
                  <c:v>1.2426344545184016</c:v>
                </c:pt>
                <c:pt idx="6">
                  <c:v>1.2885647466159733</c:v>
                </c:pt>
                <c:pt idx="7">
                  <c:v>1.3321595111739351</c:v>
                </c:pt>
                <c:pt idx="8">
                  <c:v>1.3729298143748372</c:v>
                </c:pt>
                <c:pt idx="9">
                  <c:v>1.4105344562460822</c:v>
                </c:pt>
                <c:pt idx="10">
                  <c:v>1.4447789485099514</c:v>
                </c:pt>
                <c:pt idx="11">
                  <c:v>1.475602640183034</c:v>
                </c:pt>
                <c:pt idx="12">
                  <c:v>1.5030579012480991</c:v>
                </c:pt>
                <c:pt idx="13">
                  <c:v>1.527285409269848</c:v>
                </c:pt>
                <c:pt idx="14">
                  <c:v>1.5484889916369853</c:v>
                </c:pt>
                <c:pt idx="15">
                  <c:v>1.5669125120676133</c:v>
                </c:pt>
                <c:pt idx="16">
                  <c:v>1.5828202676605514</c:v>
                </c:pt>
                <c:pt idx="17">
                  <c:v>1.5964814878484961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4D-7146-BC7F-0E737CF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22512"/>
        <c:axId val="1326498992"/>
      </c:scatterChart>
      <c:valAx>
        <c:axId val="132692251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26498992"/>
        <c:crosses val="autoZero"/>
        <c:crossBetween val="midCat"/>
      </c:valAx>
      <c:valAx>
        <c:axId val="1326498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26922512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051931889497"/>
          <c:y val="7.0457859434237394E-2"/>
          <c:w val="0.7086940587520294"/>
          <c:h val="0.8549326334208222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'Radiation Pattern Generator'!$AA$73:$AA$144</c:f>
              <c:numCache>
                <c:formatCode>General</c:formatCode>
                <c:ptCount val="72"/>
                <c:pt idx="0">
                  <c:v>0</c:v>
                </c:pt>
                <c:pt idx="6">
                  <c:v>30</c:v>
                </c:pt>
                <c:pt idx="12">
                  <c:v>60</c:v>
                </c:pt>
                <c:pt idx="18">
                  <c:v>90</c:v>
                </c:pt>
                <c:pt idx="24">
                  <c:v>120</c:v>
                </c:pt>
                <c:pt idx="30">
                  <c:v>150</c:v>
                </c:pt>
                <c:pt idx="36">
                  <c:v>180</c:v>
                </c:pt>
                <c:pt idx="42">
                  <c:v>210</c:v>
                </c:pt>
                <c:pt idx="48">
                  <c:v>240</c:v>
                </c:pt>
                <c:pt idx="54">
                  <c:v>270</c:v>
                </c:pt>
                <c:pt idx="60">
                  <c:v>300</c:v>
                </c:pt>
                <c:pt idx="66">
                  <c:v>330</c:v>
                </c:pt>
              </c:numCache>
            </c:numRef>
          </c:cat>
          <c:val>
            <c:numRef>
              <c:f>'Radiation Pattern Generator'!$AB$73:$AB$144</c:f>
              <c:numCache>
                <c:formatCode>0.00</c:formatCode>
                <c:ptCount val="72"/>
                <c:pt idx="0">
                  <c:v>6.3095734448019317E-2</c:v>
                </c:pt>
                <c:pt idx="1">
                  <c:v>6.3095734448019317E-2</c:v>
                </c:pt>
                <c:pt idx="2">
                  <c:v>6.3095734448019317E-2</c:v>
                </c:pt>
                <c:pt idx="3">
                  <c:v>6.3095734448019317E-2</c:v>
                </c:pt>
                <c:pt idx="4">
                  <c:v>6.3095734448019317E-2</c:v>
                </c:pt>
                <c:pt idx="5">
                  <c:v>6.3095734448019317E-2</c:v>
                </c:pt>
                <c:pt idx="6">
                  <c:v>6.3095734448019317E-2</c:v>
                </c:pt>
                <c:pt idx="7">
                  <c:v>6.3095734448019317E-2</c:v>
                </c:pt>
                <c:pt idx="8">
                  <c:v>6.3095734448019317E-2</c:v>
                </c:pt>
                <c:pt idx="9">
                  <c:v>6.3095734448019317E-2</c:v>
                </c:pt>
                <c:pt idx="10">
                  <c:v>6.3095734448019317E-2</c:v>
                </c:pt>
                <c:pt idx="11">
                  <c:v>6.3095734448019317E-2</c:v>
                </c:pt>
                <c:pt idx="12">
                  <c:v>6.3095734448019317E-2</c:v>
                </c:pt>
                <c:pt idx="13">
                  <c:v>6.3095734448019317E-2</c:v>
                </c:pt>
                <c:pt idx="14">
                  <c:v>6.3095734448019317E-2</c:v>
                </c:pt>
                <c:pt idx="15">
                  <c:v>6.3095734448019317E-2</c:v>
                </c:pt>
                <c:pt idx="16">
                  <c:v>6.3095734448019317E-2</c:v>
                </c:pt>
                <c:pt idx="17">
                  <c:v>6.3095734448019317E-2</c:v>
                </c:pt>
                <c:pt idx="18">
                  <c:v>6.3095734448019317E-2</c:v>
                </c:pt>
                <c:pt idx="19">
                  <c:v>6.3095734448019317E-2</c:v>
                </c:pt>
                <c:pt idx="20">
                  <c:v>6.3095734448019317E-2</c:v>
                </c:pt>
                <c:pt idx="21">
                  <c:v>6.3095734448019317E-2</c:v>
                </c:pt>
                <c:pt idx="22">
                  <c:v>6.3095734448019317E-2</c:v>
                </c:pt>
                <c:pt idx="23">
                  <c:v>6.3095734448019317E-2</c:v>
                </c:pt>
                <c:pt idx="24">
                  <c:v>6.3095734448019317E-2</c:v>
                </c:pt>
                <c:pt idx="25">
                  <c:v>6.3095734448019317E-2</c:v>
                </c:pt>
                <c:pt idx="26">
                  <c:v>6.3095734448019317E-2</c:v>
                </c:pt>
                <c:pt idx="27">
                  <c:v>6.3095734448019317E-2</c:v>
                </c:pt>
                <c:pt idx="28">
                  <c:v>6.3095734448019317E-2</c:v>
                </c:pt>
                <c:pt idx="29">
                  <c:v>6.3095734448019317E-2</c:v>
                </c:pt>
                <c:pt idx="30">
                  <c:v>0.19342896234199022</c:v>
                </c:pt>
                <c:pt idx="31">
                  <c:v>0.74171482592152638</c:v>
                </c:pt>
                <c:pt idx="32">
                  <c:v>2.2115058737955984</c:v>
                </c:pt>
                <c:pt idx="33">
                  <c:v>5.149397029214219</c:v>
                </c:pt>
                <c:pt idx="34">
                  <c:v>9.394532110913465</c:v>
                </c:pt>
                <c:pt idx="35">
                  <c:v>13.460227183218588</c:v>
                </c:pt>
                <c:pt idx="36">
                  <c:v>15.166534569042454</c:v>
                </c:pt>
                <c:pt idx="37">
                  <c:v>13.44543541233503</c:v>
                </c:pt>
                <c:pt idx="38">
                  <c:v>9.3738563261491663</c:v>
                </c:pt>
                <c:pt idx="39">
                  <c:v>5.1323527301014984</c:v>
                </c:pt>
                <c:pt idx="40">
                  <c:v>2.2017074461403383</c:v>
                </c:pt>
                <c:pt idx="41">
                  <c:v>0.73758536049728751</c:v>
                </c:pt>
                <c:pt idx="42">
                  <c:v>0.19212812526037665</c:v>
                </c:pt>
                <c:pt idx="43">
                  <c:v>6.3095734448019317E-2</c:v>
                </c:pt>
                <c:pt idx="44">
                  <c:v>6.3095734448019317E-2</c:v>
                </c:pt>
                <c:pt idx="45">
                  <c:v>6.3095734448019317E-2</c:v>
                </c:pt>
                <c:pt idx="46">
                  <c:v>6.3095734448019317E-2</c:v>
                </c:pt>
                <c:pt idx="47">
                  <c:v>6.3095734448019317E-2</c:v>
                </c:pt>
                <c:pt idx="48">
                  <c:v>6.3095734448019317E-2</c:v>
                </c:pt>
                <c:pt idx="49">
                  <c:v>6.3095734448019317E-2</c:v>
                </c:pt>
                <c:pt idx="50">
                  <c:v>6.3095734448019317E-2</c:v>
                </c:pt>
                <c:pt idx="51">
                  <c:v>6.3095734448019317E-2</c:v>
                </c:pt>
                <c:pt idx="52">
                  <c:v>6.3095734448019317E-2</c:v>
                </c:pt>
                <c:pt idx="53">
                  <c:v>6.3095734448019317E-2</c:v>
                </c:pt>
                <c:pt idx="54">
                  <c:v>6.3095734448019317E-2</c:v>
                </c:pt>
                <c:pt idx="55">
                  <c:v>6.3095734448019317E-2</c:v>
                </c:pt>
                <c:pt idx="56">
                  <c:v>6.3095734448019317E-2</c:v>
                </c:pt>
                <c:pt idx="57">
                  <c:v>6.3095734448019317E-2</c:v>
                </c:pt>
                <c:pt idx="58">
                  <c:v>6.3095734448019317E-2</c:v>
                </c:pt>
                <c:pt idx="59">
                  <c:v>6.3095734448019317E-2</c:v>
                </c:pt>
                <c:pt idx="60">
                  <c:v>6.3095734448019317E-2</c:v>
                </c:pt>
                <c:pt idx="61">
                  <c:v>6.3095734448019317E-2</c:v>
                </c:pt>
                <c:pt idx="62">
                  <c:v>6.3095734448019317E-2</c:v>
                </c:pt>
                <c:pt idx="63">
                  <c:v>6.3095734448019317E-2</c:v>
                </c:pt>
                <c:pt idx="64">
                  <c:v>6.3095734448019317E-2</c:v>
                </c:pt>
                <c:pt idx="65">
                  <c:v>6.3095734448019317E-2</c:v>
                </c:pt>
                <c:pt idx="66">
                  <c:v>6.3095734448019317E-2</c:v>
                </c:pt>
                <c:pt idx="67">
                  <c:v>6.3095734448019317E-2</c:v>
                </c:pt>
                <c:pt idx="68">
                  <c:v>6.3095734448019317E-2</c:v>
                </c:pt>
                <c:pt idx="69">
                  <c:v>6.3095734448019317E-2</c:v>
                </c:pt>
                <c:pt idx="70">
                  <c:v>6.3095734448019317E-2</c:v>
                </c:pt>
                <c:pt idx="71">
                  <c:v>6.3095734448019317E-2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5349-A6C3-9559555C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13807"/>
        <c:axId val="1"/>
      </c:radarChart>
      <c:catAx>
        <c:axId val="131971380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197138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&amp;B</c:oddHeader>
      <c:oddFooter>Seite &amp;S</c:oddFooter>
    </c:headerFooter>
    <c:pageMargins b="0.984251969" l="0.78740157499999996" r="0.78740157499999996" t="0.984251969" header="0.51181102300000003" footer="0.5118110230000000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80406550314088"/>
          <c:y val="8.9393014613243948E-2"/>
          <c:w val="0.74602957684857829"/>
          <c:h val="0.8204822112140346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'Radiation Pattern Generator'!$AF$73:$AF$144</c:f>
              <c:numCache>
                <c:formatCode>General</c:formatCode>
                <c:ptCount val="72"/>
                <c:pt idx="0">
                  <c:v>0</c:v>
                </c:pt>
                <c:pt idx="6">
                  <c:v>30</c:v>
                </c:pt>
                <c:pt idx="12">
                  <c:v>60</c:v>
                </c:pt>
                <c:pt idx="18">
                  <c:v>90</c:v>
                </c:pt>
                <c:pt idx="24">
                  <c:v>120</c:v>
                </c:pt>
                <c:pt idx="30">
                  <c:v>150</c:v>
                </c:pt>
                <c:pt idx="36">
                  <c:v>180</c:v>
                </c:pt>
                <c:pt idx="42">
                  <c:v>210</c:v>
                </c:pt>
                <c:pt idx="48">
                  <c:v>240</c:v>
                </c:pt>
                <c:pt idx="54">
                  <c:v>270</c:v>
                </c:pt>
                <c:pt idx="60">
                  <c:v>300</c:v>
                </c:pt>
                <c:pt idx="66">
                  <c:v>330</c:v>
                </c:pt>
              </c:numCache>
            </c:numRef>
          </c:cat>
          <c:val>
            <c:numRef>
              <c:f>'Radiation Pattern Generator'!$AG$73:$AG$144</c:f>
              <c:numCache>
                <c:formatCode>0.00</c:formatCode>
                <c:ptCount val="72"/>
                <c:pt idx="0">
                  <c:v>9.6633925287535227</c:v>
                </c:pt>
                <c:pt idx="1">
                  <c:v>10.203094345549296</c:v>
                </c:pt>
                <c:pt idx="2">
                  <c:v>10.723917165918687</c:v>
                </c:pt>
                <c:pt idx="3">
                  <c:v>11.22381359908249</c:v>
                </c:pt>
                <c:pt idx="4">
                  <c:v>11.700843614151946</c:v>
                </c:pt>
                <c:pt idx="5">
                  <c:v>12.153176333033473</c:v>
                </c:pt>
                <c:pt idx="6">
                  <c:v>12.579092229302285</c:v>
                </c:pt>
                <c:pt idx="7">
                  <c:v>12.976985579955313</c:v>
                </c:pt>
                <c:pt idx="8">
                  <c:v>13.345367050068557</c:v>
                </c:pt>
                <c:pt idx="9">
                  <c:v>13.682866315129038</c:v>
                </c:pt>
                <c:pt idx="10">
                  <c:v>13.988234644632954</c:v>
                </c:pt>
                <c:pt idx="11">
                  <c:v>14.260347385114947</c:v>
                </c:pt>
                <c:pt idx="12">
                  <c:v>14.498206292265921</c:v>
                </c:pt>
                <c:pt idx="13">
                  <c:v>14.700941671032343</c:v>
                </c:pt>
                <c:pt idx="14">
                  <c:v>14.867814290160275</c:v>
                </c:pt>
                <c:pt idx="15">
                  <c:v>14.998217043982471</c:v>
                </c:pt>
                <c:pt idx="16">
                  <c:v>15.091676339664151</c:v>
                </c:pt>
                <c:pt idx="17">
                  <c:v>15.147853192861783</c:v>
                </c:pt>
                <c:pt idx="18">
                  <c:v>15.166544018991967</c:v>
                </c:pt>
                <c:pt idx="19">
                  <c:v>15.147681111198601</c:v>
                </c:pt>
                <c:pt idx="20">
                  <c:v>15.091332799763624</c:v>
                </c:pt>
                <c:pt idx="21">
                  <c:v>14.997703291229515</c:v>
                </c:pt>
                <c:pt idx="22">
                  <c:v>14.867132188981312</c:v>
                </c:pt>
                <c:pt idx="23">
                  <c:v>14.700093700559348</c:v>
                </c:pt>
                <c:pt idx="24">
                  <c:v>14.497195540631616</c:v>
                </c:pt>
                <c:pt idx="25">
                  <c:v>14.259177542447301</c:v>
                </c:pt>
                <c:pt idx="26">
                  <c:v>13.986909994837575</c:v>
                </c:pt>
                <c:pt idx="27">
                  <c:v>13.681391726571215</c:v>
                </c:pt>
                <c:pt idx="28">
                  <c:v>13.343747965293366</c:v>
                </c:pt>
                <c:pt idx="29">
                  <c:v>12.975228004615897</c:v>
                </c:pt>
                <c:pt idx="30">
                  <c:v>12.577202720504461</c:v>
                </c:pt>
                <c:pt idx="31">
                  <c:v>12.151161987351957</c:v>
                </c:pt>
                <c:pt idx="32">
                  <c:v>11.698712055632397</c:v>
                </c:pt>
                <c:pt idx="33">
                  <c:v>11.221572967619114</c:v>
                </c:pt>
                <c:pt idx="34">
                  <c:v>10.721576106495657</c:v>
                </c:pt>
                <c:pt idx="35">
                  <c:v>10.200661998964472</c:v>
                </c:pt>
                <c:pt idx="36">
                  <c:v>9.6608785246192088</c:v>
                </c:pt>
                <c:pt idx="37">
                  <c:v>9.1043797305294181</c:v>
                </c:pt>
                <c:pt idx="38">
                  <c:v>8.5334255122008233</c:v>
                </c:pt>
                <c:pt idx="39">
                  <c:v>7.9503825108335384</c:v>
                </c:pt>
                <c:pt idx="40">
                  <c:v>7.357726705068365</c:v>
                </c:pt>
                <c:pt idx="41">
                  <c:v>6.7580483650390866</c:v>
                </c:pt>
                <c:pt idx="42">
                  <c:v>6.1540603240381992</c:v>
                </c:pt>
                <c:pt idx="43">
                  <c:v>5.548610971472181</c:v>
                </c:pt>
                <c:pt idx="44">
                  <c:v>4.9447040929749395</c:v>
                </c:pt>
                <c:pt idx="45">
                  <c:v>4.3455288909821972</c:v>
                </c:pt>
                <c:pt idx="46">
                  <c:v>3.754505628078435</c:v>
                </c:pt>
                <c:pt idx="47">
                  <c:v>3.1753562168534737</c:v>
                </c:pt>
                <c:pt idx="48">
                  <c:v>2.6122166933577247</c:v>
                </c:pt>
                <c:pt idx="49">
                  <c:v>2.0698246838295673</c:v>
                </c:pt>
                <c:pt idx="50">
                  <c:v>1.5538530632389858</c:v>
                </c:pt>
                <c:pt idx="51">
                  <c:v>1.0715642114428439</c:v>
                </c:pt>
                <c:pt idx="52">
                  <c:v>0.63330275714572692</c:v>
                </c:pt>
                <c:pt idx="53">
                  <c:v>0.25696442271693654</c:v>
                </c:pt>
                <c:pt idx="54">
                  <c:v>6.3095734448019317E-2</c:v>
                </c:pt>
                <c:pt idx="55">
                  <c:v>0.25850034137058342</c:v>
                </c:pt>
                <c:pt idx="56">
                  <c:v>0.63518900433524084</c:v>
                </c:pt>
                <c:pt idx="57">
                  <c:v>1.0736840914291397</c:v>
                </c:pt>
                <c:pt idx="58">
                  <c:v>1.5561476503693321</c:v>
                </c:pt>
                <c:pt idx="59">
                  <c:v>2.0722553543663231</c:v>
                </c:pt>
                <c:pt idx="60">
                  <c:v>2.6147545115670656</c:v>
                </c:pt>
                <c:pt idx="61">
                  <c:v>3.1779776708145508</c:v>
                </c:pt>
                <c:pt idx="62">
                  <c:v>3.7571905706895552</c:v>
                </c:pt>
                <c:pt idx="63">
                  <c:v>4.3482594251097693</c:v>
                </c:pt>
                <c:pt idx="64">
                  <c:v>4.9474639195959513</c:v>
                </c:pt>
                <c:pt idx="65">
                  <c:v>5.5513849877756378</c:v>
                </c:pt>
                <c:pt idx="66">
                  <c:v>6.1568343665269909</c:v>
                </c:pt>
                <c:pt idx="67">
                  <c:v>6.7608090415534301</c:v>
                </c:pt>
                <c:pt idx="68">
                  <c:v>7.3604612837874859</c:v>
                </c:pt>
                <c:pt idx="69">
                  <c:v>7.9530788470872604</c:v>
                </c:pt>
                <c:pt idx="70">
                  <c:v>8.5360720010781979</c:v>
                </c:pt>
                <c:pt idx="71">
                  <c:v>9.1069652774720513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6-A24F-90C4-C9C7A7DD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52655"/>
        <c:axId val="1"/>
      </c:radarChart>
      <c:catAx>
        <c:axId val="131965265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196526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&amp;B</c:oddHeader>
      <c:oddFooter>Seite &amp;S</c:oddFooter>
    </c:headerFooter>
    <c:pageMargins b="0.984251969" l="0.78740157499999996" r="0.78740157499999996" t="0.984251969" header="0.51181102300000003" footer="0.5118110230000000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'Radiation Pattern Generator'!$M$72</c:f>
              <c:strCache>
                <c:ptCount val="1"/>
                <c:pt idx="0">
                  <c:v>c(Phi)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'Radiation Pattern Generator'!$K$73:$K$144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'Radiation Pattern Generator'!$M$73:$M$144</c:f>
              <c:numCache>
                <c:formatCode>0.00</c:formatCode>
                <c:ptCount val="72"/>
                <c:pt idx="0">
                  <c:v>9.8512962101811539</c:v>
                </c:pt>
                <c:pt idx="1">
                  <c:v>10.087319024871404</c:v>
                </c:pt>
                <c:pt idx="2">
                  <c:v>10.303534507301478</c:v>
                </c:pt>
                <c:pt idx="3">
                  <c:v>10.501404454791318</c:v>
                </c:pt>
                <c:pt idx="4">
                  <c:v>10.68217174888307</c:v>
                </c:pt>
                <c:pt idx="5">
                  <c:v>10.84689799220444</c:v>
                </c:pt>
                <c:pt idx="6">
                  <c:v>10.996493013612632</c:v>
                </c:pt>
                <c:pt idx="7">
                  <c:v>11.131738220459885</c:v>
                </c:pt>
                <c:pt idx="8">
                  <c:v>11.25330523093715</c:v>
                </c:pt>
                <c:pt idx="9">
                  <c:v>11.361770838205441</c:v>
                </c:pt>
                <c:pt idx="10">
                  <c:v>11.457629087397663</c:v>
                </c:pt>
                <c:pt idx="11">
                  <c:v>11.54130105151255</c:v>
                </c:pt>
                <c:pt idx="12">
                  <c:v>11.613142749551423</c:v>
                </c:pt>
                <c:pt idx="13">
                  <c:v>11.673451544376153</c:v>
                </c:pt>
                <c:pt idx="14">
                  <c:v>11.722471278028696</c:v>
                </c:pt>
                <c:pt idx="15">
                  <c:v>11.760396341234618</c:v>
                </c:pt>
                <c:pt idx="16">
                  <c:v>11.787374826272124</c:v>
                </c:pt>
                <c:pt idx="17">
                  <c:v>11.803510874549289</c:v>
                </c:pt>
                <c:pt idx="18">
                  <c:v>11.808866299314911</c:v>
                </c:pt>
                <c:pt idx="19">
                  <c:v>11.803461537827904</c:v>
                </c:pt>
                <c:pt idx="20">
                  <c:v>11.787275964371091</c:v>
                </c:pt>
                <c:pt idx="21">
                  <c:v>11.760247574346854</c:v>
                </c:pt>
                <c:pt idx="22">
                  <c:v>11.722272029122443</c:v>
                </c:pt>
                <c:pt idx="23">
                  <c:v>11.67320103013903</c:v>
                </c:pt>
                <c:pt idx="24">
                  <c:v>11.61283996784827</c:v>
                </c:pt>
                <c:pt idx="25">
                  <c:v>11.54094476492164</c:v>
                </c:pt>
                <c:pt idx="26">
                  <c:v>11.457217802234043</c:v>
                </c:pt>
                <c:pt idx="27">
                  <c:v>11.361302778246802</c:v>
                </c:pt>
                <c:pt idx="28">
                  <c:v>11.252778304822098</c:v>
                </c:pt>
                <c:pt idx="29">
                  <c:v>11.13114998141036</c:v>
                </c:pt>
                <c:pt idx="30">
                  <c:v>10.995840609713262</c:v>
                </c:pt>
                <c:pt idx="31">
                  <c:v>10.846178104911399</c:v>
                </c:pt>
                <c:pt idx="32">
                  <c:v>10.681380516674629</c:v>
                </c:pt>
                <c:pt idx="33">
                  <c:v>10.500537377825758</c:v>
                </c:pt>
                <c:pt idx="34">
                  <c:v>10.302586327485464</c:v>
                </c:pt>
                <c:pt idx="35">
                  <c:v>10.086283573666211</c:v>
                </c:pt>
                <c:pt idx="36">
                  <c:v>9.8501662134778805</c:v>
                </c:pt>
                <c:pt idx="37">
                  <c:v>9.5925036322436021</c:v>
                </c:pt>
                <c:pt idx="38">
                  <c:v>9.3112340190749325</c:v>
                </c:pt>
                <c:pt idx="39">
                  <c:v>9.0038802404614948</c:v>
                </c:pt>
                <c:pt idx="40">
                  <c:v>8.6674365238814577</c:v>
                </c:pt>
                <c:pt idx="41">
                  <c:v>8.298212955469614</c:v>
                </c:pt>
                <c:pt idx="42">
                  <c:v>7.8916174902364524</c:v>
                </c:pt>
                <c:pt idx="43">
                  <c:v>7.441842762890845</c:v>
                </c:pt>
                <c:pt idx="44">
                  <c:v>6.9414030712969694</c:v>
                </c:pt>
                <c:pt idx="45">
                  <c:v>6.3804264164925675</c:v>
                </c:pt>
                <c:pt idx="46">
                  <c:v>5.7455275968043829</c:v>
                </c:pt>
                <c:pt idx="47">
                  <c:v>5.0179245225353046</c:v>
                </c:pt>
                <c:pt idx="48">
                  <c:v>4.1700920048438297</c:v>
                </c:pt>
                <c:pt idx="49">
                  <c:v>3.1593356184830252</c:v>
                </c:pt>
                <c:pt idx="50">
                  <c:v>1.91409948286253</c:v>
                </c:pt>
                <c:pt idx="51">
                  <c:v>0.30018200426617903</c:v>
                </c:pt>
                <c:pt idx="52">
                  <c:v>-1.9838862122490215</c:v>
                </c:pt>
                <c:pt idx="53">
                  <c:v>-5.9012700152193389</c:v>
                </c:pt>
                <c:pt idx="54">
                  <c:v>-12</c:v>
                </c:pt>
                <c:pt idx="55">
                  <c:v>-5.8753887904871274</c:v>
                </c:pt>
                <c:pt idx="56">
                  <c:v>-1.9709702852469799</c:v>
                </c:pt>
                <c:pt idx="57">
                  <c:v>0.3087651829945528</c:v>
                </c:pt>
                <c:pt idx="58">
                  <c:v>1.9205080132877423</c:v>
                </c:pt>
                <c:pt idx="59">
                  <c:v>3.164432704550296</c:v>
                </c:pt>
                <c:pt idx="60">
                  <c:v>4.1743092101345622</c:v>
                </c:pt>
                <c:pt idx="61">
                  <c:v>5.0215084143143187</c:v>
                </c:pt>
                <c:pt idx="62">
                  <c:v>5.7486322372984588</c:v>
                </c:pt>
                <c:pt idx="63">
                  <c:v>6.3831544699029577</c:v>
                </c:pt>
                <c:pt idx="64">
                  <c:v>6.9438263570763663</c:v>
                </c:pt>
                <c:pt idx="65">
                  <c:v>7.4440134663808379</c:v>
                </c:pt>
                <c:pt idx="66">
                  <c:v>7.8935747019519598</c:v>
                </c:pt>
                <c:pt idx="67">
                  <c:v>8.2999866950055896</c:v>
                </c:pt>
                <c:pt idx="68">
                  <c:v>8.6690503264264578</c:v>
                </c:pt>
                <c:pt idx="69">
                  <c:v>9.0053528808398546</c:v>
                </c:pt>
                <c:pt idx="70">
                  <c:v>9.3125806967075668</c:v>
                </c:pt>
                <c:pt idx="71">
                  <c:v>9.5937368072528493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114B-9AEC-92D954DB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247679"/>
        <c:axId val="1051605327"/>
      </c:lineChart>
      <c:catAx>
        <c:axId val="10512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605327"/>
        <c:crosses val="autoZero"/>
        <c:auto val="1"/>
        <c:lblAlgn val="ctr"/>
        <c:lblOffset val="100"/>
        <c:noMultiLvlLbl val="0"/>
      </c:catAx>
      <c:valAx>
        <c:axId val="1051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2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6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'Radiation Pattern Generator'!$E$72</c:f>
              <c:strCache>
                <c:ptCount val="1"/>
                <c:pt idx="0">
                  <c:v>c(Theta)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'Radiation Pattern Generator'!$C$73:$C$144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'Radiation Pattern Generator'!$E$73:$E$144</c:f>
              <c:numCache>
                <c:formatCode>0.00</c:formatCode>
                <c:ptCount val="72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-7.1347849796972218</c:v>
                </c:pt>
                <c:pt idx="31">
                  <c:v>-1.2976303991559426</c:v>
                </c:pt>
                <c:pt idx="32">
                  <c:v>3.4468809720036759</c:v>
                </c:pt>
                <c:pt idx="33">
                  <c:v>7.1175637812543933</c:v>
                </c:pt>
                <c:pt idx="34">
                  <c:v>9.728751551966818</c:v>
                </c:pt>
                <c:pt idx="35">
                  <c:v>11.290523900206161</c:v>
                </c:pt>
                <c:pt idx="36">
                  <c:v>11.808863593317946</c:v>
                </c:pt>
                <c:pt idx="37">
                  <c:v>11.285748708295023</c:v>
                </c:pt>
                <c:pt idx="38">
                  <c:v>9.7191829276870294</c:v>
                </c:pt>
                <c:pt idx="39">
                  <c:v>7.103164963919939</c:v>
                </c:pt>
                <c:pt idx="40">
                  <c:v>3.4275961119895775</c:v>
                </c:pt>
                <c:pt idx="41">
                  <c:v>-1.3218771169187338</c:v>
                </c:pt>
                <c:pt idx="42">
                  <c:v>-7.1640905496495382</c:v>
                </c:pt>
                <c:pt idx="43">
                  <c:v>-12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-12</c:v>
                </c:pt>
                <c:pt idx="62">
                  <c:v>-12</c:v>
                </c:pt>
                <c:pt idx="63">
                  <c:v>-12</c:v>
                </c:pt>
                <c:pt idx="64">
                  <c:v>-12</c:v>
                </c:pt>
                <c:pt idx="65">
                  <c:v>-12</c:v>
                </c:pt>
                <c:pt idx="66">
                  <c:v>-12</c:v>
                </c:pt>
                <c:pt idx="67">
                  <c:v>-12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1C46-8932-DC07DE0C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1503"/>
        <c:axId val="1022352127"/>
      </c:lineChart>
      <c:catAx>
        <c:axId val="10657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352127"/>
        <c:crosses val="autoZero"/>
        <c:auto val="1"/>
        <c:lblAlgn val="ctr"/>
        <c:lblOffset val="100"/>
        <c:noMultiLvlLbl val="0"/>
      </c:catAx>
      <c:valAx>
        <c:axId val="1022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6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hannel/UClPnzFiUQ_J0KyaXQarIFhQ" TargetMode="Externa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472722</xdr:colOff>
      <xdr:row>8</xdr:row>
      <xdr:rowOff>134055</xdr:rowOff>
    </xdr:from>
    <xdr:to>
      <xdr:col>5</xdr:col>
      <xdr:colOff>575983</xdr:colOff>
      <xdr:row>21</xdr:row>
      <xdr:rowOff>127605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C2362-6697-7D4B-A29F-FA64E09E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722" y="1883833"/>
          <a:ext cx="2629150" cy="2702883"/>
        </a:xfrm>
        <a:prstGeom prst="rect">
          <a:avLst/>
        </a:prstGeom>
      </xdr:spPr>
    </xdr:pic>
    <xdr:clientData/>
  </xdr:twoCellAnchor>
  <xdr:twoCellAnchor editAs="oneCell">
    <xdr:from>
      <xdr:col>5</xdr:col>
      <xdr:colOff>1334273</xdr:colOff>
      <xdr:row>10</xdr:row>
      <xdr:rowOff>1011</xdr:rowOff>
    </xdr:from>
    <xdr:to>
      <xdr:col>9</xdr:col>
      <xdr:colOff>97276</xdr:colOff>
      <xdr:row>21</xdr:row>
      <xdr:rowOff>127000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C3BB4E8-1C8A-A5B5-6C66-F6E7B846F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5202" y="2123725"/>
          <a:ext cx="3425717" cy="2375704"/>
        </a:xfrm>
        <a:prstGeom prst="rect">
          <a:avLst/>
        </a:prstGeom>
        <a:ln w="15875">
          <a:solidFill>
            <a:schemeClr val="tx1">
              <a:lumMod val="25000"/>
              <a:lumOff val="75000"/>
            </a:schemeClr>
          </a:solidFill>
        </a:ln>
        <a:effectLst>
          <a:outerShdw blurRad="50800" dist="75927" dir="18900000" algn="bl" rotWithShape="0">
            <a:prstClr val="black">
              <a:alpha val="57000"/>
            </a:prstClr>
          </a:outerShdw>
        </a:effectLst>
      </xdr:spPr>
    </xdr:pic>
    <xdr:clientData/>
  </xdr:twoCellAnchor>
  <xdr:twoCellAnchor editAs="oneCell">
    <xdr:from>
      <xdr:col>6</xdr:col>
      <xdr:colOff>575562</xdr:colOff>
      <xdr:row>3</xdr:row>
      <xdr:rowOff>90715</xdr:rowOff>
    </xdr:from>
    <xdr:to>
      <xdr:col>10</xdr:col>
      <xdr:colOff>571446</xdr:colOff>
      <xdr:row>18</xdr:row>
      <xdr:rowOff>26113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2D34F6F-BD7B-A945-555E-27A3D07A8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3419" y="725715"/>
          <a:ext cx="3207170" cy="3019684"/>
        </a:xfrm>
        <a:prstGeom prst="rect">
          <a:avLst/>
        </a:prstGeom>
        <a:ln w="15875">
          <a:solidFill>
            <a:schemeClr val="tx1">
              <a:lumMod val="25000"/>
              <a:lumOff val="75000"/>
            </a:schemeClr>
          </a:solidFill>
        </a:ln>
        <a:effectLst>
          <a:outerShdw blurRad="50800" dist="75927" dir="18900000" algn="bl" rotWithShape="0">
            <a:prstClr val="black">
              <a:alpha val="57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338667</xdr:colOff>
      <xdr:row>29</xdr:row>
      <xdr:rowOff>261560</xdr:rowOff>
    </xdr:from>
    <xdr:to>
      <xdr:col>2</xdr:col>
      <xdr:colOff>846667</xdr:colOff>
      <xdr:row>32</xdr:row>
      <xdr:rowOff>146655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FA907F-D286-C743-AFF1-C165558B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467" y="8922960"/>
          <a:ext cx="508000" cy="761395"/>
        </a:xfrm>
        <a:prstGeom prst="rect">
          <a:avLst/>
        </a:prstGeom>
      </xdr:spPr>
    </xdr:pic>
    <xdr:clientData/>
  </xdr:twoCellAnchor>
  <xdr:twoCellAnchor editAs="oneCell">
    <xdr:from>
      <xdr:col>4</xdr:col>
      <xdr:colOff>107463</xdr:colOff>
      <xdr:row>0</xdr:row>
      <xdr:rowOff>214923</xdr:rowOff>
    </xdr:from>
    <xdr:to>
      <xdr:col>7</xdr:col>
      <xdr:colOff>68386</xdr:colOff>
      <xdr:row>6</xdr:row>
      <xdr:rowOff>58615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0CDC949-5C5C-4945-9911-F11DD21FD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363" y="214923"/>
          <a:ext cx="1827823" cy="16851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499534</xdr:colOff>
      <xdr:row>0</xdr:row>
      <xdr:rowOff>135467</xdr:rowOff>
    </xdr:from>
    <xdr:to>
      <xdr:col>2</xdr:col>
      <xdr:colOff>1007534</xdr:colOff>
      <xdr:row>3</xdr:row>
      <xdr:rowOff>88296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9A56CFB-AD81-7144-AB81-E2B53712C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467" y="135467"/>
          <a:ext cx="508000" cy="774096"/>
        </a:xfrm>
        <a:prstGeom prst="rect">
          <a:avLst/>
        </a:prstGeom>
      </xdr:spPr>
    </xdr:pic>
    <xdr:clientData/>
  </xdr:twoCellAnchor>
  <xdr:twoCellAnchor>
    <xdr:from>
      <xdr:col>14</xdr:col>
      <xdr:colOff>31750</xdr:colOff>
      <xdr:row>11</xdr:row>
      <xdr:rowOff>296333</xdr:rowOff>
    </xdr:from>
    <xdr:to>
      <xdr:col>19</xdr:col>
      <xdr:colOff>0</xdr:colOff>
      <xdr:row>32</xdr:row>
      <xdr:rowOff>12698</xdr:rowOff>
    </xdr:to>
    <xdr:grpSp>
      <xdr:nvGrpSpPr>
        <xdr:cNvPr id="13" name="Gruppieren 12">
          <a:extLst>
            <a:ext uri="{FF2B5EF4-FFF2-40B4-BE49-F238E27FC236}">
              <a16:creationId xmlns:a16="http://schemas.microsoft.com/office/drawing/2014/main" id="{7D9FEACE-53DA-D54F-836C-5F19400D31D5}"/>
            </a:ext>
          </a:extLst>
        </xdr:cNvPr>
        <xdr:cNvGrpSpPr/>
      </xdr:nvGrpSpPr>
      <xdr:grpSpPr>
        <a:xfrm>
          <a:off x="14499167" y="3746500"/>
          <a:ext cx="8244416" cy="6034615"/>
          <a:chOff x="20894652" y="3561281"/>
          <a:chExt cx="7285567" cy="6443133"/>
        </a:xfrm>
      </xdr:grpSpPr>
      <xdr:graphicFrame macro="">
        <xdr:nvGraphicFramePr>
          <xdr:cNvPr id="11" name="Diagramm 10">
            <a:extLst>
              <a:ext uri="{FF2B5EF4-FFF2-40B4-BE49-F238E27FC236}">
                <a16:creationId xmlns:a16="http://schemas.microsoft.com/office/drawing/2014/main" id="{B7EB1D74-D67B-3349-8818-790F958C2565}"/>
              </a:ext>
            </a:extLst>
          </xdr:cNvPr>
          <xdr:cNvGraphicFramePr/>
        </xdr:nvGraphicFramePr>
        <xdr:xfrm>
          <a:off x="20894652" y="3561281"/>
          <a:ext cx="7285567" cy="64431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C644D3F7-99DE-7748-B277-F03CBE9FE63F}"/>
              </a:ext>
            </a:extLst>
          </xdr:cNvPr>
          <xdr:cNvSpPr txBox="1"/>
        </xdr:nvSpPr>
        <xdr:spPr>
          <a:xfrm>
            <a:off x="24432567" y="9368202"/>
            <a:ext cx="3471334" cy="3217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Antenna VSWR</a:t>
            </a:r>
          </a:p>
        </xdr:txBody>
      </xdr:sp>
    </xdr:grpSp>
    <xdr:clientData/>
  </xdr:twoCellAnchor>
  <xdr:twoCellAnchor editAs="oneCell">
    <xdr:from>
      <xdr:col>9</xdr:col>
      <xdr:colOff>907145</xdr:colOff>
      <xdr:row>0</xdr:row>
      <xdr:rowOff>0</xdr:rowOff>
    </xdr:from>
    <xdr:to>
      <xdr:col>10</xdr:col>
      <xdr:colOff>1966927</xdr:colOff>
      <xdr:row>7</xdr:row>
      <xdr:rowOff>217715</xdr:rowOff>
    </xdr:to>
    <xdr:pic>
      <xdr:nvPicPr>
        <xdr:cNvPr id="9" name="Grafik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A79D5B-1612-3F4A-871B-7AF51B046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7359" y="0"/>
          <a:ext cx="2456782" cy="2449286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0.03837</cdr:x>
      <cdr:y>0.05916</cdr:y>
    </cdr:from>
    <cdr:to>
      <cdr:x>0.08253</cdr:x>
      <cdr:y>0.66109</cdr:y>
    </cdr:to>
    <cdr:sp macro="" textlink="">
      <cdr:nvSpPr>
        <cdr:cNvPr id="2" name="Textfeld 11">
          <a:extLst xmlns:a="http://schemas.openxmlformats.org/drawingml/2006/main">
            <a:ext uri="{FF2B5EF4-FFF2-40B4-BE49-F238E27FC236}">
              <a16:creationId xmlns:a16="http://schemas.microsoft.com/office/drawing/2014/main" id="{C644D3F7-99DE-7748-B277-F03CBE9FE63F}"/>
            </a:ext>
          </a:extLst>
        </cdr:cNvPr>
        <cdr:cNvSpPr txBox="1"/>
      </cdr:nvSpPr>
      <cdr:spPr>
        <a:xfrm xmlns:a="http://schemas.openxmlformats.org/drawingml/2006/main" rot="16200000">
          <a:off x="-1353366" y="2013138"/>
          <a:ext cx="3654086" cy="3460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Antenna plus Cable </a:t>
          </a:r>
          <a:r>
            <a:rPr lang="de-DE" sz="1800" b="1">
              <a:latin typeface="Times New Roman" panose="02020603050405020304" pitchFamily="18" charset="0"/>
              <a:cs typeface="Times New Roman" panose="02020603050405020304" pitchFamily="18" charset="0"/>
            </a:rPr>
            <a:t>VSWR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</xdr:colOff>
      <xdr:row>18</xdr:row>
      <xdr:rowOff>54428</xdr:rowOff>
    </xdr:from>
    <xdr:to>
      <xdr:col>7</xdr:col>
      <xdr:colOff>0</xdr:colOff>
      <xdr:row>43</xdr:row>
      <xdr:rowOff>80818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B494B7CE-370A-1E4B-89B1-E236465E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18142</xdr:colOff>
      <xdr:row>18</xdr:row>
      <xdr:rowOff>38098</xdr:rowOff>
    </xdr:from>
    <xdr:to>
      <xdr:col>14</xdr:col>
      <xdr:colOff>126999</xdr:colOff>
      <xdr:row>43</xdr:row>
      <xdr:rowOff>69272</xdr:rowOff>
    </xdr:to>
    <xdr:graphicFrame macro="">
      <xdr:nvGraphicFramePr>
        <xdr:cNvPr id="3" name="Diagramm 4">
          <a:extLst>
            <a:ext uri="{FF2B5EF4-FFF2-40B4-BE49-F238E27FC236}">
              <a16:creationId xmlns:a16="http://schemas.microsoft.com/office/drawing/2014/main" id="{E711BA24-58D8-F141-B9C9-17AC7C428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209341</xdr:colOff>
      <xdr:row>1</xdr:row>
      <xdr:rowOff>70478</xdr:rowOff>
    </xdr:from>
    <xdr:ext cx="505907" cy="767582"/>
    <xdr:pic>
      <xdr:nvPicPr>
        <xdr:cNvPr id="11" name="Grafik 10">
          <a:extLst>
            <a:ext uri="{FF2B5EF4-FFF2-40B4-BE49-F238E27FC236}">
              <a16:creationId xmlns:a16="http://schemas.microsoft.com/office/drawing/2014/main" id="{D650BA52-A6BD-524C-A899-343D4BEEA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187" y="373324"/>
          <a:ext cx="505907" cy="767582"/>
        </a:xfrm>
        <a:prstGeom prst="rect">
          <a:avLst/>
        </a:prstGeom>
      </xdr:spPr>
    </xdr:pic>
    <xdr:clientData/>
  </xdr:oneCellAnchor>
  <xdr:twoCellAnchor>
    <xdr:from>
      <xdr:col>9</xdr:col>
      <xdr:colOff>39076</xdr:colOff>
      <xdr:row>47</xdr:row>
      <xdr:rowOff>48846</xdr:rowOff>
    </xdr:from>
    <xdr:to>
      <xdr:col>14</xdr:col>
      <xdr:colOff>97692</xdr:colOff>
      <xdr:row>62</xdr:row>
      <xdr:rowOff>107461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38BB4E8-A804-D84E-BFD0-5AECA445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4884</xdr:colOff>
      <xdr:row>47</xdr:row>
      <xdr:rowOff>44937</xdr:rowOff>
    </xdr:from>
    <xdr:to>
      <xdr:col>7</xdr:col>
      <xdr:colOff>4884</xdr:colOff>
      <xdr:row>62</xdr:row>
      <xdr:rowOff>136769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F3B419D-7677-F04B-9E2A-88B0C3A4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76199</xdr:colOff>
      <xdr:row>15</xdr:row>
      <xdr:rowOff>127001</xdr:rowOff>
    </xdr:from>
    <xdr:to>
      <xdr:col>21</xdr:col>
      <xdr:colOff>1730202</xdr:colOff>
      <xdr:row>30</xdr:row>
      <xdr:rowOff>59268</xdr:rowOff>
    </xdr:to>
    <xdr:pic>
      <xdr:nvPicPr>
        <xdr:cNvPr id="10" name="Grafik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A842D1-17D8-B248-9074-1BE26DE2D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8799" y="4106334"/>
          <a:ext cx="2644603" cy="2599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716643</xdr:colOff>
      <xdr:row>17</xdr:row>
      <xdr:rowOff>54429</xdr:rowOff>
    </xdr:from>
    <xdr:to>
      <xdr:col>2</xdr:col>
      <xdr:colOff>1224643</xdr:colOff>
      <xdr:row>19</xdr:row>
      <xdr:rowOff>181429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4D7D9C-5D51-2546-923D-714C53FE4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4454072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279401</xdr:colOff>
      <xdr:row>0</xdr:row>
      <xdr:rowOff>0</xdr:rowOff>
    </xdr:from>
    <xdr:to>
      <xdr:col>3</xdr:col>
      <xdr:colOff>2980267</xdr:colOff>
      <xdr:row>8</xdr:row>
      <xdr:rowOff>74542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D7C817-8CDF-B043-972A-60F45B2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1534" y="0"/>
          <a:ext cx="2700866" cy="2741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299357</xdr:colOff>
      <xdr:row>20</xdr:row>
      <xdr:rowOff>163286</xdr:rowOff>
    </xdr:from>
    <xdr:to>
      <xdr:col>2</xdr:col>
      <xdr:colOff>807357</xdr:colOff>
      <xdr:row>23</xdr:row>
      <xdr:rowOff>54428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2B32A5-0107-194B-854F-E68119AF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857" y="4617357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1608668</xdr:colOff>
      <xdr:row>0</xdr:row>
      <xdr:rowOff>0</xdr:rowOff>
    </xdr:from>
    <xdr:to>
      <xdr:col>3</xdr:col>
      <xdr:colOff>2777318</xdr:colOff>
      <xdr:row>9</xdr:row>
      <xdr:rowOff>186265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8ECBCF-0A18-5B4B-9082-3365A8E8F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9801" y="0"/>
          <a:ext cx="2819650" cy="2802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2537-BB96-0047-9A18-3B02962DD7EA}">
  <dimension ref="B1:L38"/>
  <sheetViews>
    <sheetView zoomScale="140" zoomScaleNormal="140" workbookViewId="0">
      <selection activeCell="P9" sqref="P9"/>
    </sheetView>
  </sheetViews>
  <sheetFormatPr baseColWidth="10" defaultRowHeight="16" x14ac:dyDescent="0.2"/>
  <cols>
    <col min="1" max="1" width="8.6640625" style="3" customWidth="1"/>
    <col min="2" max="2" width="3.83203125" style="3" customWidth="1"/>
    <col min="3" max="3" width="12.5" style="3" customWidth="1"/>
    <col min="4" max="4" width="5.6640625" style="3" customWidth="1"/>
    <col min="5" max="5" width="2.5" style="3" customWidth="1"/>
    <col min="6" max="6" width="29.83203125" style="3" customWidth="1"/>
    <col min="7" max="7" width="9.6640625" style="3" customWidth="1"/>
    <col min="8" max="11" width="10.83203125" style="3"/>
    <col min="12" max="12" width="3.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ht="23" x14ac:dyDescent="0.25">
      <c r="B4" s="7"/>
      <c r="C4" s="1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7"/>
      <c r="C5" s="8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7"/>
      <c r="C6" s="2" t="s">
        <v>7</v>
      </c>
      <c r="D6" s="8"/>
      <c r="E6" s="8"/>
      <c r="F6" s="8"/>
      <c r="G6" s="8"/>
      <c r="H6" s="8"/>
      <c r="I6" s="8"/>
      <c r="J6" s="8"/>
      <c r="K6" s="8"/>
      <c r="L6" s="9"/>
    </row>
    <row r="7" spans="2:12" x14ac:dyDescent="0.2">
      <c r="B7" s="7"/>
      <c r="C7" s="2" t="s">
        <v>1</v>
      </c>
      <c r="D7" s="8"/>
      <c r="E7" s="8"/>
      <c r="F7" s="8"/>
      <c r="G7" s="8"/>
      <c r="H7" s="8"/>
      <c r="I7" s="8"/>
      <c r="J7" s="8"/>
      <c r="K7" s="8"/>
      <c r="L7" s="9"/>
    </row>
    <row r="8" spans="2:12" x14ac:dyDescent="0.2">
      <c r="B8" s="7"/>
      <c r="C8" s="8"/>
      <c r="D8" s="8"/>
      <c r="E8" s="8"/>
      <c r="F8" s="8"/>
      <c r="G8" s="8"/>
      <c r="H8" s="8"/>
      <c r="I8" s="8"/>
      <c r="J8" s="8"/>
      <c r="K8" s="8"/>
      <c r="L8" s="9"/>
    </row>
    <row r="9" spans="2:12" x14ac:dyDescent="0.2">
      <c r="B9" s="7"/>
      <c r="C9" s="2" t="s">
        <v>56</v>
      </c>
      <c r="D9" s="8"/>
      <c r="E9" s="8"/>
      <c r="F9" s="8"/>
      <c r="G9" s="8"/>
      <c r="H9" s="8"/>
      <c r="I9" s="8"/>
      <c r="J9" s="8"/>
      <c r="K9" s="8"/>
      <c r="L9" s="9"/>
    </row>
    <row r="10" spans="2:12" x14ac:dyDescent="0.2">
      <c r="B10" s="7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2:12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2:12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2:12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2:12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2:12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 ht="20" x14ac:dyDescent="0.2">
      <c r="B20" s="7"/>
      <c r="C20" s="43" t="s">
        <v>70</v>
      </c>
      <c r="D20" s="8"/>
      <c r="E20" s="8"/>
      <c r="F20" s="8"/>
      <c r="G20" s="8"/>
      <c r="H20" s="8"/>
      <c r="I20" s="8"/>
      <c r="J20" s="8"/>
      <c r="K20" s="8"/>
      <c r="L20" s="9"/>
    </row>
    <row r="21" spans="2:12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2:12" x14ac:dyDescent="0.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2:12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x14ac:dyDescent="0.2">
      <c r="B25" s="7"/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2:12" x14ac:dyDescent="0.2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2:12" ht="45" x14ac:dyDescent="0.45">
      <c r="B27" s="7"/>
      <c r="C27" s="1" t="s">
        <v>30</v>
      </c>
      <c r="E27" s="14" t="s">
        <v>0</v>
      </c>
      <c r="F27" s="13"/>
      <c r="G27" s="8"/>
      <c r="H27" s="8"/>
      <c r="I27" s="8"/>
      <c r="J27" s="8"/>
      <c r="K27" s="8"/>
      <c r="L27" s="9"/>
    </row>
    <row r="28" spans="2:12" ht="25" x14ac:dyDescent="0.25">
      <c r="B28" s="7"/>
      <c r="C28" s="8"/>
      <c r="D28" s="8"/>
      <c r="E28" s="13"/>
      <c r="F28" s="15" t="s">
        <v>2</v>
      </c>
      <c r="G28" s="8"/>
      <c r="H28" s="8"/>
      <c r="I28" s="8"/>
      <c r="J28" s="8"/>
      <c r="K28" s="8"/>
      <c r="L28" s="9"/>
    </row>
    <row r="29" spans="2:12" ht="19" customHeight="1" x14ac:dyDescent="0.2">
      <c r="B29" s="7"/>
      <c r="C29" s="8"/>
      <c r="D29" s="8"/>
      <c r="F29" s="15" t="s">
        <v>3</v>
      </c>
      <c r="I29" s="8"/>
      <c r="J29" s="8"/>
      <c r="K29" s="8"/>
      <c r="L29" s="9"/>
    </row>
    <row r="30" spans="2:12" ht="19" customHeight="1" x14ac:dyDescent="0.2">
      <c r="B30" s="7"/>
      <c r="C30" s="8"/>
      <c r="D30" s="8"/>
      <c r="F30" s="15" t="s">
        <v>4</v>
      </c>
      <c r="I30" s="8"/>
      <c r="J30" s="8"/>
      <c r="K30" s="8"/>
      <c r="L30" s="9"/>
    </row>
    <row r="31" spans="2:12" ht="19" customHeight="1" x14ac:dyDescent="0.2">
      <c r="B31" s="7"/>
      <c r="C31" s="8"/>
      <c r="D31" s="8"/>
      <c r="F31" s="15" t="s">
        <v>5</v>
      </c>
      <c r="I31" s="8"/>
      <c r="J31" s="8"/>
      <c r="K31" s="8"/>
      <c r="L31" s="9"/>
    </row>
    <row r="32" spans="2:12" ht="19" customHeight="1" x14ac:dyDescent="0.2">
      <c r="B32" s="7"/>
      <c r="C32" s="8"/>
      <c r="D32" s="8"/>
      <c r="F32" s="15" t="s">
        <v>6</v>
      </c>
      <c r="I32" s="8"/>
      <c r="J32" s="8"/>
      <c r="K32" s="8"/>
      <c r="L32" s="9"/>
    </row>
    <row r="33" spans="2:12" ht="18" customHeight="1" x14ac:dyDescent="0.2">
      <c r="B33" s="7"/>
      <c r="C33" s="8"/>
      <c r="D33" s="8"/>
      <c r="I33" s="8"/>
      <c r="J33" s="8"/>
      <c r="K33" s="8"/>
      <c r="L33" s="9"/>
    </row>
    <row r="34" spans="2:12" x14ac:dyDescent="0.2">
      <c r="B34" s="7"/>
      <c r="C34" s="42" t="s">
        <v>88</v>
      </c>
      <c r="D34" s="8"/>
      <c r="E34" s="8"/>
      <c r="F34" s="8" t="s">
        <v>89</v>
      </c>
      <c r="G34" s="8"/>
      <c r="H34" s="8"/>
      <c r="I34" s="8"/>
      <c r="J34" s="8"/>
      <c r="K34" s="8"/>
      <c r="L34" s="9"/>
    </row>
    <row r="35" spans="2:12" x14ac:dyDescent="0.2">
      <c r="B35" s="7"/>
      <c r="C35" s="42"/>
      <c r="D35" s="8"/>
      <c r="E35" s="8"/>
      <c r="F35" s="8"/>
      <c r="G35" s="8"/>
      <c r="H35" s="8"/>
      <c r="I35" s="8"/>
      <c r="J35" s="8"/>
      <c r="K35" s="8"/>
      <c r="L35" s="9"/>
    </row>
    <row r="36" spans="2:12" x14ac:dyDescent="0.2">
      <c r="B36" s="7"/>
      <c r="C36" s="33" t="s">
        <v>57</v>
      </c>
      <c r="D36" s="8"/>
      <c r="E36" s="8"/>
      <c r="F36" s="8"/>
      <c r="G36" s="8"/>
      <c r="H36" s="8"/>
      <c r="J36" s="8"/>
      <c r="K36" s="8"/>
      <c r="L36" s="9"/>
    </row>
    <row r="37" spans="2:12" ht="17" thickBo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7820-CCB6-2A4A-81AA-B4911D1D8CB7}">
  <dimension ref="B2:G41"/>
  <sheetViews>
    <sheetView zoomScale="120" zoomScaleNormal="120" workbookViewId="0">
      <selection activeCell="E12" sqref="E12"/>
    </sheetView>
  </sheetViews>
  <sheetFormatPr baseColWidth="10" defaultColWidth="11.5" defaultRowHeight="23" x14ac:dyDescent="0.25"/>
  <cols>
    <col min="1" max="2" width="6.1640625" style="110" customWidth="1"/>
    <col min="3" max="3" width="14.83203125" style="110" customWidth="1"/>
    <col min="4" max="4" width="65.6640625" style="110" customWidth="1"/>
    <col min="5" max="5" width="15.6640625" style="112" customWidth="1"/>
    <col min="6" max="6" width="3.5" style="110" customWidth="1"/>
    <col min="7" max="7" width="5.33203125" style="110" customWidth="1"/>
    <col min="8" max="8" width="7.83203125" style="110" customWidth="1"/>
    <col min="9" max="9" width="14.83203125" style="110" customWidth="1"/>
    <col min="10" max="10" width="10" style="110" customWidth="1"/>
    <col min="11" max="11" width="5.5" style="110" customWidth="1"/>
    <col min="12" max="12" width="9.1640625" style="110" customWidth="1"/>
    <col min="13" max="257" width="11.5" style="110"/>
    <col min="258" max="258" width="4" style="110" customWidth="1"/>
    <col min="259" max="259" width="7.83203125" style="110" customWidth="1"/>
    <col min="260" max="260" width="17.33203125" style="110" customWidth="1"/>
    <col min="261" max="261" width="8.83203125" style="110" customWidth="1"/>
    <col min="262" max="262" width="5" style="110" customWidth="1"/>
    <col min="263" max="263" width="5.5" style="110" customWidth="1"/>
    <col min="264" max="264" width="7.83203125" style="110" customWidth="1"/>
    <col min="265" max="265" width="14.83203125" style="110" customWidth="1"/>
    <col min="266" max="266" width="10" style="110" customWidth="1"/>
    <col min="267" max="267" width="5.5" style="110" customWidth="1"/>
    <col min="268" max="268" width="9.1640625" style="110" customWidth="1"/>
    <col min="269" max="513" width="11.5" style="110"/>
    <col min="514" max="514" width="4" style="110" customWidth="1"/>
    <col min="515" max="515" width="7.83203125" style="110" customWidth="1"/>
    <col min="516" max="516" width="17.33203125" style="110" customWidth="1"/>
    <col min="517" max="517" width="8.83203125" style="110" customWidth="1"/>
    <col min="518" max="518" width="5" style="110" customWidth="1"/>
    <col min="519" max="519" width="5.5" style="110" customWidth="1"/>
    <col min="520" max="520" width="7.83203125" style="110" customWidth="1"/>
    <col min="521" max="521" width="14.83203125" style="110" customWidth="1"/>
    <col min="522" max="522" width="10" style="110" customWidth="1"/>
    <col min="523" max="523" width="5.5" style="110" customWidth="1"/>
    <col min="524" max="524" width="9.1640625" style="110" customWidth="1"/>
    <col min="525" max="769" width="11.5" style="110"/>
    <col min="770" max="770" width="4" style="110" customWidth="1"/>
    <col min="771" max="771" width="7.83203125" style="110" customWidth="1"/>
    <col min="772" max="772" width="17.33203125" style="110" customWidth="1"/>
    <col min="773" max="773" width="8.83203125" style="110" customWidth="1"/>
    <col min="774" max="774" width="5" style="110" customWidth="1"/>
    <col min="775" max="775" width="5.5" style="110" customWidth="1"/>
    <col min="776" max="776" width="7.83203125" style="110" customWidth="1"/>
    <col min="777" max="777" width="14.83203125" style="110" customWidth="1"/>
    <col min="778" max="778" width="10" style="110" customWidth="1"/>
    <col min="779" max="779" width="5.5" style="110" customWidth="1"/>
    <col min="780" max="780" width="9.1640625" style="110" customWidth="1"/>
    <col min="781" max="1025" width="11.5" style="110"/>
    <col min="1026" max="1026" width="4" style="110" customWidth="1"/>
    <col min="1027" max="1027" width="7.83203125" style="110" customWidth="1"/>
    <col min="1028" max="1028" width="17.33203125" style="110" customWidth="1"/>
    <col min="1029" max="1029" width="8.83203125" style="110" customWidth="1"/>
    <col min="1030" max="1030" width="5" style="110" customWidth="1"/>
    <col min="1031" max="1031" width="5.5" style="110" customWidth="1"/>
    <col min="1032" max="1032" width="7.83203125" style="110" customWidth="1"/>
    <col min="1033" max="1033" width="14.83203125" style="110" customWidth="1"/>
    <col min="1034" max="1034" width="10" style="110" customWidth="1"/>
    <col min="1035" max="1035" width="5.5" style="110" customWidth="1"/>
    <col min="1036" max="1036" width="9.1640625" style="110" customWidth="1"/>
    <col min="1037" max="1281" width="11.5" style="110"/>
    <col min="1282" max="1282" width="4" style="110" customWidth="1"/>
    <col min="1283" max="1283" width="7.83203125" style="110" customWidth="1"/>
    <col min="1284" max="1284" width="17.33203125" style="110" customWidth="1"/>
    <col min="1285" max="1285" width="8.83203125" style="110" customWidth="1"/>
    <col min="1286" max="1286" width="5" style="110" customWidth="1"/>
    <col min="1287" max="1287" width="5.5" style="110" customWidth="1"/>
    <col min="1288" max="1288" width="7.83203125" style="110" customWidth="1"/>
    <col min="1289" max="1289" width="14.83203125" style="110" customWidth="1"/>
    <col min="1290" max="1290" width="10" style="110" customWidth="1"/>
    <col min="1291" max="1291" width="5.5" style="110" customWidth="1"/>
    <col min="1292" max="1292" width="9.1640625" style="110" customWidth="1"/>
    <col min="1293" max="1537" width="11.5" style="110"/>
    <col min="1538" max="1538" width="4" style="110" customWidth="1"/>
    <col min="1539" max="1539" width="7.83203125" style="110" customWidth="1"/>
    <col min="1540" max="1540" width="17.33203125" style="110" customWidth="1"/>
    <col min="1541" max="1541" width="8.83203125" style="110" customWidth="1"/>
    <col min="1542" max="1542" width="5" style="110" customWidth="1"/>
    <col min="1543" max="1543" width="5.5" style="110" customWidth="1"/>
    <col min="1544" max="1544" width="7.83203125" style="110" customWidth="1"/>
    <col min="1545" max="1545" width="14.83203125" style="110" customWidth="1"/>
    <col min="1546" max="1546" width="10" style="110" customWidth="1"/>
    <col min="1547" max="1547" width="5.5" style="110" customWidth="1"/>
    <col min="1548" max="1548" width="9.1640625" style="110" customWidth="1"/>
    <col min="1549" max="1793" width="11.5" style="110"/>
    <col min="1794" max="1794" width="4" style="110" customWidth="1"/>
    <col min="1795" max="1795" width="7.83203125" style="110" customWidth="1"/>
    <col min="1796" max="1796" width="17.33203125" style="110" customWidth="1"/>
    <col min="1797" max="1797" width="8.83203125" style="110" customWidth="1"/>
    <col min="1798" max="1798" width="5" style="110" customWidth="1"/>
    <col min="1799" max="1799" width="5.5" style="110" customWidth="1"/>
    <col min="1800" max="1800" width="7.83203125" style="110" customWidth="1"/>
    <col min="1801" max="1801" width="14.83203125" style="110" customWidth="1"/>
    <col min="1802" max="1802" width="10" style="110" customWidth="1"/>
    <col min="1803" max="1803" width="5.5" style="110" customWidth="1"/>
    <col min="1804" max="1804" width="9.1640625" style="110" customWidth="1"/>
    <col min="1805" max="2049" width="11.5" style="110"/>
    <col min="2050" max="2050" width="4" style="110" customWidth="1"/>
    <col min="2051" max="2051" width="7.83203125" style="110" customWidth="1"/>
    <col min="2052" max="2052" width="17.33203125" style="110" customWidth="1"/>
    <col min="2053" max="2053" width="8.83203125" style="110" customWidth="1"/>
    <col min="2054" max="2054" width="5" style="110" customWidth="1"/>
    <col min="2055" max="2055" width="5.5" style="110" customWidth="1"/>
    <col min="2056" max="2056" width="7.83203125" style="110" customWidth="1"/>
    <col min="2057" max="2057" width="14.83203125" style="110" customWidth="1"/>
    <col min="2058" max="2058" width="10" style="110" customWidth="1"/>
    <col min="2059" max="2059" width="5.5" style="110" customWidth="1"/>
    <col min="2060" max="2060" width="9.1640625" style="110" customWidth="1"/>
    <col min="2061" max="2305" width="11.5" style="110"/>
    <col min="2306" max="2306" width="4" style="110" customWidth="1"/>
    <col min="2307" max="2307" width="7.83203125" style="110" customWidth="1"/>
    <col min="2308" max="2308" width="17.33203125" style="110" customWidth="1"/>
    <col min="2309" max="2309" width="8.83203125" style="110" customWidth="1"/>
    <col min="2310" max="2310" width="5" style="110" customWidth="1"/>
    <col min="2311" max="2311" width="5.5" style="110" customWidth="1"/>
    <col min="2312" max="2312" width="7.83203125" style="110" customWidth="1"/>
    <col min="2313" max="2313" width="14.83203125" style="110" customWidth="1"/>
    <col min="2314" max="2314" width="10" style="110" customWidth="1"/>
    <col min="2315" max="2315" width="5.5" style="110" customWidth="1"/>
    <col min="2316" max="2316" width="9.1640625" style="110" customWidth="1"/>
    <col min="2317" max="2561" width="11.5" style="110"/>
    <col min="2562" max="2562" width="4" style="110" customWidth="1"/>
    <col min="2563" max="2563" width="7.83203125" style="110" customWidth="1"/>
    <col min="2564" max="2564" width="17.33203125" style="110" customWidth="1"/>
    <col min="2565" max="2565" width="8.83203125" style="110" customWidth="1"/>
    <col min="2566" max="2566" width="5" style="110" customWidth="1"/>
    <col min="2567" max="2567" width="5.5" style="110" customWidth="1"/>
    <col min="2568" max="2568" width="7.83203125" style="110" customWidth="1"/>
    <col min="2569" max="2569" width="14.83203125" style="110" customWidth="1"/>
    <col min="2570" max="2570" width="10" style="110" customWidth="1"/>
    <col min="2571" max="2571" width="5.5" style="110" customWidth="1"/>
    <col min="2572" max="2572" width="9.1640625" style="110" customWidth="1"/>
    <col min="2573" max="2817" width="11.5" style="110"/>
    <col min="2818" max="2818" width="4" style="110" customWidth="1"/>
    <col min="2819" max="2819" width="7.83203125" style="110" customWidth="1"/>
    <col min="2820" max="2820" width="17.33203125" style="110" customWidth="1"/>
    <col min="2821" max="2821" width="8.83203125" style="110" customWidth="1"/>
    <col min="2822" max="2822" width="5" style="110" customWidth="1"/>
    <col min="2823" max="2823" width="5.5" style="110" customWidth="1"/>
    <col min="2824" max="2824" width="7.83203125" style="110" customWidth="1"/>
    <col min="2825" max="2825" width="14.83203125" style="110" customWidth="1"/>
    <col min="2826" max="2826" width="10" style="110" customWidth="1"/>
    <col min="2827" max="2827" width="5.5" style="110" customWidth="1"/>
    <col min="2828" max="2828" width="9.1640625" style="110" customWidth="1"/>
    <col min="2829" max="3073" width="11.5" style="110"/>
    <col min="3074" max="3074" width="4" style="110" customWidth="1"/>
    <col min="3075" max="3075" width="7.83203125" style="110" customWidth="1"/>
    <col min="3076" max="3076" width="17.33203125" style="110" customWidth="1"/>
    <col min="3077" max="3077" width="8.83203125" style="110" customWidth="1"/>
    <col min="3078" max="3078" width="5" style="110" customWidth="1"/>
    <col min="3079" max="3079" width="5.5" style="110" customWidth="1"/>
    <col min="3080" max="3080" width="7.83203125" style="110" customWidth="1"/>
    <col min="3081" max="3081" width="14.83203125" style="110" customWidth="1"/>
    <col min="3082" max="3082" width="10" style="110" customWidth="1"/>
    <col min="3083" max="3083" width="5.5" style="110" customWidth="1"/>
    <col min="3084" max="3084" width="9.1640625" style="110" customWidth="1"/>
    <col min="3085" max="3329" width="11.5" style="110"/>
    <col min="3330" max="3330" width="4" style="110" customWidth="1"/>
    <col min="3331" max="3331" width="7.83203125" style="110" customWidth="1"/>
    <col min="3332" max="3332" width="17.33203125" style="110" customWidth="1"/>
    <col min="3333" max="3333" width="8.83203125" style="110" customWidth="1"/>
    <col min="3334" max="3334" width="5" style="110" customWidth="1"/>
    <col min="3335" max="3335" width="5.5" style="110" customWidth="1"/>
    <col min="3336" max="3336" width="7.83203125" style="110" customWidth="1"/>
    <col min="3337" max="3337" width="14.83203125" style="110" customWidth="1"/>
    <col min="3338" max="3338" width="10" style="110" customWidth="1"/>
    <col min="3339" max="3339" width="5.5" style="110" customWidth="1"/>
    <col min="3340" max="3340" width="9.1640625" style="110" customWidth="1"/>
    <col min="3341" max="3585" width="11.5" style="110"/>
    <col min="3586" max="3586" width="4" style="110" customWidth="1"/>
    <col min="3587" max="3587" width="7.83203125" style="110" customWidth="1"/>
    <col min="3588" max="3588" width="17.33203125" style="110" customWidth="1"/>
    <col min="3589" max="3589" width="8.83203125" style="110" customWidth="1"/>
    <col min="3590" max="3590" width="5" style="110" customWidth="1"/>
    <col min="3591" max="3591" width="5.5" style="110" customWidth="1"/>
    <col min="3592" max="3592" width="7.83203125" style="110" customWidth="1"/>
    <col min="3593" max="3593" width="14.83203125" style="110" customWidth="1"/>
    <col min="3594" max="3594" width="10" style="110" customWidth="1"/>
    <col min="3595" max="3595" width="5.5" style="110" customWidth="1"/>
    <col min="3596" max="3596" width="9.1640625" style="110" customWidth="1"/>
    <col min="3597" max="3841" width="11.5" style="110"/>
    <col min="3842" max="3842" width="4" style="110" customWidth="1"/>
    <col min="3843" max="3843" width="7.83203125" style="110" customWidth="1"/>
    <col min="3844" max="3844" width="17.33203125" style="110" customWidth="1"/>
    <col min="3845" max="3845" width="8.83203125" style="110" customWidth="1"/>
    <col min="3846" max="3846" width="5" style="110" customWidth="1"/>
    <col min="3847" max="3847" width="5.5" style="110" customWidth="1"/>
    <col min="3848" max="3848" width="7.83203125" style="110" customWidth="1"/>
    <col min="3849" max="3849" width="14.83203125" style="110" customWidth="1"/>
    <col min="3850" max="3850" width="10" style="110" customWidth="1"/>
    <col min="3851" max="3851" width="5.5" style="110" customWidth="1"/>
    <col min="3852" max="3852" width="9.1640625" style="110" customWidth="1"/>
    <col min="3853" max="4097" width="11.5" style="110"/>
    <col min="4098" max="4098" width="4" style="110" customWidth="1"/>
    <col min="4099" max="4099" width="7.83203125" style="110" customWidth="1"/>
    <col min="4100" max="4100" width="17.33203125" style="110" customWidth="1"/>
    <col min="4101" max="4101" width="8.83203125" style="110" customWidth="1"/>
    <col min="4102" max="4102" width="5" style="110" customWidth="1"/>
    <col min="4103" max="4103" width="5.5" style="110" customWidth="1"/>
    <col min="4104" max="4104" width="7.83203125" style="110" customWidth="1"/>
    <col min="4105" max="4105" width="14.83203125" style="110" customWidth="1"/>
    <col min="4106" max="4106" width="10" style="110" customWidth="1"/>
    <col min="4107" max="4107" width="5.5" style="110" customWidth="1"/>
    <col min="4108" max="4108" width="9.1640625" style="110" customWidth="1"/>
    <col min="4109" max="4353" width="11.5" style="110"/>
    <col min="4354" max="4354" width="4" style="110" customWidth="1"/>
    <col min="4355" max="4355" width="7.83203125" style="110" customWidth="1"/>
    <col min="4356" max="4356" width="17.33203125" style="110" customWidth="1"/>
    <col min="4357" max="4357" width="8.83203125" style="110" customWidth="1"/>
    <col min="4358" max="4358" width="5" style="110" customWidth="1"/>
    <col min="4359" max="4359" width="5.5" style="110" customWidth="1"/>
    <col min="4360" max="4360" width="7.83203125" style="110" customWidth="1"/>
    <col min="4361" max="4361" width="14.83203125" style="110" customWidth="1"/>
    <col min="4362" max="4362" width="10" style="110" customWidth="1"/>
    <col min="4363" max="4363" width="5.5" style="110" customWidth="1"/>
    <col min="4364" max="4364" width="9.1640625" style="110" customWidth="1"/>
    <col min="4365" max="4609" width="11.5" style="110"/>
    <col min="4610" max="4610" width="4" style="110" customWidth="1"/>
    <col min="4611" max="4611" width="7.83203125" style="110" customWidth="1"/>
    <col min="4612" max="4612" width="17.33203125" style="110" customWidth="1"/>
    <col min="4613" max="4613" width="8.83203125" style="110" customWidth="1"/>
    <col min="4614" max="4614" width="5" style="110" customWidth="1"/>
    <col min="4615" max="4615" width="5.5" style="110" customWidth="1"/>
    <col min="4616" max="4616" width="7.83203125" style="110" customWidth="1"/>
    <col min="4617" max="4617" width="14.83203125" style="110" customWidth="1"/>
    <col min="4618" max="4618" width="10" style="110" customWidth="1"/>
    <col min="4619" max="4619" width="5.5" style="110" customWidth="1"/>
    <col min="4620" max="4620" width="9.1640625" style="110" customWidth="1"/>
    <col min="4621" max="4865" width="11.5" style="110"/>
    <col min="4866" max="4866" width="4" style="110" customWidth="1"/>
    <col min="4867" max="4867" width="7.83203125" style="110" customWidth="1"/>
    <col min="4868" max="4868" width="17.33203125" style="110" customWidth="1"/>
    <col min="4869" max="4869" width="8.83203125" style="110" customWidth="1"/>
    <col min="4870" max="4870" width="5" style="110" customWidth="1"/>
    <col min="4871" max="4871" width="5.5" style="110" customWidth="1"/>
    <col min="4872" max="4872" width="7.83203125" style="110" customWidth="1"/>
    <col min="4873" max="4873" width="14.83203125" style="110" customWidth="1"/>
    <col min="4874" max="4874" width="10" style="110" customWidth="1"/>
    <col min="4875" max="4875" width="5.5" style="110" customWidth="1"/>
    <col min="4876" max="4876" width="9.1640625" style="110" customWidth="1"/>
    <col min="4877" max="5121" width="11.5" style="110"/>
    <col min="5122" max="5122" width="4" style="110" customWidth="1"/>
    <col min="5123" max="5123" width="7.83203125" style="110" customWidth="1"/>
    <col min="5124" max="5124" width="17.33203125" style="110" customWidth="1"/>
    <col min="5125" max="5125" width="8.83203125" style="110" customWidth="1"/>
    <col min="5126" max="5126" width="5" style="110" customWidth="1"/>
    <col min="5127" max="5127" width="5.5" style="110" customWidth="1"/>
    <col min="5128" max="5128" width="7.83203125" style="110" customWidth="1"/>
    <col min="5129" max="5129" width="14.83203125" style="110" customWidth="1"/>
    <col min="5130" max="5130" width="10" style="110" customWidth="1"/>
    <col min="5131" max="5131" width="5.5" style="110" customWidth="1"/>
    <col min="5132" max="5132" width="9.1640625" style="110" customWidth="1"/>
    <col min="5133" max="5377" width="11.5" style="110"/>
    <col min="5378" max="5378" width="4" style="110" customWidth="1"/>
    <col min="5379" max="5379" width="7.83203125" style="110" customWidth="1"/>
    <col min="5380" max="5380" width="17.33203125" style="110" customWidth="1"/>
    <col min="5381" max="5381" width="8.83203125" style="110" customWidth="1"/>
    <col min="5382" max="5382" width="5" style="110" customWidth="1"/>
    <col min="5383" max="5383" width="5.5" style="110" customWidth="1"/>
    <col min="5384" max="5384" width="7.83203125" style="110" customWidth="1"/>
    <col min="5385" max="5385" width="14.83203125" style="110" customWidth="1"/>
    <col min="5386" max="5386" width="10" style="110" customWidth="1"/>
    <col min="5387" max="5387" width="5.5" style="110" customWidth="1"/>
    <col min="5388" max="5388" width="9.1640625" style="110" customWidth="1"/>
    <col min="5389" max="5633" width="11.5" style="110"/>
    <col min="5634" max="5634" width="4" style="110" customWidth="1"/>
    <col min="5635" max="5635" width="7.83203125" style="110" customWidth="1"/>
    <col min="5636" max="5636" width="17.33203125" style="110" customWidth="1"/>
    <col min="5637" max="5637" width="8.83203125" style="110" customWidth="1"/>
    <col min="5638" max="5638" width="5" style="110" customWidth="1"/>
    <col min="5639" max="5639" width="5.5" style="110" customWidth="1"/>
    <col min="5640" max="5640" width="7.83203125" style="110" customWidth="1"/>
    <col min="5641" max="5641" width="14.83203125" style="110" customWidth="1"/>
    <col min="5642" max="5642" width="10" style="110" customWidth="1"/>
    <col min="5643" max="5643" width="5.5" style="110" customWidth="1"/>
    <col min="5644" max="5644" width="9.1640625" style="110" customWidth="1"/>
    <col min="5645" max="5889" width="11.5" style="110"/>
    <col min="5890" max="5890" width="4" style="110" customWidth="1"/>
    <col min="5891" max="5891" width="7.83203125" style="110" customWidth="1"/>
    <col min="5892" max="5892" width="17.33203125" style="110" customWidth="1"/>
    <col min="5893" max="5893" width="8.83203125" style="110" customWidth="1"/>
    <col min="5894" max="5894" width="5" style="110" customWidth="1"/>
    <col min="5895" max="5895" width="5.5" style="110" customWidth="1"/>
    <col min="5896" max="5896" width="7.83203125" style="110" customWidth="1"/>
    <col min="5897" max="5897" width="14.83203125" style="110" customWidth="1"/>
    <col min="5898" max="5898" width="10" style="110" customWidth="1"/>
    <col min="5899" max="5899" width="5.5" style="110" customWidth="1"/>
    <col min="5900" max="5900" width="9.1640625" style="110" customWidth="1"/>
    <col min="5901" max="6145" width="11.5" style="110"/>
    <col min="6146" max="6146" width="4" style="110" customWidth="1"/>
    <col min="6147" max="6147" width="7.83203125" style="110" customWidth="1"/>
    <col min="6148" max="6148" width="17.33203125" style="110" customWidth="1"/>
    <col min="6149" max="6149" width="8.83203125" style="110" customWidth="1"/>
    <col min="6150" max="6150" width="5" style="110" customWidth="1"/>
    <col min="6151" max="6151" width="5.5" style="110" customWidth="1"/>
    <col min="6152" max="6152" width="7.83203125" style="110" customWidth="1"/>
    <col min="6153" max="6153" width="14.83203125" style="110" customWidth="1"/>
    <col min="6154" max="6154" width="10" style="110" customWidth="1"/>
    <col min="6155" max="6155" width="5.5" style="110" customWidth="1"/>
    <col min="6156" max="6156" width="9.1640625" style="110" customWidth="1"/>
    <col min="6157" max="6401" width="11.5" style="110"/>
    <col min="6402" max="6402" width="4" style="110" customWidth="1"/>
    <col min="6403" max="6403" width="7.83203125" style="110" customWidth="1"/>
    <col min="6404" max="6404" width="17.33203125" style="110" customWidth="1"/>
    <col min="6405" max="6405" width="8.83203125" style="110" customWidth="1"/>
    <col min="6406" max="6406" width="5" style="110" customWidth="1"/>
    <col min="6407" max="6407" width="5.5" style="110" customWidth="1"/>
    <col min="6408" max="6408" width="7.83203125" style="110" customWidth="1"/>
    <col min="6409" max="6409" width="14.83203125" style="110" customWidth="1"/>
    <col min="6410" max="6410" width="10" style="110" customWidth="1"/>
    <col min="6411" max="6411" width="5.5" style="110" customWidth="1"/>
    <col min="6412" max="6412" width="9.1640625" style="110" customWidth="1"/>
    <col min="6413" max="6657" width="11.5" style="110"/>
    <col min="6658" max="6658" width="4" style="110" customWidth="1"/>
    <col min="6659" max="6659" width="7.83203125" style="110" customWidth="1"/>
    <col min="6660" max="6660" width="17.33203125" style="110" customWidth="1"/>
    <col min="6661" max="6661" width="8.83203125" style="110" customWidth="1"/>
    <col min="6662" max="6662" width="5" style="110" customWidth="1"/>
    <col min="6663" max="6663" width="5.5" style="110" customWidth="1"/>
    <col min="6664" max="6664" width="7.83203125" style="110" customWidth="1"/>
    <col min="6665" max="6665" width="14.83203125" style="110" customWidth="1"/>
    <col min="6666" max="6666" width="10" style="110" customWidth="1"/>
    <col min="6667" max="6667" width="5.5" style="110" customWidth="1"/>
    <col min="6668" max="6668" width="9.1640625" style="110" customWidth="1"/>
    <col min="6669" max="6913" width="11.5" style="110"/>
    <col min="6914" max="6914" width="4" style="110" customWidth="1"/>
    <col min="6915" max="6915" width="7.83203125" style="110" customWidth="1"/>
    <col min="6916" max="6916" width="17.33203125" style="110" customWidth="1"/>
    <col min="6917" max="6917" width="8.83203125" style="110" customWidth="1"/>
    <col min="6918" max="6918" width="5" style="110" customWidth="1"/>
    <col min="6919" max="6919" width="5.5" style="110" customWidth="1"/>
    <col min="6920" max="6920" width="7.83203125" style="110" customWidth="1"/>
    <col min="6921" max="6921" width="14.83203125" style="110" customWidth="1"/>
    <col min="6922" max="6922" width="10" style="110" customWidth="1"/>
    <col min="6923" max="6923" width="5.5" style="110" customWidth="1"/>
    <col min="6924" max="6924" width="9.1640625" style="110" customWidth="1"/>
    <col min="6925" max="7169" width="11.5" style="110"/>
    <col min="7170" max="7170" width="4" style="110" customWidth="1"/>
    <col min="7171" max="7171" width="7.83203125" style="110" customWidth="1"/>
    <col min="7172" max="7172" width="17.33203125" style="110" customWidth="1"/>
    <col min="7173" max="7173" width="8.83203125" style="110" customWidth="1"/>
    <col min="7174" max="7174" width="5" style="110" customWidth="1"/>
    <col min="7175" max="7175" width="5.5" style="110" customWidth="1"/>
    <col min="7176" max="7176" width="7.83203125" style="110" customWidth="1"/>
    <col min="7177" max="7177" width="14.83203125" style="110" customWidth="1"/>
    <col min="7178" max="7178" width="10" style="110" customWidth="1"/>
    <col min="7179" max="7179" width="5.5" style="110" customWidth="1"/>
    <col min="7180" max="7180" width="9.1640625" style="110" customWidth="1"/>
    <col min="7181" max="7425" width="11.5" style="110"/>
    <col min="7426" max="7426" width="4" style="110" customWidth="1"/>
    <col min="7427" max="7427" width="7.83203125" style="110" customWidth="1"/>
    <col min="7428" max="7428" width="17.33203125" style="110" customWidth="1"/>
    <col min="7429" max="7429" width="8.83203125" style="110" customWidth="1"/>
    <col min="7430" max="7430" width="5" style="110" customWidth="1"/>
    <col min="7431" max="7431" width="5.5" style="110" customWidth="1"/>
    <col min="7432" max="7432" width="7.83203125" style="110" customWidth="1"/>
    <col min="7433" max="7433" width="14.83203125" style="110" customWidth="1"/>
    <col min="7434" max="7434" width="10" style="110" customWidth="1"/>
    <col min="7435" max="7435" width="5.5" style="110" customWidth="1"/>
    <col min="7436" max="7436" width="9.1640625" style="110" customWidth="1"/>
    <col min="7437" max="7681" width="11.5" style="110"/>
    <col min="7682" max="7682" width="4" style="110" customWidth="1"/>
    <col min="7683" max="7683" width="7.83203125" style="110" customWidth="1"/>
    <col min="7684" max="7684" width="17.33203125" style="110" customWidth="1"/>
    <col min="7685" max="7685" width="8.83203125" style="110" customWidth="1"/>
    <col min="7686" max="7686" width="5" style="110" customWidth="1"/>
    <col min="7687" max="7687" width="5.5" style="110" customWidth="1"/>
    <col min="7688" max="7688" width="7.83203125" style="110" customWidth="1"/>
    <col min="7689" max="7689" width="14.83203125" style="110" customWidth="1"/>
    <col min="7690" max="7690" width="10" style="110" customWidth="1"/>
    <col min="7691" max="7691" width="5.5" style="110" customWidth="1"/>
    <col min="7692" max="7692" width="9.1640625" style="110" customWidth="1"/>
    <col min="7693" max="7937" width="11.5" style="110"/>
    <col min="7938" max="7938" width="4" style="110" customWidth="1"/>
    <col min="7939" max="7939" width="7.83203125" style="110" customWidth="1"/>
    <col min="7940" max="7940" width="17.33203125" style="110" customWidth="1"/>
    <col min="7941" max="7941" width="8.83203125" style="110" customWidth="1"/>
    <col min="7942" max="7942" width="5" style="110" customWidth="1"/>
    <col min="7943" max="7943" width="5.5" style="110" customWidth="1"/>
    <col min="7944" max="7944" width="7.83203125" style="110" customWidth="1"/>
    <col min="7945" max="7945" width="14.83203125" style="110" customWidth="1"/>
    <col min="7946" max="7946" width="10" style="110" customWidth="1"/>
    <col min="7947" max="7947" width="5.5" style="110" customWidth="1"/>
    <col min="7948" max="7948" width="9.1640625" style="110" customWidth="1"/>
    <col min="7949" max="8193" width="11.5" style="110"/>
    <col min="8194" max="8194" width="4" style="110" customWidth="1"/>
    <col min="8195" max="8195" width="7.83203125" style="110" customWidth="1"/>
    <col min="8196" max="8196" width="17.33203125" style="110" customWidth="1"/>
    <col min="8197" max="8197" width="8.83203125" style="110" customWidth="1"/>
    <col min="8198" max="8198" width="5" style="110" customWidth="1"/>
    <col min="8199" max="8199" width="5.5" style="110" customWidth="1"/>
    <col min="8200" max="8200" width="7.83203125" style="110" customWidth="1"/>
    <col min="8201" max="8201" width="14.83203125" style="110" customWidth="1"/>
    <col min="8202" max="8202" width="10" style="110" customWidth="1"/>
    <col min="8203" max="8203" width="5.5" style="110" customWidth="1"/>
    <col min="8204" max="8204" width="9.1640625" style="110" customWidth="1"/>
    <col min="8205" max="8449" width="11.5" style="110"/>
    <col min="8450" max="8450" width="4" style="110" customWidth="1"/>
    <col min="8451" max="8451" width="7.83203125" style="110" customWidth="1"/>
    <col min="8452" max="8452" width="17.33203125" style="110" customWidth="1"/>
    <col min="8453" max="8453" width="8.83203125" style="110" customWidth="1"/>
    <col min="8454" max="8454" width="5" style="110" customWidth="1"/>
    <col min="8455" max="8455" width="5.5" style="110" customWidth="1"/>
    <col min="8456" max="8456" width="7.83203125" style="110" customWidth="1"/>
    <col min="8457" max="8457" width="14.83203125" style="110" customWidth="1"/>
    <col min="8458" max="8458" width="10" style="110" customWidth="1"/>
    <col min="8459" max="8459" width="5.5" style="110" customWidth="1"/>
    <col min="8460" max="8460" width="9.1640625" style="110" customWidth="1"/>
    <col min="8461" max="8705" width="11.5" style="110"/>
    <col min="8706" max="8706" width="4" style="110" customWidth="1"/>
    <col min="8707" max="8707" width="7.83203125" style="110" customWidth="1"/>
    <col min="8708" max="8708" width="17.33203125" style="110" customWidth="1"/>
    <col min="8709" max="8709" width="8.83203125" style="110" customWidth="1"/>
    <col min="8710" max="8710" width="5" style="110" customWidth="1"/>
    <col min="8711" max="8711" width="5.5" style="110" customWidth="1"/>
    <col min="8712" max="8712" width="7.83203125" style="110" customWidth="1"/>
    <col min="8713" max="8713" width="14.83203125" style="110" customWidth="1"/>
    <col min="8714" max="8714" width="10" style="110" customWidth="1"/>
    <col min="8715" max="8715" width="5.5" style="110" customWidth="1"/>
    <col min="8716" max="8716" width="9.1640625" style="110" customWidth="1"/>
    <col min="8717" max="8961" width="11.5" style="110"/>
    <col min="8962" max="8962" width="4" style="110" customWidth="1"/>
    <col min="8963" max="8963" width="7.83203125" style="110" customWidth="1"/>
    <col min="8964" max="8964" width="17.33203125" style="110" customWidth="1"/>
    <col min="8965" max="8965" width="8.83203125" style="110" customWidth="1"/>
    <col min="8966" max="8966" width="5" style="110" customWidth="1"/>
    <col min="8967" max="8967" width="5.5" style="110" customWidth="1"/>
    <col min="8968" max="8968" width="7.83203125" style="110" customWidth="1"/>
    <col min="8969" max="8969" width="14.83203125" style="110" customWidth="1"/>
    <col min="8970" max="8970" width="10" style="110" customWidth="1"/>
    <col min="8971" max="8971" width="5.5" style="110" customWidth="1"/>
    <col min="8972" max="8972" width="9.1640625" style="110" customWidth="1"/>
    <col min="8973" max="9217" width="11.5" style="110"/>
    <col min="9218" max="9218" width="4" style="110" customWidth="1"/>
    <col min="9219" max="9219" width="7.83203125" style="110" customWidth="1"/>
    <col min="9220" max="9220" width="17.33203125" style="110" customWidth="1"/>
    <col min="9221" max="9221" width="8.83203125" style="110" customWidth="1"/>
    <col min="9222" max="9222" width="5" style="110" customWidth="1"/>
    <col min="9223" max="9223" width="5.5" style="110" customWidth="1"/>
    <col min="9224" max="9224" width="7.83203125" style="110" customWidth="1"/>
    <col min="9225" max="9225" width="14.83203125" style="110" customWidth="1"/>
    <col min="9226" max="9226" width="10" style="110" customWidth="1"/>
    <col min="9227" max="9227" width="5.5" style="110" customWidth="1"/>
    <col min="9228" max="9228" width="9.1640625" style="110" customWidth="1"/>
    <col min="9229" max="9473" width="11.5" style="110"/>
    <col min="9474" max="9474" width="4" style="110" customWidth="1"/>
    <col min="9475" max="9475" width="7.83203125" style="110" customWidth="1"/>
    <col min="9476" max="9476" width="17.33203125" style="110" customWidth="1"/>
    <col min="9477" max="9477" width="8.83203125" style="110" customWidth="1"/>
    <col min="9478" max="9478" width="5" style="110" customWidth="1"/>
    <col min="9479" max="9479" width="5.5" style="110" customWidth="1"/>
    <col min="9480" max="9480" width="7.83203125" style="110" customWidth="1"/>
    <col min="9481" max="9481" width="14.83203125" style="110" customWidth="1"/>
    <col min="9482" max="9482" width="10" style="110" customWidth="1"/>
    <col min="9483" max="9483" width="5.5" style="110" customWidth="1"/>
    <col min="9484" max="9484" width="9.1640625" style="110" customWidth="1"/>
    <col min="9485" max="9729" width="11.5" style="110"/>
    <col min="9730" max="9730" width="4" style="110" customWidth="1"/>
    <col min="9731" max="9731" width="7.83203125" style="110" customWidth="1"/>
    <col min="9732" max="9732" width="17.33203125" style="110" customWidth="1"/>
    <col min="9733" max="9733" width="8.83203125" style="110" customWidth="1"/>
    <col min="9734" max="9734" width="5" style="110" customWidth="1"/>
    <col min="9735" max="9735" width="5.5" style="110" customWidth="1"/>
    <col min="9736" max="9736" width="7.83203125" style="110" customWidth="1"/>
    <col min="9737" max="9737" width="14.83203125" style="110" customWidth="1"/>
    <col min="9738" max="9738" width="10" style="110" customWidth="1"/>
    <col min="9739" max="9739" width="5.5" style="110" customWidth="1"/>
    <col min="9740" max="9740" width="9.1640625" style="110" customWidth="1"/>
    <col min="9741" max="9985" width="11.5" style="110"/>
    <col min="9986" max="9986" width="4" style="110" customWidth="1"/>
    <col min="9987" max="9987" width="7.83203125" style="110" customWidth="1"/>
    <col min="9988" max="9988" width="17.33203125" style="110" customWidth="1"/>
    <col min="9989" max="9989" width="8.83203125" style="110" customWidth="1"/>
    <col min="9990" max="9990" width="5" style="110" customWidth="1"/>
    <col min="9991" max="9991" width="5.5" style="110" customWidth="1"/>
    <col min="9992" max="9992" width="7.83203125" style="110" customWidth="1"/>
    <col min="9993" max="9993" width="14.83203125" style="110" customWidth="1"/>
    <col min="9994" max="9994" width="10" style="110" customWidth="1"/>
    <col min="9995" max="9995" width="5.5" style="110" customWidth="1"/>
    <col min="9996" max="9996" width="9.1640625" style="110" customWidth="1"/>
    <col min="9997" max="10241" width="11.5" style="110"/>
    <col min="10242" max="10242" width="4" style="110" customWidth="1"/>
    <col min="10243" max="10243" width="7.83203125" style="110" customWidth="1"/>
    <col min="10244" max="10244" width="17.33203125" style="110" customWidth="1"/>
    <col min="10245" max="10245" width="8.83203125" style="110" customWidth="1"/>
    <col min="10246" max="10246" width="5" style="110" customWidth="1"/>
    <col min="10247" max="10247" width="5.5" style="110" customWidth="1"/>
    <col min="10248" max="10248" width="7.83203125" style="110" customWidth="1"/>
    <col min="10249" max="10249" width="14.83203125" style="110" customWidth="1"/>
    <col min="10250" max="10250" width="10" style="110" customWidth="1"/>
    <col min="10251" max="10251" width="5.5" style="110" customWidth="1"/>
    <col min="10252" max="10252" width="9.1640625" style="110" customWidth="1"/>
    <col min="10253" max="10497" width="11.5" style="110"/>
    <col min="10498" max="10498" width="4" style="110" customWidth="1"/>
    <col min="10499" max="10499" width="7.83203125" style="110" customWidth="1"/>
    <col min="10500" max="10500" width="17.33203125" style="110" customWidth="1"/>
    <col min="10501" max="10501" width="8.83203125" style="110" customWidth="1"/>
    <col min="10502" max="10502" width="5" style="110" customWidth="1"/>
    <col min="10503" max="10503" width="5.5" style="110" customWidth="1"/>
    <col min="10504" max="10504" width="7.83203125" style="110" customWidth="1"/>
    <col min="10505" max="10505" width="14.83203125" style="110" customWidth="1"/>
    <col min="10506" max="10506" width="10" style="110" customWidth="1"/>
    <col min="10507" max="10507" width="5.5" style="110" customWidth="1"/>
    <col min="10508" max="10508" width="9.1640625" style="110" customWidth="1"/>
    <col min="10509" max="10753" width="11.5" style="110"/>
    <col min="10754" max="10754" width="4" style="110" customWidth="1"/>
    <col min="10755" max="10755" width="7.83203125" style="110" customWidth="1"/>
    <col min="10756" max="10756" width="17.33203125" style="110" customWidth="1"/>
    <col min="10757" max="10757" width="8.83203125" style="110" customWidth="1"/>
    <col min="10758" max="10758" width="5" style="110" customWidth="1"/>
    <col min="10759" max="10759" width="5.5" style="110" customWidth="1"/>
    <col min="10760" max="10760" width="7.83203125" style="110" customWidth="1"/>
    <col min="10761" max="10761" width="14.83203125" style="110" customWidth="1"/>
    <col min="10762" max="10762" width="10" style="110" customWidth="1"/>
    <col min="10763" max="10763" width="5.5" style="110" customWidth="1"/>
    <col min="10764" max="10764" width="9.1640625" style="110" customWidth="1"/>
    <col min="10765" max="11009" width="11.5" style="110"/>
    <col min="11010" max="11010" width="4" style="110" customWidth="1"/>
    <col min="11011" max="11011" width="7.83203125" style="110" customWidth="1"/>
    <col min="11012" max="11012" width="17.33203125" style="110" customWidth="1"/>
    <col min="11013" max="11013" width="8.83203125" style="110" customWidth="1"/>
    <col min="11014" max="11014" width="5" style="110" customWidth="1"/>
    <col min="11015" max="11015" width="5.5" style="110" customWidth="1"/>
    <col min="11016" max="11016" width="7.83203125" style="110" customWidth="1"/>
    <col min="11017" max="11017" width="14.83203125" style="110" customWidth="1"/>
    <col min="11018" max="11018" width="10" style="110" customWidth="1"/>
    <col min="11019" max="11019" width="5.5" style="110" customWidth="1"/>
    <col min="11020" max="11020" width="9.1640625" style="110" customWidth="1"/>
    <col min="11021" max="11265" width="11.5" style="110"/>
    <col min="11266" max="11266" width="4" style="110" customWidth="1"/>
    <col min="11267" max="11267" width="7.83203125" style="110" customWidth="1"/>
    <col min="11268" max="11268" width="17.33203125" style="110" customWidth="1"/>
    <col min="11269" max="11269" width="8.83203125" style="110" customWidth="1"/>
    <col min="11270" max="11270" width="5" style="110" customWidth="1"/>
    <col min="11271" max="11271" width="5.5" style="110" customWidth="1"/>
    <col min="11272" max="11272" width="7.83203125" style="110" customWidth="1"/>
    <col min="11273" max="11273" width="14.83203125" style="110" customWidth="1"/>
    <col min="11274" max="11274" width="10" style="110" customWidth="1"/>
    <col min="11275" max="11275" width="5.5" style="110" customWidth="1"/>
    <col min="11276" max="11276" width="9.1640625" style="110" customWidth="1"/>
    <col min="11277" max="11521" width="11.5" style="110"/>
    <col min="11522" max="11522" width="4" style="110" customWidth="1"/>
    <col min="11523" max="11523" width="7.83203125" style="110" customWidth="1"/>
    <col min="11524" max="11524" width="17.33203125" style="110" customWidth="1"/>
    <col min="11525" max="11525" width="8.83203125" style="110" customWidth="1"/>
    <col min="11526" max="11526" width="5" style="110" customWidth="1"/>
    <col min="11527" max="11527" width="5.5" style="110" customWidth="1"/>
    <col min="11528" max="11528" width="7.83203125" style="110" customWidth="1"/>
    <col min="11529" max="11529" width="14.83203125" style="110" customWidth="1"/>
    <col min="11530" max="11530" width="10" style="110" customWidth="1"/>
    <col min="11531" max="11531" width="5.5" style="110" customWidth="1"/>
    <col min="11532" max="11532" width="9.1640625" style="110" customWidth="1"/>
    <col min="11533" max="11777" width="11.5" style="110"/>
    <col min="11778" max="11778" width="4" style="110" customWidth="1"/>
    <col min="11779" max="11779" width="7.83203125" style="110" customWidth="1"/>
    <col min="11780" max="11780" width="17.33203125" style="110" customWidth="1"/>
    <col min="11781" max="11781" width="8.83203125" style="110" customWidth="1"/>
    <col min="11782" max="11782" width="5" style="110" customWidth="1"/>
    <col min="11783" max="11783" width="5.5" style="110" customWidth="1"/>
    <col min="11784" max="11784" width="7.83203125" style="110" customWidth="1"/>
    <col min="11785" max="11785" width="14.83203125" style="110" customWidth="1"/>
    <col min="11786" max="11786" width="10" style="110" customWidth="1"/>
    <col min="11787" max="11787" width="5.5" style="110" customWidth="1"/>
    <col min="11788" max="11788" width="9.1640625" style="110" customWidth="1"/>
    <col min="11789" max="12033" width="11.5" style="110"/>
    <col min="12034" max="12034" width="4" style="110" customWidth="1"/>
    <col min="12035" max="12035" width="7.83203125" style="110" customWidth="1"/>
    <col min="12036" max="12036" width="17.33203125" style="110" customWidth="1"/>
    <col min="12037" max="12037" width="8.83203125" style="110" customWidth="1"/>
    <col min="12038" max="12038" width="5" style="110" customWidth="1"/>
    <col min="12039" max="12039" width="5.5" style="110" customWidth="1"/>
    <col min="12040" max="12040" width="7.83203125" style="110" customWidth="1"/>
    <col min="12041" max="12041" width="14.83203125" style="110" customWidth="1"/>
    <col min="12042" max="12042" width="10" style="110" customWidth="1"/>
    <col min="12043" max="12043" width="5.5" style="110" customWidth="1"/>
    <col min="12044" max="12044" width="9.1640625" style="110" customWidth="1"/>
    <col min="12045" max="12289" width="11.5" style="110"/>
    <col min="12290" max="12290" width="4" style="110" customWidth="1"/>
    <col min="12291" max="12291" width="7.83203125" style="110" customWidth="1"/>
    <col min="12292" max="12292" width="17.33203125" style="110" customWidth="1"/>
    <col min="12293" max="12293" width="8.83203125" style="110" customWidth="1"/>
    <col min="12294" max="12294" width="5" style="110" customWidth="1"/>
    <col min="12295" max="12295" width="5.5" style="110" customWidth="1"/>
    <col min="12296" max="12296" width="7.83203125" style="110" customWidth="1"/>
    <col min="12297" max="12297" width="14.83203125" style="110" customWidth="1"/>
    <col min="12298" max="12298" width="10" style="110" customWidth="1"/>
    <col min="12299" max="12299" width="5.5" style="110" customWidth="1"/>
    <col min="12300" max="12300" width="9.1640625" style="110" customWidth="1"/>
    <col min="12301" max="12545" width="11.5" style="110"/>
    <col min="12546" max="12546" width="4" style="110" customWidth="1"/>
    <col min="12547" max="12547" width="7.83203125" style="110" customWidth="1"/>
    <col min="12548" max="12548" width="17.33203125" style="110" customWidth="1"/>
    <col min="12549" max="12549" width="8.83203125" style="110" customWidth="1"/>
    <col min="12550" max="12550" width="5" style="110" customWidth="1"/>
    <col min="12551" max="12551" width="5.5" style="110" customWidth="1"/>
    <col min="12552" max="12552" width="7.83203125" style="110" customWidth="1"/>
    <col min="12553" max="12553" width="14.83203125" style="110" customWidth="1"/>
    <col min="12554" max="12554" width="10" style="110" customWidth="1"/>
    <col min="12555" max="12555" width="5.5" style="110" customWidth="1"/>
    <col min="12556" max="12556" width="9.1640625" style="110" customWidth="1"/>
    <col min="12557" max="12801" width="11.5" style="110"/>
    <col min="12802" max="12802" width="4" style="110" customWidth="1"/>
    <col min="12803" max="12803" width="7.83203125" style="110" customWidth="1"/>
    <col min="12804" max="12804" width="17.33203125" style="110" customWidth="1"/>
    <col min="12805" max="12805" width="8.83203125" style="110" customWidth="1"/>
    <col min="12806" max="12806" width="5" style="110" customWidth="1"/>
    <col min="12807" max="12807" width="5.5" style="110" customWidth="1"/>
    <col min="12808" max="12808" width="7.83203125" style="110" customWidth="1"/>
    <col min="12809" max="12809" width="14.83203125" style="110" customWidth="1"/>
    <col min="12810" max="12810" width="10" style="110" customWidth="1"/>
    <col min="12811" max="12811" width="5.5" style="110" customWidth="1"/>
    <col min="12812" max="12812" width="9.1640625" style="110" customWidth="1"/>
    <col min="12813" max="13057" width="11.5" style="110"/>
    <col min="13058" max="13058" width="4" style="110" customWidth="1"/>
    <col min="13059" max="13059" width="7.83203125" style="110" customWidth="1"/>
    <col min="13060" max="13060" width="17.33203125" style="110" customWidth="1"/>
    <col min="13061" max="13061" width="8.83203125" style="110" customWidth="1"/>
    <col min="13062" max="13062" width="5" style="110" customWidth="1"/>
    <col min="13063" max="13063" width="5.5" style="110" customWidth="1"/>
    <col min="13064" max="13064" width="7.83203125" style="110" customWidth="1"/>
    <col min="13065" max="13065" width="14.83203125" style="110" customWidth="1"/>
    <col min="13066" max="13066" width="10" style="110" customWidth="1"/>
    <col min="13067" max="13067" width="5.5" style="110" customWidth="1"/>
    <col min="13068" max="13068" width="9.1640625" style="110" customWidth="1"/>
    <col min="13069" max="13313" width="11.5" style="110"/>
    <col min="13314" max="13314" width="4" style="110" customWidth="1"/>
    <col min="13315" max="13315" width="7.83203125" style="110" customWidth="1"/>
    <col min="13316" max="13316" width="17.33203125" style="110" customWidth="1"/>
    <col min="13317" max="13317" width="8.83203125" style="110" customWidth="1"/>
    <col min="13318" max="13318" width="5" style="110" customWidth="1"/>
    <col min="13319" max="13319" width="5.5" style="110" customWidth="1"/>
    <col min="13320" max="13320" width="7.83203125" style="110" customWidth="1"/>
    <col min="13321" max="13321" width="14.83203125" style="110" customWidth="1"/>
    <col min="13322" max="13322" width="10" style="110" customWidth="1"/>
    <col min="13323" max="13323" width="5.5" style="110" customWidth="1"/>
    <col min="13324" max="13324" width="9.1640625" style="110" customWidth="1"/>
    <col min="13325" max="13569" width="11.5" style="110"/>
    <col min="13570" max="13570" width="4" style="110" customWidth="1"/>
    <col min="13571" max="13571" width="7.83203125" style="110" customWidth="1"/>
    <col min="13572" max="13572" width="17.33203125" style="110" customWidth="1"/>
    <col min="13573" max="13573" width="8.83203125" style="110" customWidth="1"/>
    <col min="13574" max="13574" width="5" style="110" customWidth="1"/>
    <col min="13575" max="13575" width="5.5" style="110" customWidth="1"/>
    <col min="13576" max="13576" width="7.83203125" style="110" customWidth="1"/>
    <col min="13577" max="13577" width="14.83203125" style="110" customWidth="1"/>
    <col min="13578" max="13578" width="10" style="110" customWidth="1"/>
    <col min="13579" max="13579" width="5.5" style="110" customWidth="1"/>
    <col min="13580" max="13580" width="9.1640625" style="110" customWidth="1"/>
    <col min="13581" max="13825" width="11.5" style="110"/>
    <col min="13826" max="13826" width="4" style="110" customWidth="1"/>
    <col min="13827" max="13827" width="7.83203125" style="110" customWidth="1"/>
    <col min="13828" max="13828" width="17.33203125" style="110" customWidth="1"/>
    <col min="13829" max="13829" width="8.83203125" style="110" customWidth="1"/>
    <col min="13830" max="13830" width="5" style="110" customWidth="1"/>
    <col min="13831" max="13831" width="5.5" style="110" customWidth="1"/>
    <col min="13832" max="13832" width="7.83203125" style="110" customWidth="1"/>
    <col min="13833" max="13833" width="14.83203125" style="110" customWidth="1"/>
    <col min="13834" max="13834" width="10" style="110" customWidth="1"/>
    <col min="13835" max="13835" width="5.5" style="110" customWidth="1"/>
    <col min="13836" max="13836" width="9.1640625" style="110" customWidth="1"/>
    <col min="13837" max="14081" width="11.5" style="110"/>
    <col min="14082" max="14082" width="4" style="110" customWidth="1"/>
    <col min="14083" max="14083" width="7.83203125" style="110" customWidth="1"/>
    <col min="14084" max="14084" width="17.33203125" style="110" customWidth="1"/>
    <col min="14085" max="14085" width="8.83203125" style="110" customWidth="1"/>
    <col min="14086" max="14086" width="5" style="110" customWidth="1"/>
    <col min="14087" max="14087" width="5.5" style="110" customWidth="1"/>
    <col min="14088" max="14088" width="7.83203125" style="110" customWidth="1"/>
    <col min="14089" max="14089" width="14.83203125" style="110" customWidth="1"/>
    <col min="14090" max="14090" width="10" style="110" customWidth="1"/>
    <col min="14091" max="14091" width="5.5" style="110" customWidth="1"/>
    <col min="14092" max="14092" width="9.1640625" style="110" customWidth="1"/>
    <col min="14093" max="14337" width="11.5" style="110"/>
    <col min="14338" max="14338" width="4" style="110" customWidth="1"/>
    <col min="14339" max="14339" width="7.83203125" style="110" customWidth="1"/>
    <col min="14340" max="14340" width="17.33203125" style="110" customWidth="1"/>
    <col min="14341" max="14341" width="8.83203125" style="110" customWidth="1"/>
    <col min="14342" max="14342" width="5" style="110" customWidth="1"/>
    <col min="14343" max="14343" width="5.5" style="110" customWidth="1"/>
    <col min="14344" max="14344" width="7.83203125" style="110" customWidth="1"/>
    <col min="14345" max="14345" width="14.83203125" style="110" customWidth="1"/>
    <col min="14346" max="14346" width="10" style="110" customWidth="1"/>
    <col min="14347" max="14347" width="5.5" style="110" customWidth="1"/>
    <col min="14348" max="14348" width="9.1640625" style="110" customWidth="1"/>
    <col min="14349" max="14593" width="11.5" style="110"/>
    <col min="14594" max="14594" width="4" style="110" customWidth="1"/>
    <col min="14595" max="14595" width="7.83203125" style="110" customWidth="1"/>
    <col min="14596" max="14596" width="17.33203125" style="110" customWidth="1"/>
    <col min="14597" max="14597" width="8.83203125" style="110" customWidth="1"/>
    <col min="14598" max="14598" width="5" style="110" customWidth="1"/>
    <col min="14599" max="14599" width="5.5" style="110" customWidth="1"/>
    <col min="14600" max="14600" width="7.83203125" style="110" customWidth="1"/>
    <col min="14601" max="14601" width="14.83203125" style="110" customWidth="1"/>
    <col min="14602" max="14602" width="10" style="110" customWidth="1"/>
    <col min="14603" max="14603" width="5.5" style="110" customWidth="1"/>
    <col min="14604" max="14604" width="9.1640625" style="110" customWidth="1"/>
    <col min="14605" max="14849" width="11.5" style="110"/>
    <col min="14850" max="14850" width="4" style="110" customWidth="1"/>
    <col min="14851" max="14851" width="7.83203125" style="110" customWidth="1"/>
    <col min="14852" max="14852" width="17.33203125" style="110" customWidth="1"/>
    <col min="14853" max="14853" width="8.83203125" style="110" customWidth="1"/>
    <col min="14854" max="14854" width="5" style="110" customWidth="1"/>
    <col min="14855" max="14855" width="5.5" style="110" customWidth="1"/>
    <col min="14856" max="14856" width="7.83203125" style="110" customWidth="1"/>
    <col min="14857" max="14857" width="14.83203125" style="110" customWidth="1"/>
    <col min="14858" max="14858" width="10" style="110" customWidth="1"/>
    <col min="14859" max="14859" width="5.5" style="110" customWidth="1"/>
    <col min="14860" max="14860" width="9.1640625" style="110" customWidth="1"/>
    <col min="14861" max="15105" width="11.5" style="110"/>
    <col min="15106" max="15106" width="4" style="110" customWidth="1"/>
    <col min="15107" max="15107" width="7.83203125" style="110" customWidth="1"/>
    <col min="15108" max="15108" width="17.33203125" style="110" customWidth="1"/>
    <col min="15109" max="15109" width="8.83203125" style="110" customWidth="1"/>
    <col min="15110" max="15110" width="5" style="110" customWidth="1"/>
    <col min="15111" max="15111" width="5.5" style="110" customWidth="1"/>
    <col min="15112" max="15112" width="7.83203125" style="110" customWidth="1"/>
    <col min="15113" max="15113" width="14.83203125" style="110" customWidth="1"/>
    <col min="15114" max="15114" width="10" style="110" customWidth="1"/>
    <col min="15115" max="15115" width="5.5" style="110" customWidth="1"/>
    <col min="15116" max="15116" width="9.1640625" style="110" customWidth="1"/>
    <col min="15117" max="15361" width="11.5" style="110"/>
    <col min="15362" max="15362" width="4" style="110" customWidth="1"/>
    <col min="15363" max="15363" width="7.83203125" style="110" customWidth="1"/>
    <col min="15364" max="15364" width="17.33203125" style="110" customWidth="1"/>
    <col min="15365" max="15365" width="8.83203125" style="110" customWidth="1"/>
    <col min="15366" max="15366" width="5" style="110" customWidth="1"/>
    <col min="15367" max="15367" width="5.5" style="110" customWidth="1"/>
    <col min="15368" max="15368" width="7.83203125" style="110" customWidth="1"/>
    <col min="15369" max="15369" width="14.83203125" style="110" customWidth="1"/>
    <col min="15370" max="15370" width="10" style="110" customWidth="1"/>
    <col min="15371" max="15371" width="5.5" style="110" customWidth="1"/>
    <col min="15372" max="15372" width="9.1640625" style="110" customWidth="1"/>
    <col min="15373" max="15617" width="11.5" style="110"/>
    <col min="15618" max="15618" width="4" style="110" customWidth="1"/>
    <col min="15619" max="15619" width="7.83203125" style="110" customWidth="1"/>
    <col min="15620" max="15620" width="17.33203125" style="110" customWidth="1"/>
    <col min="15621" max="15621" width="8.83203125" style="110" customWidth="1"/>
    <col min="15622" max="15622" width="5" style="110" customWidth="1"/>
    <col min="15623" max="15623" width="5.5" style="110" customWidth="1"/>
    <col min="15624" max="15624" width="7.83203125" style="110" customWidth="1"/>
    <col min="15625" max="15625" width="14.83203125" style="110" customWidth="1"/>
    <col min="15626" max="15626" width="10" style="110" customWidth="1"/>
    <col min="15627" max="15627" width="5.5" style="110" customWidth="1"/>
    <col min="15628" max="15628" width="9.1640625" style="110" customWidth="1"/>
    <col min="15629" max="15873" width="11.5" style="110"/>
    <col min="15874" max="15874" width="4" style="110" customWidth="1"/>
    <col min="15875" max="15875" width="7.83203125" style="110" customWidth="1"/>
    <col min="15876" max="15876" width="17.33203125" style="110" customWidth="1"/>
    <col min="15877" max="15877" width="8.83203125" style="110" customWidth="1"/>
    <col min="15878" max="15878" width="5" style="110" customWidth="1"/>
    <col min="15879" max="15879" width="5.5" style="110" customWidth="1"/>
    <col min="15880" max="15880" width="7.83203125" style="110" customWidth="1"/>
    <col min="15881" max="15881" width="14.83203125" style="110" customWidth="1"/>
    <col min="15882" max="15882" width="10" style="110" customWidth="1"/>
    <col min="15883" max="15883" width="5.5" style="110" customWidth="1"/>
    <col min="15884" max="15884" width="9.1640625" style="110" customWidth="1"/>
    <col min="15885" max="16129" width="11.5" style="110"/>
    <col min="16130" max="16130" width="4" style="110" customWidth="1"/>
    <col min="16131" max="16131" width="7.83203125" style="110" customWidth="1"/>
    <col min="16132" max="16132" width="17.33203125" style="110" customWidth="1"/>
    <col min="16133" max="16133" width="8.83203125" style="110" customWidth="1"/>
    <col min="16134" max="16134" width="5" style="110" customWidth="1"/>
    <col min="16135" max="16135" width="5.5" style="110" customWidth="1"/>
    <col min="16136" max="16136" width="7.83203125" style="110" customWidth="1"/>
    <col min="16137" max="16137" width="14.83203125" style="110" customWidth="1"/>
    <col min="16138" max="16138" width="10" style="110" customWidth="1"/>
    <col min="16139" max="16139" width="5.5" style="110" customWidth="1"/>
    <col min="16140" max="16140" width="9.1640625" style="110" customWidth="1"/>
    <col min="16141" max="16384" width="11.5" style="110"/>
  </cols>
  <sheetData>
    <row r="2" spans="2:7" x14ac:dyDescent="0.25">
      <c r="D2" s="111" t="s">
        <v>70</v>
      </c>
    </row>
    <row r="6" spans="2:7" ht="30" x14ac:dyDescent="0.3">
      <c r="B6" s="113" t="s">
        <v>2</v>
      </c>
      <c r="C6" s="114"/>
    </row>
    <row r="7" spans="2:7" ht="24" thickBot="1" x14ac:dyDescent="0.3">
      <c r="B7" s="114"/>
      <c r="C7" s="114"/>
    </row>
    <row r="8" spans="2:7" ht="24" thickTop="1" x14ac:dyDescent="0.25">
      <c r="B8" s="115"/>
      <c r="C8" s="116"/>
      <c r="D8" s="116"/>
      <c r="E8" s="117"/>
      <c r="F8" s="116"/>
      <c r="G8" s="118"/>
    </row>
    <row r="9" spans="2:7" x14ac:dyDescent="0.25">
      <c r="B9" s="119"/>
      <c r="C9" s="120" t="s">
        <v>9</v>
      </c>
      <c r="D9" s="110" t="s">
        <v>31</v>
      </c>
      <c r="E9" s="121">
        <v>70</v>
      </c>
      <c r="F9" s="110" t="s">
        <v>10</v>
      </c>
      <c r="G9" s="122"/>
    </row>
    <row r="10" spans="2:7" x14ac:dyDescent="0.25">
      <c r="B10" s="123"/>
      <c r="D10" s="110" t="s">
        <v>32</v>
      </c>
      <c r="E10" s="121">
        <v>54</v>
      </c>
      <c r="F10" s="110" t="s">
        <v>10</v>
      </c>
      <c r="G10" s="122"/>
    </row>
    <row r="11" spans="2:7" x14ac:dyDescent="0.25">
      <c r="B11" s="123"/>
      <c r="D11" s="110" t="s">
        <v>33</v>
      </c>
      <c r="E11" s="121">
        <v>0.92</v>
      </c>
      <c r="G11" s="122"/>
    </row>
    <row r="12" spans="2:7" ht="24" thickBot="1" x14ac:dyDescent="0.3">
      <c r="B12" s="124"/>
      <c r="C12" s="125"/>
      <c r="D12" s="125"/>
      <c r="E12" s="126"/>
      <c r="F12" s="125"/>
      <c r="G12" s="127"/>
    </row>
    <row r="13" spans="2:7" ht="25" thickTop="1" thickBot="1" x14ac:dyDescent="0.3"/>
    <row r="14" spans="2:7" ht="24" thickTop="1" x14ac:dyDescent="0.25">
      <c r="B14" s="115"/>
      <c r="C14" s="116"/>
      <c r="D14" s="116"/>
      <c r="E14" s="117"/>
      <c r="F14" s="116"/>
      <c r="G14" s="118"/>
    </row>
    <row r="15" spans="2:7" x14ac:dyDescent="0.25">
      <c r="B15" s="119"/>
      <c r="C15" s="120" t="s">
        <v>15</v>
      </c>
      <c r="D15" s="110" t="s">
        <v>90</v>
      </c>
      <c r="E15" s="112">
        <f xml:space="preserve"> 10*LOG10(41253/(E9*E10))</f>
        <v>10.379637369534562</v>
      </c>
      <c r="F15" s="110" t="s">
        <v>91</v>
      </c>
      <c r="G15" s="122"/>
    </row>
    <row r="16" spans="2:7" x14ac:dyDescent="0.25">
      <c r="B16" s="119"/>
      <c r="C16" s="120"/>
      <c r="D16" s="110" t="s">
        <v>92</v>
      </c>
      <c r="E16" s="112">
        <f>E15-2.15</f>
        <v>8.2296373695345615</v>
      </c>
      <c r="F16" s="110" t="s">
        <v>93</v>
      </c>
      <c r="G16" s="122"/>
    </row>
    <row r="17" spans="2:7" x14ac:dyDescent="0.25">
      <c r="B17" s="119"/>
      <c r="C17" s="120"/>
      <c r="G17" s="122"/>
    </row>
    <row r="18" spans="2:7" x14ac:dyDescent="0.25">
      <c r="B18" s="123"/>
      <c r="D18" s="110" t="s">
        <v>94</v>
      </c>
      <c r="E18" s="112">
        <f xml:space="preserve"> 10*LOG10(E11*41253/(E9*E10))</f>
        <v>10.017515642990114</v>
      </c>
      <c r="F18" s="110" t="s">
        <v>91</v>
      </c>
      <c r="G18" s="122"/>
    </row>
    <row r="19" spans="2:7" x14ac:dyDescent="0.25">
      <c r="B19" s="123"/>
      <c r="D19" s="110" t="s">
        <v>95</v>
      </c>
      <c r="E19" s="112">
        <f>E18-2.15</f>
        <v>7.8675156429901136</v>
      </c>
      <c r="F19" s="110" t="s">
        <v>93</v>
      </c>
      <c r="G19" s="122"/>
    </row>
    <row r="20" spans="2:7" x14ac:dyDescent="0.25">
      <c r="B20" s="123"/>
      <c r="G20" s="122"/>
    </row>
    <row r="21" spans="2:7" x14ac:dyDescent="0.25">
      <c r="B21" s="123"/>
      <c r="G21" s="122"/>
    </row>
    <row r="22" spans="2:7" x14ac:dyDescent="0.25">
      <c r="B22" s="123"/>
      <c r="D22" s="110" t="s">
        <v>96</v>
      </c>
      <c r="E22" s="112">
        <f xml:space="preserve"> (41253/(E9*E10))</f>
        <v>10.913492063492063</v>
      </c>
      <c r="G22" s="122"/>
    </row>
    <row r="23" spans="2:7" x14ac:dyDescent="0.25">
      <c r="B23" s="123"/>
      <c r="D23" s="110" t="s">
        <v>97</v>
      </c>
      <c r="E23" s="112">
        <f>E22/1.64</f>
        <v>6.6545683313975994</v>
      </c>
      <c r="G23" s="122"/>
    </row>
    <row r="24" spans="2:7" x14ac:dyDescent="0.25">
      <c r="B24" s="123"/>
      <c r="E24" s="110"/>
      <c r="G24" s="122"/>
    </row>
    <row r="25" spans="2:7" x14ac:dyDescent="0.25">
      <c r="B25" s="123"/>
      <c r="D25" s="110" t="s">
        <v>98</v>
      </c>
      <c r="E25" s="112">
        <f xml:space="preserve"> (E11*41253/(E9*E10))</f>
        <v>10.040412698412698</v>
      </c>
      <c r="G25" s="122"/>
    </row>
    <row r="26" spans="2:7" x14ac:dyDescent="0.25">
      <c r="B26" s="123"/>
      <c r="D26" s="110" t="s">
        <v>99</v>
      </c>
      <c r="E26" s="112">
        <f>E25/1.64</f>
        <v>6.122202864885792</v>
      </c>
      <c r="G26" s="122"/>
    </row>
    <row r="27" spans="2:7" x14ac:dyDescent="0.25">
      <c r="B27" s="123"/>
      <c r="E27" s="110"/>
      <c r="G27" s="122"/>
    </row>
    <row r="28" spans="2:7" ht="24" thickBot="1" x14ac:dyDescent="0.3">
      <c r="B28" s="124"/>
      <c r="C28" s="125"/>
      <c r="D28" s="125"/>
      <c r="E28" s="126"/>
      <c r="F28" s="125"/>
      <c r="G28" s="127"/>
    </row>
    <row r="29" spans="2:7" ht="24" thickTop="1" x14ac:dyDescent="0.25"/>
    <row r="31" spans="2:7" x14ac:dyDescent="0.25">
      <c r="D31" s="110" t="s">
        <v>64</v>
      </c>
    </row>
    <row r="32" spans="2:7" x14ac:dyDescent="0.25">
      <c r="D32" s="110" t="s">
        <v>61</v>
      </c>
    </row>
    <row r="33" spans="4:5" x14ac:dyDescent="0.25">
      <c r="D33" s="110" t="s">
        <v>62</v>
      </c>
    </row>
    <row r="34" spans="4:5" x14ac:dyDescent="0.25">
      <c r="D34" s="110" t="s">
        <v>63</v>
      </c>
    </row>
    <row r="39" spans="4:5" x14ac:dyDescent="0.25">
      <c r="E39" s="3"/>
    </row>
    <row r="41" spans="4:5" x14ac:dyDescent="0.25">
      <c r="D41" s="128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F03-6FB4-F74B-983E-AF356056C04E}">
  <dimension ref="B1:S48"/>
  <sheetViews>
    <sheetView tabSelected="1" topLeftCell="K4" zoomScale="120" zoomScaleNormal="120" workbookViewId="0">
      <selection activeCell="R9" sqref="R9"/>
    </sheetView>
  </sheetViews>
  <sheetFormatPr baseColWidth="10" defaultColWidth="11.5" defaultRowHeight="13" x14ac:dyDescent="0.15"/>
  <cols>
    <col min="1" max="1" width="4" style="35" customWidth="1"/>
    <col min="2" max="2" width="2.83203125" style="35" customWidth="1"/>
    <col min="3" max="3" width="16.83203125" style="35" customWidth="1"/>
    <col min="4" max="4" width="43.1640625" style="35" customWidth="1"/>
    <col min="5" max="5" width="14" style="35" customWidth="1"/>
    <col min="6" max="6" width="9.1640625" style="35" customWidth="1"/>
    <col min="7" max="7" width="2.1640625" style="35" customWidth="1"/>
    <col min="8" max="8" width="3.5" style="35" customWidth="1"/>
    <col min="9" max="9" width="3" style="35" customWidth="1"/>
    <col min="10" max="10" width="18.33203125" style="35" customWidth="1"/>
    <col min="11" max="11" width="42.6640625" style="35" customWidth="1"/>
    <col min="12" max="12" width="16" style="35" customWidth="1"/>
    <col min="13" max="13" width="8.5" style="35" customWidth="1"/>
    <col min="14" max="14" width="5.6640625" style="35" customWidth="1"/>
    <col min="15" max="15" width="4.33203125" style="35" customWidth="1"/>
    <col min="16" max="18" width="27" style="107" customWidth="1"/>
    <col min="19" max="20" width="23.5" style="35" customWidth="1"/>
    <col min="21" max="21" width="15.6640625" style="35" customWidth="1"/>
    <col min="22" max="253" width="11.5" style="35"/>
    <col min="254" max="254" width="4" style="35" customWidth="1"/>
    <col min="255" max="255" width="7.83203125" style="35" customWidth="1"/>
    <col min="256" max="256" width="17.33203125" style="35" customWidth="1"/>
    <col min="257" max="257" width="8.83203125" style="35" customWidth="1"/>
    <col min="258" max="258" width="5" style="35" customWidth="1"/>
    <col min="259" max="259" width="5.5" style="35" customWidth="1"/>
    <col min="260" max="260" width="7.83203125" style="35" customWidth="1"/>
    <col min="261" max="261" width="14.83203125" style="35" customWidth="1"/>
    <col min="262" max="262" width="10" style="35" customWidth="1"/>
    <col min="263" max="263" width="5.5" style="35" customWidth="1"/>
    <col min="264" max="264" width="9.1640625" style="35" customWidth="1"/>
    <col min="265" max="509" width="11.5" style="35"/>
    <col min="510" max="510" width="4" style="35" customWidth="1"/>
    <col min="511" max="511" width="7.83203125" style="35" customWidth="1"/>
    <col min="512" max="512" width="17.33203125" style="35" customWidth="1"/>
    <col min="513" max="513" width="8.83203125" style="35" customWidth="1"/>
    <col min="514" max="514" width="5" style="35" customWidth="1"/>
    <col min="515" max="515" width="5.5" style="35" customWidth="1"/>
    <col min="516" max="516" width="7.83203125" style="35" customWidth="1"/>
    <col min="517" max="517" width="14.83203125" style="35" customWidth="1"/>
    <col min="518" max="518" width="10" style="35" customWidth="1"/>
    <col min="519" max="519" width="5.5" style="35" customWidth="1"/>
    <col min="520" max="520" width="9.1640625" style="35" customWidth="1"/>
    <col min="521" max="765" width="11.5" style="35"/>
    <col min="766" max="766" width="4" style="35" customWidth="1"/>
    <col min="767" max="767" width="7.83203125" style="35" customWidth="1"/>
    <col min="768" max="768" width="17.33203125" style="35" customWidth="1"/>
    <col min="769" max="769" width="8.83203125" style="35" customWidth="1"/>
    <col min="770" max="770" width="5" style="35" customWidth="1"/>
    <col min="771" max="771" width="5.5" style="35" customWidth="1"/>
    <col min="772" max="772" width="7.83203125" style="35" customWidth="1"/>
    <col min="773" max="773" width="14.83203125" style="35" customWidth="1"/>
    <col min="774" max="774" width="10" style="35" customWidth="1"/>
    <col min="775" max="775" width="5.5" style="35" customWidth="1"/>
    <col min="776" max="776" width="9.1640625" style="35" customWidth="1"/>
    <col min="777" max="1021" width="11.5" style="35"/>
    <col min="1022" max="1022" width="4" style="35" customWidth="1"/>
    <col min="1023" max="1023" width="7.83203125" style="35" customWidth="1"/>
    <col min="1024" max="1024" width="17.33203125" style="35" customWidth="1"/>
    <col min="1025" max="1025" width="8.83203125" style="35" customWidth="1"/>
    <col min="1026" max="1026" width="5" style="35" customWidth="1"/>
    <col min="1027" max="1027" width="5.5" style="35" customWidth="1"/>
    <col min="1028" max="1028" width="7.83203125" style="35" customWidth="1"/>
    <col min="1029" max="1029" width="14.83203125" style="35" customWidth="1"/>
    <col min="1030" max="1030" width="10" style="35" customWidth="1"/>
    <col min="1031" max="1031" width="5.5" style="35" customWidth="1"/>
    <col min="1032" max="1032" width="9.1640625" style="35" customWidth="1"/>
    <col min="1033" max="1277" width="11.5" style="35"/>
    <col min="1278" max="1278" width="4" style="35" customWidth="1"/>
    <col min="1279" max="1279" width="7.83203125" style="35" customWidth="1"/>
    <col min="1280" max="1280" width="17.33203125" style="35" customWidth="1"/>
    <col min="1281" max="1281" width="8.83203125" style="35" customWidth="1"/>
    <col min="1282" max="1282" width="5" style="35" customWidth="1"/>
    <col min="1283" max="1283" width="5.5" style="35" customWidth="1"/>
    <col min="1284" max="1284" width="7.83203125" style="35" customWidth="1"/>
    <col min="1285" max="1285" width="14.83203125" style="35" customWidth="1"/>
    <col min="1286" max="1286" width="10" style="35" customWidth="1"/>
    <col min="1287" max="1287" width="5.5" style="35" customWidth="1"/>
    <col min="1288" max="1288" width="9.1640625" style="35" customWidth="1"/>
    <col min="1289" max="1533" width="11.5" style="35"/>
    <col min="1534" max="1534" width="4" style="35" customWidth="1"/>
    <col min="1535" max="1535" width="7.83203125" style="35" customWidth="1"/>
    <col min="1536" max="1536" width="17.33203125" style="35" customWidth="1"/>
    <col min="1537" max="1537" width="8.83203125" style="35" customWidth="1"/>
    <col min="1538" max="1538" width="5" style="35" customWidth="1"/>
    <col min="1539" max="1539" width="5.5" style="35" customWidth="1"/>
    <col min="1540" max="1540" width="7.83203125" style="35" customWidth="1"/>
    <col min="1541" max="1541" width="14.83203125" style="35" customWidth="1"/>
    <col min="1542" max="1542" width="10" style="35" customWidth="1"/>
    <col min="1543" max="1543" width="5.5" style="35" customWidth="1"/>
    <col min="1544" max="1544" width="9.1640625" style="35" customWidth="1"/>
    <col min="1545" max="1789" width="11.5" style="35"/>
    <col min="1790" max="1790" width="4" style="35" customWidth="1"/>
    <col min="1791" max="1791" width="7.83203125" style="35" customWidth="1"/>
    <col min="1792" max="1792" width="17.33203125" style="35" customWidth="1"/>
    <col min="1793" max="1793" width="8.83203125" style="35" customWidth="1"/>
    <col min="1794" max="1794" width="5" style="35" customWidth="1"/>
    <col min="1795" max="1795" width="5.5" style="35" customWidth="1"/>
    <col min="1796" max="1796" width="7.83203125" style="35" customWidth="1"/>
    <col min="1797" max="1797" width="14.83203125" style="35" customWidth="1"/>
    <col min="1798" max="1798" width="10" style="35" customWidth="1"/>
    <col min="1799" max="1799" width="5.5" style="35" customWidth="1"/>
    <col min="1800" max="1800" width="9.1640625" style="35" customWidth="1"/>
    <col min="1801" max="2045" width="11.5" style="35"/>
    <col min="2046" max="2046" width="4" style="35" customWidth="1"/>
    <col min="2047" max="2047" width="7.83203125" style="35" customWidth="1"/>
    <col min="2048" max="2048" width="17.33203125" style="35" customWidth="1"/>
    <col min="2049" max="2049" width="8.83203125" style="35" customWidth="1"/>
    <col min="2050" max="2050" width="5" style="35" customWidth="1"/>
    <col min="2051" max="2051" width="5.5" style="35" customWidth="1"/>
    <col min="2052" max="2052" width="7.83203125" style="35" customWidth="1"/>
    <col min="2053" max="2053" width="14.83203125" style="35" customWidth="1"/>
    <col min="2054" max="2054" width="10" style="35" customWidth="1"/>
    <col min="2055" max="2055" width="5.5" style="35" customWidth="1"/>
    <col min="2056" max="2056" width="9.1640625" style="35" customWidth="1"/>
    <col min="2057" max="2301" width="11.5" style="35"/>
    <col min="2302" max="2302" width="4" style="35" customWidth="1"/>
    <col min="2303" max="2303" width="7.83203125" style="35" customWidth="1"/>
    <col min="2304" max="2304" width="17.33203125" style="35" customWidth="1"/>
    <col min="2305" max="2305" width="8.83203125" style="35" customWidth="1"/>
    <col min="2306" max="2306" width="5" style="35" customWidth="1"/>
    <col min="2307" max="2307" width="5.5" style="35" customWidth="1"/>
    <col min="2308" max="2308" width="7.83203125" style="35" customWidth="1"/>
    <col min="2309" max="2309" width="14.83203125" style="35" customWidth="1"/>
    <col min="2310" max="2310" width="10" style="35" customWidth="1"/>
    <col min="2311" max="2311" width="5.5" style="35" customWidth="1"/>
    <col min="2312" max="2312" width="9.1640625" style="35" customWidth="1"/>
    <col min="2313" max="2557" width="11.5" style="35"/>
    <col min="2558" max="2558" width="4" style="35" customWidth="1"/>
    <col min="2559" max="2559" width="7.83203125" style="35" customWidth="1"/>
    <col min="2560" max="2560" width="17.33203125" style="35" customWidth="1"/>
    <col min="2561" max="2561" width="8.83203125" style="35" customWidth="1"/>
    <col min="2562" max="2562" width="5" style="35" customWidth="1"/>
    <col min="2563" max="2563" width="5.5" style="35" customWidth="1"/>
    <col min="2564" max="2564" width="7.83203125" style="35" customWidth="1"/>
    <col min="2565" max="2565" width="14.83203125" style="35" customWidth="1"/>
    <col min="2566" max="2566" width="10" style="35" customWidth="1"/>
    <col min="2567" max="2567" width="5.5" style="35" customWidth="1"/>
    <col min="2568" max="2568" width="9.1640625" style="35" customWidth="1"/>
    <col min="2569" max="2813" width="11.5" style="35"/>
    <col min="2814" max="2814" width="4" style="35" customWidth="1"/>
    <col min="2815" max="2815" width="7.83203125" style="35" customWidth="1"/>
    <col min="2816" max="2816" width="17.33203125" style="35" customWidth="1"/>
    <col min="2817" max="2817" width="8.83203125" style="35" customWidth="1"/>
    <col min="2818" max="2818" width="5" style="35" customWidth="1"/>
    <col min="2819" max="2819" width="5.5" style="35" customWidth="1"/>
    <col min="2820" max="2820" width="7.83203125" style="35" customWidth="1"/>
    <col min="2821" max="2821" width="14.83203125" style="35" customWidth="1"/>
    <col min="2822" max="2822" width="10" style="35" customWidth="1"/>
    <col min="2823" max="2823" width="5.5" style="35" customWidth="1"/>
    <col min="2824" max="2824" width="9.1640625" style="35" customWidth="1"/>
    <col min="2825" max="3069" width="11.5" style="35"/>
    <col min="3070" max="3070" width="4" style="35" customWidth="1"/>
    <col min="3071" max="3071" width="7.83203125" style="35" customWidth="1"/>
    <col min="3072" max="3072" width="17.33203125" style="35" customWidth="1"/>
    <col min="3073" max="3073" width="8.83203125" style="35" customWidth="1"/>
    <col min="3074" max="3074" width="5" style="35" customWidth="1"/>
    <col min="3075" max="3075" width="5.5" style="35" customWidth="1"/>
    <col min="3076" max="3076" width="7.83203125" style="35" customWidth="1"/>
    <col min="3077" max="3077" width="14.83203125" style="35" customWidth="1"/>
    <col min="3078" max="3078" width="10" style="35" customWidth="1"/>
    <col min="3079" max="3079" width="5.5" style="35" customWidth="1"/>
    <col min="3080" max="3080" width="9.1640625" style="35" customWidth="1"/>
    <col min="3081" max="3325" width="11.5" style="35"/>
    <col min="3326" max="3326" width="4" style="35" customWidth="1"/>
    <col min="3327" max="3327" width="7.83203125" style="35" customWidth="1"/>
    <col min="3328" max="3328" width="17.33203125" style="35" customWidth="1"/>
    <col min="3329" max="3329" width="8.83203125" style="35" customWidth="1"/>
    <col min="3330" max="3330" width="5" style="35" customWidth="1"/>
    <col min="3331" max="3331" width="5.5" style="35" customWidth="1"/>
    <col min="3332" max="3332" width="7.83203125" style="35" customWidth="1"/>
    <col min="3333" max="3333" width="14.83203125" style="35" customWidth="1"/>
    <col min="3334" max="3334" width="10" style="35" customWidth="1"/>
    <col min="3335" max="3335" width="5.5" style="35" customWidth="1"/>
    <col min="3336" max="3336" width="9.1640625" style="35" customWidth="1"/>
    <col min="3337" max="3581" width="11.5" style="35"/>
    <col min="3582" max="3582" width="4" style="35" customWidth="1"/>
    <col min="3583" max="3583" width="7.83203125" style="35" customWidth="1"/>
    <col min="3584" max="3584" width="17.33203125" style="35" customWidth="1"/>
    <col min="3585" max="3585" width="8.83203125" style="35" customWidth="1"/>
    <col min="3586" max="3586" width="5" style="35" customWidth="1"/>
    <col min="3587" max="3587" width="5.5" style="35" customWidth="1"/>
    <col min="3588" max="3588" width="7.83203125" style="35" customWidth="1"/>
    <col min="3589" max="3589" width="14.83203125" style="35" customWidth="1"/>
    <col min="3590" max="3590" width="10" style="35" customWidth="1"/>
    <col min="3591" max="3591" width="5.5" style="35" customWidth="1"/>
    <col min="3592" max="3592" width="9.1640625" style="35" customWidth="1"/>
    <col min="3593" max="3837" width="11.5" style="35"/>
    <col min="3838" max="3838" width="4" style="35" customWidth="1"/>
    <col min="3839" max="3839" width="7.83203125" style="35" customWidth="1"/>
    <col min="3840" max="3840" width="17.33203125" style="35" customWidth="1"/>
    <col min="3841" max="3841" width="8.83203125" style="35" customWidth="1"/>
    <col min="3842" max="3842" width="5" style="35" customWidth="1"/>
    <col min="3843" max="3843" width="5.5" style="35" customWidth="1"/>
    <col min="3844" max="3844" width="7.83203125" style="35" customWidth="1"/>
    <col min="3845" max="3845" width="14.83203125" style="35" customWidth="1"/>
    <col min="3846" max="3846" width="10" style="35" customWidth="1"/>
    <col min="3847" max="3847" width="5.5" style="35" customWidth="1"/>
    <col min="3848" max="3848" width="9.1640625" style="35" customWidth="1"/>
    <col min="3849" max="4093" width="11.5" style="35"/>
    <col min="4094" max="4094" width="4" style="35" customWidth="1"/>
    <col min="4095" max="4095" width="7.83203125" style="35" customWidth="1"/>
    <col min="4096" max="4096" width="17.33203125" style="35" customWidth="1"/>
    <col min="4097" max="4097" width="8.83203125" style="35" customWidth="1"/>
    <col min="4098" max="4098" width="5" style="35" customWidth="1"/>
    <col min="4099" max="4099" width="5.5" style="35" customWidth="1"/>
    <col min="4100" max="4100" width="7.83203125" style="35" customWidth="1"/>
    <col min="4101" max="4101" width="14.83203125" style="35" customWidth="1"/>
    <col min="4102" max="4102" width="10" style="35" customWidth="1"/>
    <col min="4103" max="4103" width="5.5" style="35" customWidth="1"/>
    <col min="4104" max="4104" width="9.1640625" style="35" customWidth="1"/>
    <col min="4105" max="4349" width="11.5" style="35"/>
    <col min="4350" max="4350" width="4" style="35" customWidth="1"/>
    <col min="4351" max="4351" width="7.83203125" style="35" customWidth="1"/>
    <col min="4352" max="4352" width="17.33203125" style="35" customWidth="1"/>
    <col min="4353" max="4353" width="8.83203125" style="35" customWidth="1"/>
    <col min="4354" max="4354" width="5" style="35" customWidth="1"/>
    <col min="4355" max="4355" width="5.5" style="35" customWidth="1"/>
    <col min="4356" max="4356" width="7.83203125" style="35" customWidth="1"/>
    <col min="4357" max="4357" width="14.83203125" style="35" customWidth="1"/>
    <col min="4358" max="4358" width="10" style="35" customWidth="1"/>
    <col min="4359" max="4359" width="5.5" style="35" customWidth="1"/>
    <col min="4360" max="4360" width="9.1640625" style="35" customWidth="1"/>
    <col min="4361" max="4605" width="11.5" style="35"/>
    <col min="4606" max="4606" width="4" style="35" customWidth="1"/>
    <col min="4607" max="4607" width="7.83203125" style="35" customWidth="1"/>
    <col min="4608" max="4608" width="17.33203125" style="35" customWidth="1"/>
    <col min="4609" max="4609" width="8.83203125" style="35" customWidth="1"/>
    <col min="4610" max="4610" width="5" style="35" customWidth="1"/>
    <col min="4611" max="4611" width="5.5" style="35" customWidth="1"/>
    <col min="4612" max="4612" width="7.83203125" style="35" customWidth="1"/>
    <col min="4613" max="4613" width="14.83203125" style="35" customWidth="1"/>
    <col min="4614" max="4614" width="10" style="35" customWidth="1"/>
    <col min="4615" max="4615" width="5.5" style="35" customWidth="1"/>
    <col min="4616" max="4616" width="9.1640625" style="35" customWidth="1"/>
    <col min="4617" max="4861" width="11.5" style="35"/>
    <col min="4862" max="4862" width="4" style="35" customWidth="1"/>
    <col min="4863" max="4863" width="7.83203125" style="35" customWidth="1"/>
    <col min="4864" max="4864" width="17.33203125" style="35" customWidth="1"/>
    <col min="4865" max="4865" width="8.83203125" style="35" customWidth="1"/>
    <col min="4866" max="4866" width="5" style="35" customWidth="1"/>
    <col min="4867" max="4867" width="5.5" style="35" customWidth="1"/>
    <col min="4868" max="4868" width="7.83203125" style="35" customWidth="1"/>
    <col min="4869" max="4869" width="14.83203125" style="35" customWidth="1"/>
    <col min="4870" max="4870" width="10" style="35" customWidth="1"/>
    <col min="4871" max="4871" width="5.5" style="35" customWidth="1"/>
    <col min="4872" max="4872" width="9.1640625" style="35" customWidth="1"/>
    <col min="4873" max="5117" width="11.5" style="35"/>
    <col min="5118" max="5118" width="4" style="35" customWidth="1"/>
    <col min="5119" max="5119" width="7.83203125" style="35" customWidth="1"/>
    <col min="5120" max="5120" width="17.33203125" style="35" customWidth="1"/>
    <col min="5121" max="5121" width="8.83203125" style="35" customWidth="1"/>
    <col min="5122" max="5122" width="5" style="35" customWidth="1"/>
    <col min="5123" max="5123" width="5.5" style="35" customWidth="1"/>
    <col min="5124" max="5124" width="7.83203125" style="35" customWidth="1"/>
    <col min="5125" max="5125" width="14.83203125" style="35" customWidth="1"/>
    <col min="5126" max="5126" width="10" style="35" customWidth="1"/>
    <col min="5127" max="5127" width="5.5" style="35" customWidth="1"/>
    <col min="5128" max="5128" width="9.1640625" style="35" customWidth="1"/>
    <col min="5129" max="5373" width="11.5" style="35"/>
    <col min="5374" max="5374" width="4" style="35" customWidth="1"/>
    <col min="5375" max="5375" width="7.83203125" style="35" customWidth="1"/>
    <col min="5376" max="5376" width="17.33203125" style="35" customWidth="1"/>
    <col min="5377" max="5377" width="8.83203125" style="35" customWidth="1"/>
    <col min="5378" max="5378" width="5" style="35" customWidth="1"/>
    <col min="5379" max="5379" width="5.5" style="35" customWidth="1"/>
    <col min="5380" max="5380" width="7.83203125" style="35" customWidth="1"/>
    <col min="5381" max="5381" width="14.83203125" style="35" customWidth="1"/>
    <col min="5382" max="5382" width="10" style="35" customWidth="1"/>
    <col min="5383" max="5383" width="5.5" style="35" customWidth="1"/>
    <col min="5384" max="5384" width="9.1640625" style="35" customWidth="1"/>
    <col min="5385" max="5629" width="11.5" style="35"/>
    <col min="5630" max="5630" width="4" style="35" customWidth="1"/>
    <col min="5631" max="5631" width="7.83203125" style="35" customWidth="1"/>
    <col min="5632" max="5632" width="17.33203125" style="35" customWidth="1"/>
    <col min="5633" max="5633" width="8.83203125" style="35" customWidth="1"/>
    <col min="5634" max="5634" width="5" style="35" customWidth="1"/>
    <col min="5635" max="5635" width="5.5" style="35" customWidth="1"/>
    <col min="5636" max="5636" width="7.83203125" style="35" customWidth="1"/>
    <col min="5637" max="5637" width="14.83203125" style="35" customWidth="1"/>
    <col min="5638" max="5638" width="10" style="35" customWidth="1"/>
    <col min="5639" max="5639" width="5.5" style="35" customWidth="1"/>
    <col min="5640" max="5640" width="9.1640625" style="35" customWidth="1"/>
    <col min="5641" max="5885" width="11.5" style="35"/>
    <col min="5886" max="5886" width="4" style="35" customWidth="1"/>
    <col min="5887" max="5887" width="7.83203125" style="35" customWidth="1"/>
    <col min="5888" max="5888" width="17.33203125" style="35" customWidth="1"/>
    <col min="5889" max="5889" width="8.83203125" style="35" customWidth="1"/>
    <col min="5890" max="5890" width="5" style="35" customWidth="1"/>
    <col min="5891" max="5891" width="5.5" style="35" customWidth="1"/>
    <col min="5892" max="5892" width="7.83203125" style="35" customWidth="1"/>
    <col min="5893" max="5893" width="14.83203125" style="35" customWidth="1"/>
    <col min="5894" max="5894" width="10" style="35" customWidth="1"/>
    <col min="5895" max="5895" width="5.5" style="35" customWidth="1"/>
    <col min="5896" max="5896" width="9.1640625" style="35" customWidth="1"/>
    <col min="5897" max="6141" width="11.5" style="35"/>
    <col min="6142" max="6142" width="4" style="35" customWidth="1"/>
    <col min="6143" max="6143" width="7.83203125" style="35" customWidth="1"/>
    <col min="6144" max="6144" width="17.33203125" style="35" customWidth="1"/>
    <col min="6145" max="6145" width="8.83203125" style="35" customWidth="1"/>
    <col min="6146" max="6146" width="5" style="35" customWidth="1"/>
    <col min="6147" max="6147" width="5.5" style="35" customWidth="1"/>
    <col min="6148" max="6148" width="7.83203125" style="35" customWidth="1"/>
    <col min="6149" max="6149" width="14.83203125" style="35" customWidth="1"/>
    <col min="6150" max="6150" width="10" style="35" customWidth="1"/>
    <col min="6151" max="6151" width="5.5" style="35" customWidth="1"/>
    <col min="6152" max="6152" width="9.1640625" style="35" customWidth="1"/>
    <col min="6153" max="6397" width="11.5" style="35"/>
    <col min="6398" max="6398" width="4" style="35" customWidth="1"/>
    <col min="6399" max="6399" width="7.83203125" style="35" customWidth="1"/>
    <col min="6400" max="6400" width="17.33203125" style="35" customWidth="1"/>
    <col min="6401" max="6401" width="8.83203125" style="35" customWidth="1"/>
    <col min="6402" max="6402" width="5" style="35" customWidth="1"/>
    <col min="6403" max="6403" width="5.5" style="35" customWidth="1"/>
    <col min="6404" max="6404" width="7.83203125" style="35" customWidth="1"/>
    <col min="6405" max="6405" width="14.83203125" style="35" customWidth="1"/>
    <col min="6406" max="6406" width="10" style="35" customWidth="1"/>
    <col min="6407" max="6407" width="5.5" style="35" customWidth="1"/>
    <col min="6408" max="6408" width="9.1640625" style="35" customWidth="1"/>
    <col min="6409" max="6653" width="11.5" style="35"/>
    <col min="6654" max="6654" width="4" style="35" customWidth="1"/>
    <col min="6655" max="6655" width="7.83203125" style="35" customWidth="1"/>
    <col min="6656" max="6656" width="17.33203125" style="35" customWidth="1"/>
    <col min="6657" max="6657" width="8.83203125" style="35" customWidth="1"/>
    <col min="6658" max="6658" width="5" style="35" customWidth="1"/>
    <col min="6659" max="6659" width="5.5" style="35" customWidth="1"/>
    <col min="6660" max="6660" width="7.83203125" style="35" customWidth="1"/>
    <col min="6661" max="6661" width="14.83203125" style="35" customWidth="1"/>
    <col min="6662" max="6662" width="10" style="35" customWidth="1"/>
    <col min="6663" max="6663" width="5.5" style="35" customWidth="1"/>
    <col min="6664" max="6664" width="9.1640625" style="35" customWidth="1"/>
    <col min="6665" max="6909" width="11.5" style="35"/>
    <col min="6910" max="6910" width="4" style="35" customWidth="1"/>
    <col min="6911" max="6911" width="7.83203125" style="35" customWidth="1"/>
    <col min="6912" max="6912" width="17.33203125" style="35" customWidth="1"/>
    <col min="6913" max="6913" width="8.83203125" style="35" customWidth="1"/>
    <col min="6914" max="6914" width="5" style="35" customWidth="1"/>
    <col min="6915" max="6915" width="5.5" style="35" customWidth="1"/>
    <col min="6916" max="6916" width="7.83203125" style="35" customWidth="1"/>
    <col min="6917" max="6917" width="14.83203125" style="35" customWidth="1"/>
    <col min="6918" max="6918" width="10" style="35" customWidth="1"/>
    <col min="6919" max="6919" width="5.5" style="35" customWidth="1"/>
    <col min="6920" max="6920" width="9.1640625" style="35" customWidth="1"/>
    <col min="6921" max="7165" width="11.5" style="35"/>
    <col min="7166" max="7166" width="4" style="35" customWidth="1"/>
    <col min="7167" max="7167" width="7.83203125" style="35" customWidth="1"/>
    <col min="7168" max="7168" width="17.33203125" style="35" customWidth="1"/>
    <col min="7169" max="7169" width="8.83203125" style="35" customWidth="1"/>
    <col min="7170" max="7170" width="5" style="35" customWidth="1"/>
    <col min="7171" max="7171" width="5.5" style="35" customWidth="1"/>
    <col min="7172" max="7172" width="7.83203125" style="35" customWidth="1"/>
    <col min="7173" max="7173" width="14.83203125" style="35" customWidth="1"/>
    <col min="7174" max="7174" width="10" style="35" customWidth="1"/>
    <col min="7175" max="7175" width="5.5" style="35" customWidth="1"/>
    <col min="7176" max="7176" width="9.1640625" style="35" customWidth="1"/>
    <col min="7177" max="7421" width="11.5" style="35"/>
    <col min="7422" max="7422" width="4" style="35" customWidth="1"/>
    <col min="7423" max="7423" width="7.83203125" style="35" customWidth="1"/>
    <col min="7424" max="7424" width="17.33203125" style="35" customWidth="1"/>
    <col min="7425" max="7425" width="8.83203125" style="35" customWidth="1"/>
    <col min="7426" max="7426" width="5" style="35" customWidth="1"/>
    <col min="7427" max="7427" width="5.5" style="35" customWidth="1"/>
    <col min="7428" max="7428" width="7.83203125" style="35" customWidth="1"/>
    <col min="7429" max="7429" width="14.83203125" style="35" customWidth="1"/>
    <col min="7430" max="7430" width="10" style="35" customWidth="1"/>
    <col min="7431" max="7431" width="5.5" style="35" customWidth="1"/>
    <col min="7432" max="7432" width="9.1640625" style="35" customWidth="1"/>
    <col min="7433" max="7677" width="11.5" style="35"/>
    <col min="7678" max="7678" width="4" style="35" customWidth="1"/>
    <col min="7679" max="7679" width="7.83203125" style="35" customWidth="1"/>
    <col min="7680" max="7680" width="17.33203125" style="35" customWidth="1"/>
    <col min="7681" max="7681" width="8.83203125" style="35" customWidth="1"/>
    <col min="7682" max="7682" width="5" style="35" customWidth="1"/>
    <col min="7683" max="7683" width="5.5" style="35" customWidth="1"/>
    <col min="7684" max="7684" width="7.83203125" style="35" customWidth="1"/>
    <col min="7685" max="7685" width="14.83203125" style="35" customWidth="1"/>
    <col min="7686" max="7686" width="10" style="35" customWidth="1"/>
    <col min="7687" max="7687" width="5.5" style="35" customWidth="1"/>
    <col min="7688" max="7688" width="9.1640625" style="35" customWidth="1"/>
    <col min="7689" max="7933" width="11.5" style="35"/>
    <col min="7934" max="7934" width="4" style="35" customWidth="1"/>
    <col min="7935" max="7935" width="7.83203125" style="35" customWidth="1"/>
    <col min="7936" max="7936" width="17.33203125" style="35" customWidth="1"/>
    <col min="7937" max="7937" width="8.83203125" style="35" customWidth="1"/>
    <col min="7938" max="7938" width="5" style="35" customWidth="1"/>
    <col min="7939" max="7939" width="5.5" style="35" customWidth="1"/>
    <col min="7940" max="7940" width="7.83203125" style="35" customWidth="1"/>
    <col min="7941" max="7941" width="14.83203125" style="35" customWidth="1"/>
    <col min="7942" max="7942" width="10" style="35" customWidth="1"/>
    <col min="7943" max="7943" width="5.5" style="35" customWidth="1"/>
    <col min="7944" max="7944" width="9.1640625" style="35" customWidth="1"/>
    <col min="7945" max="8189" width="11.5" style="35"/>
    <col min="8190" max="8190" width="4" style="35" customWidth="1"/>
    <col min="8191" max="8191" width="7.83203125" style="35" customWidth="1"/>
    <col min="8192" max="8192" width="17.33203125" style="35" customWidth="1"/>
    <col min="8193" max="8193" width="8.83203125" style="35" customWidth="1"/>
    <col min="8194" max="8194" width="5" style="35" customWidth="1"/>
    <col min="8195" max="8195" width="5.5" style="35" customWidth="1"/>
    <col min="8196" max="8196" width="7.83203125" style="35" customWidth="1"/>
    <col min="8197" max="8197" width="14.83203125" style="35" customWidth="1"/>
    <col min="8198" max="8198" width="10" style="35" customWidth="1"/>
    <col min="8199" max="8199" width="5.5" style="35" customWidth="1"/>
    <col min="8200" max="8200" width="9.1640625" style="35" customWidth="1"/>
    <col min="8201" max="8445" width="11.5" style="35"/>
    <col min="8446" max="8446" width="4" style="35" customWidth="1"/>
    <col min="8447" max="8447" width="7.83203125" style="35" customWidth="1"/>
    <col min="8448" max="8448" width="17.33203125" style="35" customWidth="1"/>
    <col min="8449" max="8449" width="8.83203125" style="35" customWidth="1"/>
    <col min="8450" max="8450" width="5" style="35" customWidth="1"/>
    <col min="8451" max="8451" width="5.5" style="35" customWidth="1"/>
    <col min="8452" max="8452" width="7.83203125" style="35" customWidth="1"/>
    <col min="8453" max="8453" width="14.83203125" style="35" customWidth="1"/>
    <col min="8454" max="8454" width="10" style="35" customWidth="1"/>
    <col min="8455" max="8455" width="5.5" style="35" customWidth="1"/>
    <col min="8456" max="8456" width="9.1640625" style="35" customWidth="1"/>
    <col min="8457" max="8701" width="11.5" style="35"/>
    <col min="8702" max="8702" width="4" style="35" customWidth="1"/>
    <col min="8703" max="8703" width="7.83203125" style="35" customWidth="1"/>
    <col min="8704" max="8704" width="17.33203125" style="35" customWidth="1"/>
    <col min="8705" max="8705" width="8.83203125" style="35" customWidth="1"/>
    <col min="8706" max="8706" width="5" style="35" customWidth="1"/>
    <col min="8707" max="8707" width="5.5" style="35" customWidth="1"/>
    <col min="8708" max="8708" width="7.83203125" style="35" customWidth="1"/>
    <col min="8709" max="8709" width="14.83203125" style="35" customWidth="1"/>
    <col min="8710" max="8710" width="10" style="35" customWidth="1"/>
    <col min="8711" max="8711" width="5.5" style="35" customWidth="1"/>
    <col min="8712" max="8712" width="9.1640625" style="35" customWidth="1"/>
    <col min="8713" max="8957" width="11.5" style="35"/>
    <col min="8958" max="8958" width="4" style="35" customWidth="1"/>
    <col min="8959" max="8959" width="7.83203125" style="35" customWidth="1"/>
    <col min="8960" max="8960" width="17.33203125" style="35" customWidth="1"/>
    <col min="8961" max="8961" width="8.83203125" style="35" customWidth="1"/>
    <col min="8962" max="8962" width="5" style="35" customWidth="1"/>
    <col min="8963" max="8963" width="5.5" style="35" customWidth="1"/>
    <col min="8964" max="8964" width="7.83203125" style="35" customWidth="1"/>
    <col min="8965" max="8965" width="14.83203125" style="35" customWidth="1"/>
    <col min="8966" max="8966" width="10" style="35" customWidth="1"/>
    <col min="8967" max="8967" width="5.5" style="35" customWidth="1"/>
    <col min="8968" max="8968" width="9.1640625" style="35" customWidth="1"/>
    <col min="8969" max="9213" width="11.5" style="35"/>
    <col min="9214" max="9214" width="4" style="35" customWidth="1"/>
    <col min="9215" max="9215" width="7.83203125" style="35" customWidth="1"/>
    <col min="9216" max="9216" width="17.33203125" style="35" customWidth="1"/>
    <col min="9217" max="9217" width="8.83203125" style="35" customWidth="1"/>
    <col min="9218" max="9218" width="5" style="35" customWidth="1"/>
    <col min="9219" max="9219" width="5.5" style="35" customWidth="1"/>
    <col min="9220" max="9220" width="7.83203125" style="35" customWidth="1"/>
    <col min="9221" max="9221" width="14.83203125" style="35" customWidth="1"/>
    <col min="9222" max="9222" width="10" style="35" customWidth="1"/>
    <col min="9223" max="9223" width="5.5" style="35" customWidth="1"/>
    <col min="9224" max="9224" width="9.1640625" style="35" customWidth="1"/>
    <col min="9225" max="9469" width="11.5" style="35"/>
    <col min="9470" max="9470" width="4" style="35" customWidth="1"/>
    <col min="9471" max="9471" width="7.83203125" style="35" customWidth="1"/>
    <col min="9472" max="9472" width="17.33203125" style="35" customWidth="1"/>
    <col min="9473" max="9473" width="8.83203125" style="35" customWidth="1"/>
    <col min="9474" max="9474" width="5" style="35" customWidth="1"/>
    <col min="9475" max="9475" width="5.5" style="35" customWidth="1"/>
    <col min="9476" max="9476" width="7.83203125" style="35" customWidth="1"/>
    <col min="9477" max="9477" width="14.83203125" style="35" customWidth="1"/>
    <col min="9478" max="9478" width="10" style="35" customWidth="1"/>
    <col min="9479" max="9479" width="5.5" style="35" customWidth="1"/>
    <col min="9480" max="9480" width="9.1640625" style="35" customWidth="1"/>
    <col min="9481" max="9725" width="11.5" style="35"/>
    <col min="9726" max="9726" width="4" style="35" customWidth="1"/>
    <col min="9727" max="9727" width="7.83203125" style="35" customWidth="1"/>
    <col min="9728" max="9728" width="17.33203125" style="35" customWidth="1"/>
    <col min="9729" max="9729" width="8.83203125" style="35" customWidth="1"/>
    <col min="9730" max="9730" width="5" style="35" customWidth="1"/>
    <col min="9731" max="9731" width="5.5" style="35" customWidth="1"/>
    <col min="9732" max="9732" width="7.83203125" style="35" customWidth="1"/>
    <col min="9733" max="9733" width="14.83203125" style="35" customWidth="1"/>
    <col min="9734" max="9734" width="10" style="35" customWidth="1"/>
    <col min="9735" max="9735" width="5.5" style="35" customWidth="1"/>
    <col min="9736" max="9736" width="9.1640625" style="35" customWidth="1"/>
    <col min="9737" max="9981" width="11.5" style="35"/>
    <col min="9982" max="9982" width="4" style="35" customWidth="1"/>
    <col min="9983" max="9983" width="7.83203125" style="35" customWidth="1"/>
    <col min="9984" max="9984" width="17.33203125" style="35" customWidth="1"/>
    <col min="9985" max="9985" width="8.83203125" style="35" customWidth="1"/>
    <col min="9986" max="9986" width="5" style="35" customWidth="1"/>
    <col min="9987" max="9987" width="5.5" style="35" customWidth="1"/>
    <col min="9988" max="9988" width="7.83203125" style="35" customWidth="1"/>
    <col min="9989" max="9989" width="14.83203125" style="35" customWidth="1"/>
    <col min="9990" max="9990" width="10" style="35" customWidth="1"/>
    <col min="9991" max="9991" width="5.5" style="35" customWidth="1"/>
    <col min="9992" max="9992" width="9.1640625" style="35" customWidth="1"/>
    <col min="9993" max="10237" width="11.5" style="35"/>
    <col min="10238" max="10238" width="4" style="35" customWidth="1"/>
    <col min="10239" max="10239" width="7.83203125" style="35" customWidth="1"/>
    <col min="10240" max="10240" width="17.33203125" style="35" customWidth="1"/>
    <col min="10241" max="10241" width="8.83203125" style="35" customWidth="1"/>
    <col min="10242" max="10242" width="5" style="35" customWidth="1"/>
    <col min="10243" max="10243" width="5.5" style="35" customWidth="1"/>
    <col min="10244" max="10244" width="7.83203125" style="35" customWidth="1"/>
    <col min="10245" max="10245" width="14.83203125" style="35" customWidth="1"/>
    <col min="10246" max="10246" width="10" style="35" customWidth="1"/>
    <col min="10247" max="10247" width="5.5" style="35" customWidth="1"/>
    <col min="10248" max="10248" width="9.1640625" style="35" customWidth="1"/>
    <col min="10249" max="10493" width="11.5" style="35"/>
    <col min="10494" max="10494" width="4" style="35" customWidth="1"/>
    <col min="10495" max="10495" width="7.83203125" style="35" customWidth="1"/>
    <col min="10496" max="10496" width="17.33203125" style="35" customWidth="1"/>
    <col min="10497" max="10497" width="8.83203125" style="35" customWidth="1"/>
    <col min="10498" max="10498" width="5" style="35" customWidth="1"/>
    <col min="10499" max="10499" width="5.5" style="35" customWidth="1"/>
    <col min="10500" max="10500" width="7.83203125" style="35" customWidth="1"/>
    <col min="10501" max="10501" width="14.83203125" style="35" customWidth="1"/>
    <col min="10502" max="10502" width="10" style="35" customWidth="1"/>
    <col min="10503" max="10503" width="5.5" style="35" customWidth="1"/>
    <col min="10504" max="10504" width="9.1640625" style="35" customWidth="1"/>
    <col min="10505" max="10749" width="11.5" style="35"/>
    <col min="10750" max="10750" width="4" style="35" customWidth="1"/>
    <col min="10751" max="10751" width="7.83203125" style="35" customWidth="1"/>
    <col min="10752" max="10752" width="17.33203125" style="35" customWidth="1"/>
    <col min="10753" max="10753" width="8.83203125" style="35" customWidth="1"/>
    <col min="10754" max="10754" width="5" style="35" customWidth="1"/>
    <col min="10755" max="10755" width="5.5" style="35" customWidth="1"/>
    <col min="10756" max="10756" width="7.83203125" style="35" customWidth="1"/>
    <col min="10757" max="10757" width="14.83203125" style="35" customWidth="1"/>
    <col min="10758" max="10758" width="10" style="35" customWidth="1"/>
    <col min="10759" max="10759" width="5.5" style="35" customWidth="1"/>
    <col min="10760" max="10760" width="9.1640625" style="35" customWidth="1"/>
    <col min="10761" max="11005" width="11.5" style="35"/>
    <col min="11006" max="11006" width="4" style="35" customWidth="1"/>
    <col min="11007" max="11007" width="7.83203125" style="35" customWidth="1"/>
    <col min="11008" max="11008" width="17.33203125" style="35" customWidth="1"/>
    <col min="11009" max="11009" width="8.83203125" style="35" customWidth="1"/>
    <col min="11010" max="11010" width="5" style="35" customWidth="1"/>
    <col min="11011" max="11011" width="5.5" style="35" customWidth="1"/>
    <col min="11012" max="11012" width="7.83203125" style="35" customWidth="1"/>
    <col min="11013" max="11013" width="14.83203125" style="35" customWidth="1"/>
    <col min="11014" max="11014" width="10" style="35" customWidth="1"/>
    <col min="11015" max="11015" width="5.5" style="35" customWidth="1"/>
    <col min="11016" max="11016" width="9.1640625" style="35" customWidth="1"/>
    <col min="11017" max="11261" width="11.5" style="35"/>
    <col min="11262" max="11262" width="4" style="35" customWidth="1"/>
    <col min="11263" max="11263" width="7.83203125" style="35" customWidth="1"/>
    <col min="11264" max="11264" width="17.33203125" style="35" customWidth="1"/>
    <col min="11265" max="11265" width="8.83203125" style="35" customWidth="1"/>
    <col min="11266" max="11266" width="5" style="35" customWidth="1"/>
    <col min="11267" max="11267" width="5.5" style="35" customWidth="1"/>
    <col min="11268" max="11268" width="7.83203125" style="35" customWidth="1"/>
    <col min="11269" max="11269" width="14.83203125" style="35" customWidth="1"/>
    <col min="11270" max="11270" width="10" style="35" customWidth="1"/>
    <col min="11271" max="11271" width="5.5" style="35" customWidth="1"/>
    <col min="11272" max="11272" width="9.1640625" style="35" customWidth="1"/>
    <col min="11273" max="11517" width="11.5" style="35"/>
    <col min="11518" max="11518" width="4" style="35" customWidth="1"/>
    <col min="11519" max="11519" width="7.83203125" style="35" customWidth="1"/>
    <col min="11520" max="11520" width="17.33203125" style="35" customWidth="1"/>
    <col min="11521" max="11521" width="8.83203125" style="35" customWidth="1"/>
    <col min="11522" max="11522" width="5" style="35" customWidth="1"/>
    <col min="11523" max="11523" width="5.5" style="35" customWidth="1"/>
    <col min="11524" max="11524" width="7.83203125" style="35" customWidth="1"/>
    <col min="11525" max="11525" width="14.83203125" style="35" customWidth="1"/>
    <col min="11526" max="11526" width="10" style="35" customWidth="1"/>
    <col min="11527" max="11527" width="5.5" style="35" customWidth="1"/>
    <col min="11528" max="11528" width="9.1640625" style="35" customWidth="1"/>
    <col min="11529" max="11773" width="11.5" style="35"/>
    <col min="11774" max="11774" width="4" style="35" customWidth="1"/>
    <col min="11775" max="11775" width="7.83203125" style="35" customWidth="1"/>
    <col min="11776" max="11776" width="17.33203125" style="35" customWidth="1"/>
    <col min="11777" max="11777" width="8.83203125" style="35" customWidth="1"/>
    <col min="11778" max="11778" width="5" style="35" customWidth="1"/>
    <col min="11779" max="11779" width="5.5" style="35" customWidth="1"/>
    <col min="11780" max="11780" width="7.83203125" style="35" customWidth="1"/>
    <col min="11781" max="11781" width="14.83203125" style="35" customWidth="1"/>
    <col min="11782" max="11782" width="10" style="35" customWidth="1"/>
    <col min="11783" max="11783" width="5.5" style="35" customWidth="1"/>
    <col min="11784" max="11784" width="9.1640625" style="35" customWidth="1"/>
    <col min="11785" max="12029" width="11.5" style="35"/>
    <col min="12030" max="12030" width="4" style="35" customWidth="1"/>
    <col min="12031" max="12031" width="7.83203125" style="35" customWidth="1"/>
    <col min="12032" max="12032" width="17.33203125" style="35" customWidth="1"/>
    <col min="12033" max="12033" width="8.83203125" style="35" customWidth="1"/>
    <col min="12034" max="12034" width="5" style="35" customWidth="1"/>
    <col min="12035" max="12035" width="5.5" style="35" customWidth="1"/>
    <col min="12036" max="12036" width="7.83203125" style="35" customWidth="1"/>
    <col min="12037" max="12037" width="14.83203125" style="35" customWidth="1"/>
    <col min="12038" max="12038" width="10" style="35" customWidth="1"/>
    <col min="12039" max="12039" width="5.5" style="35" customWidth="1"/>
    <col min="12040" max="12040" width="9.1640625" style="35" customWidth="1"/>
    <col min="12041" max="12285" width="11.5" style="35"/>
    <col min="12286" max="12286" width="4" style="35" customWidth="1"/>
    <col min="12287" max="12287" width="7.83203125" style="35" customWidth="1"/>
    <col min="12288" max="12288" width="17.33203125" style="35" customWidth="1"/>
    <col min="12289" max="12289" width="8.83203125" style="35" customWidth="1"/>
    <col min="12290" max="12290" width="5" style="35" customWidth="1"/>
    <col min="12291" max="12291" width="5.5" style="35" customWidth="1"/>
    <col min="12292" max="12292" width="7.83203125" style="35" customWidth="1"/>
    <col min="12293" max="12293" width="14.83203125" style="35" customWidth="1"/>
    <col min="12294" max="12294" width="10" style="35" customWidth="1"/>
    <col min="12295" max="12295" width="5.5" style="35" customWidth="1"/>
    <col min="12296" max="12296" width="9.1640625" style="35" customWidth="1"/>
    <col min="12297" max="12541" width="11.5" style="35"/>
    <col min="12542" max="12542" width="4" style="35" customWidth="1"/>
    <col min="12543" max="12543" width="7.83203125" style="35" customWidth="1"/>
    <col min="12544" max="12544" width="17.33203125" style="35" customWidth="1"/>
    <col min="12545" max="12545" width="8.83203125" style="35" customWidth="1"/>
    <col min="12546" max="12546" width="5" style="35" customWidth="1"/>
    <col min="12547" max="12547" width="5.5" style="35" customWidth="1"/>
    <col min="12548" max="12548" width="7.83203125" style="35" customWidth="1"/>
    <col min="12549" max="12549" width="14.83203125" style="35" customWidth="1"/>
    <col min="12550" max="12550" width="10" style="35" customWidth="1"/>
    <col min="12551" max="12551" width="5.5" style="35" customWidth="1"/>
    <col min="12552" max="12552" width="9.1640625" style="35" customWidth="1"/>
    <col min="12553" max="12797" width="11.5" style="35"/>
    <col min="12798" max="12798" width="4" style="35" customWidth="1"/>
    <col min="12799" max="12799" width="7.83203125" style="35" customWidth="1"/>
    <col min="12800" max="12800" width="17.33203125" style="35" customWidth="1"/>
    <col min="12801" max="12801" width="8.83203125" style="35" customWidth="1"/>
    <col min="12802" max="12802" width="5" style="35" customWidth="1"/>
    <col min="12803" max="12803" width="5.5" style="35" customWidth="1"/>
    <col min="12804" max="12804" width="7.83203125" style="35" customWidth="1"/>
    <col min="12805" max="12805" width="14.83203125" style="35" customWidth="1"/>
    <col min="12806" max="12806" width="10" style="35" customWidth="1"/>
    <col min="12807" max="12807" width="5.5" style="35" customWidth="1"/>
    <col min="12808" max="12808" width="9.1640625" style="35" customWidth="1"/>
    <col min="12809" max="13053" width="11.5" style="35"/>
    <col min="13054" max="13054" width="4" style="35" customWidth="1"/>
    <col min="13055" max="13055" width="7.83203125" style="35" customWidth="1"/>
    <col min="13056" max="13056" width="17.33203125" style="35" customWidth="1"/>
    <col min="13057" max="13057" width="8.83203125" style="35" customWidth="1"/>
    <col min="13058" max="13058" width="5" style="35" customWidth="1"/>
    <col min="13059" max="13059" width="5.5" style="35" customWidth="1"/>
    <col min="13060" max="13060" width="7.83203125" style="35" customWidth="1"/>
    <col min="13061" max="13061" width="14.83203125" style="35" customWidth="1"/>
    <col min="13062" max="13062" width="10" style="35" customWidth="1"/>
    <col min="13063" max="13063" width="5.5" style="35" customWidth="1"/>
    <col min="13064" max="13064" width="9.1640625" style="35" customWidth="1"/>
    <col min="13065" max="13309" width="11.5" style="35"/>
    <col min="13310" max="13310" width="4" style="35" customWidth="1"/>
    <col min="13311" max="13311" width="7.83203125" style="35" customWidth="1"/>
    <col min="13312" max="13312" width="17.33203125" style="35" customWidth="1"/>
    <col min="13313" max="13313" width="8.83203125" style="35" customWidth="1"/>
    <col min="13314" max="13314" width="5" style="35" customWidth="1"/>
    <col min="13315" max="13315" width="5.5" style="35" customWidth="1"/>
    <col min="13316" max="13316" width="7.83203125" style="35" customWidth="1"/>
    <col min="13317" max="13317" width="14.83203125" style="35" customWidth="1"/>
    <col min="13318" max="13318" width="10" style="35" customWidth="1"/>
    <col min="13319" max="13319" width="5.5" style="35" customWidth="1"/>
    <col min="13320" max="13320" width="9.1640625" style="35" customWidth="1"/>
    <col min="13321" max="13565" width="11.5" style="35"/>
    <col min="13566" max="13566" width="4" style="35" customWidth="1"/>
    <col min="13567" max="13567" width="7.83203125" style="35" customWidth="1"/>
    <col min="13568" max="13568" width="17.33203125" style="35" customWidth="1"/>
    <col min="13569" max="13569" width="8.83203125" style="35" customWidth="1"/>
    <col min="13570" max="13570" width="5" style="35" customWidth="1"/>
    <col min="13571" max="13571" width="5.5" style="35" customWidth="1"/>
    <col min="13572" max="13572" width="7.83203125" style="35" customWidth="1"/>
    <col min="13573" max="13573" width="14.83203125" style="35" customWidth="1"/>
    <col min="13574" max="13574" width="10" style="35" customWidth="1"/>
    <col min="13575" max="13575" width="5.5" style="35" customWidth="1"/>
    <col min="13576" max="13576" width="9.1640625" style="35" customWidth="1"/>
    <col min="13577" max="13821" width="11.5" style="35"/>
    <col min="13822" max="13822" width="4" style="35" customWidth="1"/>
    <col min="13823" max="13823" width="7.83203125" style="35" customWidth="1"/>
    <col min="13824" max="13824" width="17.33203125" style="35" customWidth="1"/>
    <col min="13825" max="13825" width="8.83203125" style="35" customWidth="1"/>
    <col min="13826" max="13826" width="5" style="35" customWidth="1"/>
    <col min="13827" max="13827" width="5.5" style="35" customWidth="1"/>
    <col min="13828" max="13828" width="7.83203125" style="35" customWidth="1"/>
    <col min="13829" max="13829" width="14.83203125" style="35" customWidth="1"/>
    <col min="13830" max="13830" width="10" style="35" customWidth="1"/>
    <col min="13831" max="13831" width="5.5" style="35" customWidth="1"/>
    <col min="13832" max="13832" width="9.1640625" style="35" customWidth="1"/>
    <col min="13833" max="14077" width="11.5" style="35"/>
    <col min="14078" max="14078" width="4" style="35" customWidth="1"/>
    <col min="14079" max="14079" width="7.83203125" style="35" customWidth="1"/>
    <col min="14080" max="14080" width="17.33203125" style="35" customWidth="1"/>
    <col min="14081" max="14081" width="8.83203125" style="35" customWidth="1"/>
    <col min="14082" max="14082" width="5" style="35" customWidth="1"/>
    <col min="14083" max="14083" width="5.5" style="35" customWidth="1"/>
    <col min="14084" max="14084" width="7.83203125" style="35" customWidth="1"/>
    <col min="14085" max="14085" width="14.83203125" style="35" customWidth="1"/>
    <col min="14086" max="14086" width="10" style="35" customWidth="1"/>
    <col min="14087" max="14087" width="5.5" style="35" customWidth="1"/>
    <col min="14088" max="14088" width="9.1640625" style="35" customWidth="1"/>
    <col min="14089" max="14333" width="11.5" style="35"/>
    <col min="14334" max="14334" width="4" style="35" customWidth="1"/>
    <col min="14335" max="14335" width="7.83203125" style="35" customWidth="1"/>
    <col min="14336" max="14336" width="17.33203125" style="35" customWidth="1"/>
    <col min="14337" max="14337" width="8.83203125" style="35" customWidth="1"/>
    <col min="14338" max="14338" width="5" style="35" customWidth="1"/>
    <col min="14339" max="14339" width="5.5" style="35" customWidth="1"/>
    <col min="14340" max="14340" width="7.83203125" style="35" customWidth="1"/>
    <col min="14341" max="14341" width="14.83203125" style="35" customWidth="1"/>
    <col min="14342" max="14342" width="10" style="35" customWidth="1"/>
    <col min="14343" max="14343" width="5.5" style="35" customWidth="1"/>
    <col min="14344" max="14344" width="9.1640625" style="35" customWidth="1"/>
    <col min="14345" max="14589" width="11.5" style="35"/>
    <col min="14590" max="14590" width="4" style="35" customWidth="1"/>
    <col min="14591" max="14591" width="7.83203125" style="35" customWidth="1"/>
    <col min="14592" max="14592" width="17.33203125" style="35" customWidth="1"/>
    <col min="14593" max="14593" width="8.83203125" style="35" customWidth="1"/>
    <col min="14594" max="14594" width="5" style="35" customWidth="1"/>
    <col min="14595" max="14595" width="5.5" style="35" customWidth="1"/>
    <col min="14596" max="14596" width="7.83203125" style="35" customWidth="1"/>
    <col min="14597" max="14597" width="14.83203125" style="35" customWidth="1"/>
    <col min="14598" max="14598" width="10" style="35" customWidth="1"/>
    <col min="14599" max="14599" width="5.5" style="35" customWidth="1"/>
    <col min="14600" max="14600" width="9.1640625" style="35" customWidth="1"/>
    <col min="14601" max="14845" width="11.5" style="35"/>
    <col min="14846" max="14846" width="4" style="35" customWidth="1"/>
    <col min="14847" max="14847" width="7.83203125" style="35" customWidth="1"/>
    <col min="14848" max="14848" width="17.33203125" style="35" customWidth="1"/>
    <col min="14849" max="14849" width="8.83203125" style="35" customWidth="1"/>
    <col min="14850" max="14850" width="5" style="35" customWidth="1"/>
    <col min="14851" max="14851" width="5.5" style="35" customWidth="1"/>
    <col min="14852" max="14852" width="7.83203125" style="35" customWidth="1"/>
    <col min="14853" max="14853" width="14.83203125" style="35" customWidth="1"/>
    <col min="14854" max="14854" width="10" style="35" customWidth="1"/>
    <col min="14855" max="14855" width="5.5" style="35" customWidth="1"/>
    <col min="14856" max="14856" width="9.1640625" style="35" customWidth="1"/>
    <col min="14857" max="15101" width="11.5" style="35"/>
    <col min="15102" max="15102" width="4" style="35" customWidth="1"/>
    <col min="15103" max="15103" width="7.83203125" style="35" customWidth="1"/>
    <col min="15104" max="15104" width="17.33203125" style="35" customWidth="1"/>
    <col min="15105" max="15105" width="8.83203125" style="35" customWidth="1"/>
    <col min="15106" max="15106" width="5" style="35" customWidth="1"/>
    <col min="15107" max="15107" width="5.5" style="35" customWidth="1"/>
    <col min="15108" max="15108" width="7.83203125" style="35" customWidth="1"/>
    <col min="15109" max="15109" width="14.83203125" style="35" customWidth="1"/>
    <col min="15110" max="15110" width="10" style="35" customWidth="1"/>
    <col min="15111" max="15111" width="5.5" style="35" customWidth="1"/>
    <col min="15112" max="15112" width="9.1640625" style="35" customWidth="1"/>
    <col min="15113" max="15357" width="11.5" style="35"/>
    <col min="15358" max="15358" width="4" style="35" customWidth="1"/>
    <col min="15359" max="15359" width="7.83203125" style="35" customWidth="1"/>
    <col min="15360" max="15360" width="17.33203125" style="35" customWidth="1"/>
    <col min="15361" max="15361" width="8.83203125" style="35" customWidth="1"/>
    <col min="15362" max="15362" width="5" style="35" customWidth="1"/>
    <col min="15363" max="15363" width="5.5" style="35" customWidth="1"/>
    <col min="15364" max="15364" width="7.83203125" style="35" customWidth="1"/>
    <col min="15365" max="15365" width="14.83203125" style="35" customWidth="1"/>
    <col min="15366" max="15366" width="10" style="35" customWidth="1"/>
    <col min="15367" max="15367" width="5.5" style="35" customWidth="1"/>
    <col min="15368" max="15368" width="9.1640625" style="35" customWidth="1"/>
    <col min="15369" max="15613" width="11.5" style="35"/>
    <col min="15614" max="15614" width="4" style="35" customWidth="1"/>
    <col min="15615" max="15615" width="7.83203125" style="35" customWidth="1"/>
    <col min="15616" max="15616" width="17.33203125" style="35" customWidth="1"/>
    <col min="15617" max="15617" width="8.83203125" style="35" customWidth="1"/>
    <col min="15618" max="15618" width="5" style="35" customWidth="1"/>
    <col min="15619" max="15619" width="5.5" style="35" customWidth="1"/>
    <col min="15620" max="15620" width="7.83203125" style="35" customWidth="1"/>
    <col min="15621" max="15621" width="14.83203125" style="35" customWidth="1"/>
    <col min="15622" max="15622" width="10" style="35" customWidth="1"/>
    <col min="15623" max="15623" width="5.5" style="35" customWidth="1"/>
    <col min="15624" max="15624" width="9.1640625" style="35" customWidth="1"/>
    <col min="15625" max="15869" width="11.5" style="35"/>
    <col min="15870" max="15870" width="4" style="35" customWidth="1"/>
    <col min="15871" max="15871" width="7.83203125" style="35" customWidth="1"/>
    <col min="15872" max="15872" width="17.33203125" style="35" customWidth="1"/>
    <col min="15873" max="15873" width="8.83203125" style="35" customWidth="1"/>
    <col min="15874" max="15874" width="5" style="35" customWidth="1"/>
    <col min="15875" max="15875" width="5.5" style="35" customWidth="1"/>
    <col min="15876" max="15876" width="7.83203125" style="35" customWidth="1"/>
    <col min="15877" max="15877" width="14.83203125" style="35" customWidth="1"/>
    <col min="15878" max="15878" width="10" style="35" customWidth="1"/>
    <col min="15879" max="15879" width="5.5" style="35" customWidth="1"/>
    <col min="15880" max="15880" width="9.1640625" style="35" customWidth="1"/>
    <col min="15881" max="16125" width="11.5" style="35"/>
    <col min="16126" max="16126" width="4" style="35" customWidth="1"/>
    <col min="16127" max="16127" width="7.83203125" style="35" customWidth="1"/>
    <col min="16128" max="16128" width="17.33203125" style="35" customWidth="1"/>
    <col min="16129" max="16129" width="8.83203125" style="35" customWidth="1"/>
    <col min="16130" max="16130" width="5" style="35" customWidth="1"/>
    <col min="16131" max="16131" width="5.5" style="35" customWidth="1"/>
    <col min="16132" max="16132" width="7.83203125" style="35" customWidth="1"/>
    <col min="16133" max="16133" width="14.83203125" style="35" customWidth="1"/>
    <col min="16134" max="16134" width="10" style="35" customWidth="1"/>
    <col min="16135" max="16135" width="5.5" style="35" customWidth="1"/>
    <col min="16136" max="16136" width="9.1640625" style="35" customWidth="1"/>
    <col min="16137" max="16384" width="11.5" style="35"/>
  </cols>
  <sheetData>
    <row r="1" spans="2:19" ht="28" customHeight="1" x14ac:dyDescent="0.25">
      <c r="P1" s="106"/>
    </row>
    <row r="2" spans="2:19" ht="23" customHeight="1" x14ac:dyDescent="0.25">
      <c r="D2" s="19" t="s">
        <v>66</v>
      </c>
      <c r="K2" s="47" t="s">
        <v>71</v>
      </c>
    </row>
    <row r="4" spans="2:19" ht="27" customHeight="1" x14ac:dyDescent="0.15"/>
    <row r="5" spans="2:19" ht="30" x14ac:dyDescent="0.3">
      <c r="C5" s="36" t="s">
        <v>8</v>
      </c>
    </row>
    <row r="6" spans="2:19" ht="31" thickBot="1" x14ac:dyDescent="0.35">
      <c r="B6" s="24"/>
      <c r="C6" s="36"/>
    </row>
    <row r="7" spans="2:19" s="19" customFormat="1" ht="24" thickTop="1" x14ac:dyDescent="0.25">
      <c r="B7" s="20"/>
      <c r="C7" s="21"/>
      <c r="D7" s="21"/>
      <c r="E7" s="22"/>
      <c r="F7" s="23"/>
      <c r="I7" s="20"/>
      <c r="J7" s="21"/>
      <c r="K7" s="21"/>
      <c r="L7" s="22"/>
      <c r="M7" s="23"/>
      <c r="O7" s="20"/>
      <c r="P7" s="21"/>
      <c r="Q7" s="21"/>
      <c r="R7" s="21"/>
      <c r="S7" s="23"/>
    </row>
    <row r="8" spans="2:19" s="19" customFormat="1" ht="23" x14ac:dyDescent="0.25">
      <c r="B8" s="26"/>
      <c r="C8" s="24" t="s">
        <v>9</v>
      </c>
      <c r="D8" s="19" t="s">
        <v>79</v>
      </c>
      <c r="E8" s="31">
        <v>1.4</v>
      </c>
      <c r="F8" s="25"/>
      <c r="I8" s="26"/>
      <c r="J8" s="24" t="s">
        <v>9</v>
      </c>
      <c r="K8" s="19" t="s">
        <v>80</v>
      </c>
      <c r="L8" s="31">
        <v>10</v>
      </c>
      <c r="M8" s="25" t="s">
        <v>19</v>
      </c>
      <c r="O8" s="26"/>
      <c r="P8" s="24" t="s">
        <v>9</v>
      </c>
      <c r="Q8" s="106" t="s">
        <v>86</v>
      </c>
      <c r="R8" s="109">
        <v>6</v>
      </c>
      <c r="S8" s="25"/>
    </row>
    <row r="9" spans="2:19" s="19" customFormat="1" ht="23" x14ac:dyDescent="0.25">
      <c r="B9" s="26"/>
      <c r="C9" s="24"/>
      <c r="D9" s="19" t="s">
        <v>81</v>
      </c>
      <c r="E9" s="31">
        <v>4.8</v>
      </c>
      <c r="F9" s="25" t="s">
        <v>19</v>
      </c>
      <c r="I9" s="26"/>
      <c r="J9" s="24"/>
      <c r="K9" s="19" t="s">
        <v>81</v>
      </c>
      <c r="L9" s="31">
        <v>3</v>
      </c>
      <c r="M9" s="25" t="s">
        <v>19</v>
      </c>
      <c r="O9" s="26"/>
      <c r="Q9" s="106" t="s">
        <v>87</v>
      </c>
      <c r="R9" s="108">
        <f>POWER(10,-R8/20)</f>
        <v>0.50118723362727224</v>
      </c>
      <c r="S9" s="25"/>
    </row>
    <row r="10" spans="2:19" s="19" customFormat="1" ht="24" thickBot="1" x14ac:dyDescent="0.3">
      <c r="B10" s="27"/>
      <c r="C10" s="37"/>
      <c r="D10" s="28"/>
      <c r="E10" s="29"/>
      <c r="F10" s="30"/>
      <c r="I10" s="27"/>
      <c r="J10" s="37"/>
      <c r="K10" s="28"/>
      <c r="L10" s="29"/>
      <c r="M10" s="30"/>
      <c r="O10" s="27"/>
      <c r="P10" s="28"/>
      <c r="Q10" s="28"/>
      <c r="R10" s="28"/>
      <c r="S10" s="30"/>
    </row>
    <row r="11" spans="2:19" s="19" customFormat="1" ht="24" thickTop="1" x14ac:dyDescent="0.25">
      <c r="C11" s="24"/>
      <c r="E11" s="17"/>
      <c r="J11" s="24"/>
      <c r="L11" s="17"/>
    </row>
    <row r="12" spans="2:19" s="19" customFormat="1" ht="24" thickBot="1" x14ac:dyDescent="0.3">
      <c r="B12" s="24" t="s">
        <v>84</v>
      </c>
      <c r="C12" s="24"/>
      <c r="E12" s="17"/>
      <c r="I12" s="24" t="s">
        <v>84</v>
      </c>
      <c r="J12" s="24"/>
      <c r="L12" s="17"/>
    </row>
    <row r="13" spans="2:19" s="19" customFormat="1" ht="24" thickTop="1" x14ac:dyDescent="0.25">
      <c r="B13" s="20"/>
      <c r="C13" s="38"/>
      <c r="D13" s="21"/>
      <c r="E13" s="22"/>
      <c r="F13" s="23"/>
      <c r="I13" s="20"/>
      <c r="J13" s="38"/>
      <c r="K13" s="21"/>
      <c r="L13" s="22"/>
      <c r="M13" s="23"/>
    </row>
    <row r="14" spans="2:19" s="19" customFormat="1" ht="23" x14ac:dyDescent="0.25">
      <c r="B14" s="26"/>
      <c r="C14" s="24" t="s">
        <v>15</v>
      </c>
      <c r="D14" s="19" t="s">
        <v>16</v>
      </c>
      <c r="E14" s="34">
        <f>(E8-1)/(E8+1)</f>
        <v>0.16666666666666663</v>
      </c>
      <c r="F14" s="25"/>
      <c r="I14" s="26"/>
      <c r="J14" s="24" t="s">
        <v>15</v>
      </c>
      <c r="K14" s="19" t="s">
        <v>16</v>
      </c>
      <c r="L14" s="34">
        <f>POWER(10,-L8/20)</f>
        <v>0.31622776601683794</v>
      </c>
      <c r="M14" s="25"/>
      <c r="P14" s="106" t="s">
        <v>79</v>
      </c>
      <c r="Q14" s="106" t="s">
        <v>16</v>
      </c>
      <c r="R14" s="106" t="s">
        <v>83</v>
      </c>
    </row>
    <row r="15" spans="2:19" s="19" customFormat="1" ht="24" x14ac:dyDescent="0.3">
      <c r="B15" s="26"/>
      <c r="C15" s="24"/>
      <c r="D15" s="39" t="s">
        <v>17</v>
      </c>
      <c r="E15" s="40">
        <f>SQRT(1 - POWER(E14,2))</f>
        <v>0.98601329718326935</v>
      </c>
      <c r="F15" s="41"/>
      <c r="I15" s="26"/>
      <c r="J15" s="24"/>
      <c r="K15" s="39" t="s">
        <v>17</v>
      </c>
      <c r="L15" s="40">
        <f>SQRT(1 - POWER(L14,2))</f>
        <v>0.94868329805051377</v>
      </c>
      <c r="M15" s="41"/>
      <c r="P15" s="106">
        <v>1.01</v>
      </c>
      <c r="Q15" s="106">
        <f t="shared" ref="Q15:Q32" si="0">$R$9*$R$9*(P15-1)/(P15+1)</f>
        <v>1.2496947420445681E-3</v>
      </c>
      <c r="R15" s="106">
        <f>(Q15+1)/(1-Q15)</f>
        <v>1.0025025168662589</v>
      </c>
    </row>
    <row r="16" spans="2:19" s="19" customFormat="1" ht="23" x14ac:dyDescent="0.25">
      <c r="B16" s="26"/>
      <c r="D16" s="19" t="s">
        <v>18</v>
      </c>
      <c r="E16" s="34">
        <f>-20*LOG10(E14)</f>
        <v>15.563025007672875</v>
      </c>
      <c r="F16" s="25" t="s">
        <v>19</v>
      </c>
      <c r="I16" s="26"/>
      <c r="K16" s="19" t="s">
        <v>11</v>
      </c>
      <c r="L16" s="34">
        <f>(L14+1)/(1-L14)</f>
        <v>1.924950591148529</v>
      </c>
      <c r="M16" s="25"/>
      <c r="P16" s="106">
        <f>P15*1.2</f>
        <v>1.212</v>
      </c>
      <c r="Q16" s="106">
        <f t="shared" si="0"/>
        <v>2.4074137589513149E-2</v>
      </c>
      <c r="R16" s="106">
        <f t="shared" ref="R16:R32" si="1">(Q16+1)/(1-Q16)</f>
        <v>1.049335996752973</v>
      </c>
    </row>
    <row r="17" spans="2:18" s="19" customFormat="1" ht="23" x14ac:dyDescent="0.25">
      <c r="B17" s="26"/>
      <c r="D17" s="19" t="s">
        <v>20</v>
      </c>
      <c r="E17" s="34">
        <f>-20*LOG10(E15)</f>
        <v>0.12234456417011617</v>
      </c>
      <c r="F17" s="25" t="s">
        <v>19</v>
      </c>
      <c r="I17" s="26"/>
      <c r="K17" s="19" t="s">
        <v>20</v>
      </c>
      <c r="L17" s="34">
        <f>-20*LOG10(L15)</f>
        <v>0.45757490560675157</v>
      </c>
      <c r="M17" s="25" t="s">
        <v>19</v>
      </c>
      <c r="P17" s="106">
        <f t="shared" ref="P17:P32" si="2">P16*1.2</f>
        <v>1.4543999999999999</v>
      </c>
      <c r="Q17" s="106">
        <f t="shared" si="0"/>
        <v>4.650428595493615E-2</v>
      </c>
      <c r="R17" s="106">
        <f t="shared" si="1"/>
        <v>1.0975448243131551</v>
      </c>
    </row>
    <row r="18" spans="2:18" s="19" customFormat="1" ht="23" x14ac:dyDescent="0.25">
      <c r="B18" s="26"/>
      <c r="D18" s="19" t="s">
        <v>77</v>
      </c>
      <c r="E18" s="34">
        <f>E14*E14*100</f>
        <v>2.7777777777777768</v>
      </c>
      <c r="F18" s="25" t="s">
        <v>76</v>
      </c>
      <c r="I18" s="26"/>
      <c r="K18" s="19" t="s">
        <v>77</v>
      </c>
      <c r="L18" s="34">
        <f>L14*L14*100</f>
        <v>10</v>
      </c>
      <c r="M18" s="25" t="s">
        <v>76</v>
      </c>
      <c r="P18" s="106">
        <f t="shared" si="2"/>
        <v>1.7452799999999999</v>
      </c>
      <c r="Q18" s="106">
        <f t="shared" si="0"/>
        <v>6.8191904639069933E-2</v>
      </c>
      <c r="R18" s="106">
        <f t="shared" si="1"/>
        <v>1.1463646967193524</v>
      </c>
    </row>
    <row r="19" spans="2:18" s="19" customFormat="1" ht="23" x14ac:dyDescent="0.25">
      <c r="B19" s="26"/>
      <c r="D19" s="19" t="s">
        <v>78</v>
      </c>
      <c r="E19" s="34">
        <f>E15*E15*100</f>
        <v>97.222222222222214</v>
      </c>
      <c r="F19" s="25" t="s">
        <v>76</v>
      </c>
      <c r="I19" s="26"/>
      <c r="K19" s="19" t="s">
        <v>78</v>
      </c>
      <c r="L19" s="34">
        <f>L15*L15*100</f>
        <v>89.999999999999986</v>
      </c>
      <c r="M19" s="25" t="s">
        <v>76</v>
      </c>
      <c r="P19" s="106">
        <f t="shared" si="2"/>
        <v>2.0943359999999998</v>
      </c>
      <c r="Q19" s="106">
        <f t="shared" si="0"/>
        <v>8.8834817870860394E-2</v>
      </c>
      <c r="R19" s="106">
        <f t="shared" si="1"/>
        <v>1.1949916867176118</v>
      </c>
    </row>
    <row r="20" spans="2:18" s="19" customFormat="1" ht="24" thickBot="1" x14ac:dyDescent="0.3">
      <c r="B20" s="27"/>
      <c r="C20" s="28"/>
      <c r="D20" s="28"/>
      <c r="E20" s="29"/>
      <c r="F20" s="30"/>
      <c r="I20" s="27"/>
      <c r="J20" s="28"/>
      <c r="K20" s="28"/>
      <c r="L20" s="29"/>
      <c r="M20" s="30"/>
      <c r="P20" s="106">
        <f t="shared" si="2"/>
        <v>2.5132031999999995</v>
      </c>
      <c r="Q20" s="106">
        <f t="shared" si="0"/>
        <v>0.10819170909888946</v>
      </c>
      <c r="R20" s="106">
        <f t="shared" si="1"/>
        <v>1.2426344545184016</v>
      </c>
    </row>
    <row r="21" spans="2:18" s="19" customFormat="1" ht="24" thickTop="1" x14ac:dyDescent="0.25">
      <c r="P21" s="106">
        <f t="shared" si="2"/>
        <v>3.0158438399999992</v>
      </c>
      <c r="Q21" s="106">
        <f t="shared" si="0"/>
        <v>0.12608983295869808</v>
      </c>
      <c r="R21" s="106">
        <f t="shared" si="1"/>
        <v>1.2885647466159733</v>
      </c>
    </row>
    <row r="22" spans="2:18" s="19" customFormat="1" ht="24" thickBot="1" x14ac:dyDescent="0.3">
      <c r="B22" s="24" t="s">
        <v>85</v>
      </c>
      <c r="I22" s="24" t="s">
        <v>85</v>
      </c>
      <c r="P22" s="106">
        <f t="shared" si="2"/>
        <v>3.6190126079999989</v>
      </c>
      <c r="Q22" s="106">
        <f t="shared" si="0"/>
        <v>0.14242572584871621</v>
      </c>
      <c r="R22" s="106">
        <f t="shared" si="1"/>
        <v>1.3321595111739351</v>
      </c>
    </row>
    <row r="23" spans="2:18" s="19" customFormat="1" ht="24" thickTop="1" x14ac:dyDescent="0.25">
      <c r="B23" s="20"/>
      <c r="C23" s="21"/>
      <c r="D23" s="21"/>
      <c r="E23" s="21"/>
      <c r="F23" s="23"/>
      <c r="I23" s="20"/>
      <c r="J23" s="21"/>
      <c r="K23" s="21"/>
      <c r="L23" s="21"/>
      <c r="M23" s="23"/>
      <c r="P23" s="106">
        <f t="shared" si="2"/>
        <v>4.3428151295999982</v>
      </c>
      <c r="Q23" s="106">
        <f t="shared" si="0"/>
        <v>0.15716006942796493</v>
      </c>
      <c r="R23" s="106">
        <f t="shared" si="1"/>
        <v>1.3729298143748372</v>
      </c>
    </row>
    <row r="24" spans="2:18" s="19" customFormat="1" ht="23" x14ac:dyDescent="0.25">
      <c r="B24" s="26"/>
      <c r="C24" s="24" t="s">
        <v>15</v>
      </c>
      <c r="D24" s="19" t="s">
        <v>82</v>
      </c>
      <c r="E24" s="34">
        <f>POWER(10,-E9/20)</f>
        <v>0.57543993733715693</v>
      </c>
      <c r="F24" s="25"/>
      <c r="I24" s="26"/>
      <c r="J24" s="24" t="s">
        <v>15</v>
      </c>
      <c r="K24" s="19" t="s">
        <v>82</v>
      </c>
      <c r="L24" s="34">
        <f>POWER(10,-L9/20)</f>
        <v>0.70794578438413791</v>
      </c>
      <c r="M24" s="25"/>
      <c r="P24" s="106">
        <f t="shared" si="2"/>
        <v>5.2113781555199976</v>
      </c>
      <c r="Q24" s="106">
        <f t="shared" si="0"/>
        <v>0.17030847876176239</v>
      </c>
      <c r="R24" s="106">
        <f t="shared" si="1"/>
        <v>1.4105344562460822</v>
      </c>
    </row>
    <row r="25" spans="2:18" s="19" customFormat="1" ht="23" x14ac:dyDescent="0.25">
      <c r="B25" s="26"/>
      <c r="D25" s="19" t="s">
        <v>83</v>
      </c>
      <c r="E25" s="34">
        <f>(E26+1)/(1-E26)</f>
        <v>1.1168244066245514</v>
      </c>
      <c r="F25" s="25"/>
      <c r="I25" s="26"/>
      <c r="K25" s="19" t="s">
        <v>83</v>
      </c>
      <c r="L25" s="34">
        <f>(L26+1)/(1-L26)</f>
        <v>1.3766780930317479</v>
      </c>
      <c r="M25" s="25"/>
      <c r="P25" s="106">
        <f t="shared" si="2"/>
        <v>6.253653786623997</v>
      </c>
      <c r="Q25" s="106">
        <f t="shared" si="0"/>
        <v>0.18193012860366622</v>
      </c>
      <c r="R25" s="106">
        <f t="shared" si="1"/>
        <v>1.4447789485099514</v>
      </c>
    </row>
    <row r="26" spans="2:18" s="19" customFormat="1" ht="23" x14ac:dyDescent="0.25">
      <c r="B26" s="26"/>
      <c r="C26" s="24"/>
      <c r="D26" s="19" t="s">
        <v>16</v>
      </c>
      <c r="E26" s="34">
        <f>E24*E14*E24</f>
        <v>5.5188520247098499E-2</v>
      </c>
      <c r="F26" s="25"/>
      <c r="I26" s="26"/>
      <c r="J26" s="24"/>
      <c r="K26" s="19" t="s">
        <v>16</v>
      </c>
      <c r="L26" s="34">
        <f>L24*L14*L24</f>
        <v>0.15848931924611137</v>
      </c>
      <c r="M26" s="25"/>
      <c r="P26" s="106">
        <f t="shared" si="2"/>
        <v>7.5043845439487962</v>
      </c>
      <c r="Q26" s="106">
        <f t="shared" si="0"/>
        <v>0.19211590441181228</v>
      </c>
      <c r="R26" s="106">
        <f t="shared" si="1"/>
        <v>1.475602640183034</v>
      </c>
    </row>
    <row r="27" spans="2:18" s="19" customFormat="1" ht="24" x14ac:dyDescent="0.3">
      <c r="B27" s="26"/>
      <c r="D27" s="39" t="s">
        <v>17</v>
      </c>
      <c r="E27" s="34">
        <f>E24*E15</f>
        <v>0.56739142994474401</v>
      </c>
      <c r="F27" s="25"/>
      <c r="I27" s="26"/>
      <c r="K27" s="39" t="s">
        <v>17</v>
      </c>
      <c r="L27" s="34">
        <f>L24*L15</f>
        <v>0.67161634157050187</v>
      </c>
      <c r="M27" s="25"/>
      <c r="P27" s="106">
        <f t="shared" si="2"/>
        <v>9.0052614527385551</v>
      </c>
      <c r="Q27" s="106">
        <f t="shared" si="0"/>
        <v>0.20097733296431514</v>
      </c>
      <c r="R27" s="106">
        <f t="shared" si="1"/>
        <v>1.5030579012480991</v>
      </c>
    </row>
    <row r="28" spans="2:18" s="19" customFormat="1" ht="23" x14ac:dyDescent="0.25">
      <c r="B28" s="26"/>
      <c r="D28" s="19" t="s">
        <v>18</v>
      </c>
      <c r="E28" s="34">
        <f>-20*LOG10(E26)</f>
        <v>25.163025007672879</v>
      </c>
      <c r="F28" s="25" t="s">
        <v>19</v>
      </c>
      <c r="I28" s="26"/>
      <c r="K28" s="19" t="s">
        <v>18</v>
      </c>
      <c r="L28" s="34">
        <f>-20*LOG10(L26)</f>
        <v>15.999999999999998</v>
      </c>
      <c r="M28" s="25" t="s">
        <v>19</v>
      </c>
      <c r="P28" s="106">
        <f t="shared" si="2"/>
        <v>10.806313743286266</v>
      </c>
      <c r="Q28" s="106">
        <f t="shared" si="0"/>
        <v>0.20863706462903397</v>
      </c>
      <c r="R28" s="106">
        <f t="shared" si="1"/>
        <v>1.527285409269848</v>
      </c>
    </row>
    <row r="29" spans="2:18" s="19" customFormat="1" ht="23" x14ac:dyDescent="0.25">
      <c r="B29" s="26"/>
      <c r="D29" s="19" t="s">
        <v>20</v>
      </c>
      <c r="E29" s="34">
        <f>-20*LOG10(E27)</f>
        <v>4.9223445641701167</v>
      </c>
      <c r="F29" s="25" t="s">
        <v>19</v>
      </c>
      <c r="I29" s="26"/>
      <c r="K29" s="19" t="s">
        <v>20</v>
      </c>
      <c r="L29" s="34">
        <f>-20*LOG10(L27)</f>
        <v>3.4575749056067511</v>
      </c>
      <c r="M29" s="25" t="s">
        <v>19</v>
      </c>
      <c r="P29" s="106">
        <f t="shared" si="2"/>
        <v>12.967576491943518</v>
      </c>
      <c r="Q29" s="106">
        <f t="shared" si="0"/>
        <v>0.21522125205833095</v>
      </c>
      <c r="R29" s="106">
        <f t="shared" si="1"/>
        <v>1.5484889916369853</v>
      </c>
    </row>
    <row r="30" spans="2:18" s="19" customFormat="1" ht="23" x14ac:dyDescent="0.25">
      <c r="B30" s="26"/>
      <c r="D30" s="19" t="s">
        <v>77</v>
      </c>
      <c r="E30" s="34">
        <f>E26*E26*100</f>
        <v>0.30457727670644014</v>
      </c>
      <c r="F30" s="25" t="s">
        <v>76</v>
      </c>
      <c r="I30" s="26"/>
      <c r="K30" s="19" t="s">
        <v>77</v>
      </c>
      <c r="L30" s="34">
        <f>L26*L26*100</f>
        <v>2.511886431509581</v>
      </c>
      <c r="M30" s="25" t="s">
        <v>76</v>
      </c>
      <c r="P30" s="106">
        <f t="shared" si="2"/>
        <v>15.56109179033222</v>
      </c>
      <c r="Q30" s="106">
        <f t="shared" si="0"/>
        <v>0.22085385045358363</v>
      </c>
      <c r="R30" s="106">
        <f t="shared" si="1"/>
        <v>1.5669125120676133</v>
      </c>
    </row>
    <row r="31" spans="2:18" s="19" customFormat="1" ht="23" x14ac:dyDescent="0.25">
      <c r="B31" s="26"/>
      <c r="D31" s="19" t="s">
        <v>78</v>
      </c>
      <c r="E31" s="34">
        <f>E27*E27*100</f>
        <v>32.193303477474132</v>
      </c>
      <c r="F31" s="25" t="s">
        <v>76</v>
      </c>
      <c r="I31" s="26"/>
      <c r="K31" s="19" t="s">
        <v>78</v>
      </c>
      <c r="L31" s="34">
        <f>L27*L27*100</f>
        <v>45.1068510264545</v>
      </c>
      <c r="M31" s="25" t="s">
        <v>76</v>
      </c>
      <c r="P31" s="106">
        <f t="shared" si="2"/>
        <v>18.673310148398663</v>
      </c>
      <c r="Q31" s="106">
        <f t="shared" si="0"/>
        <v>0.22565266153360883</v>
      </c>
      <c r="R31" s="106">
        <f t="shared" si="1"/>
        <v>1.5828202676605514</v>
      </c>
    </row>
    <row r="32" spans="2:18" s="19" customFormat="1" ht="24" thickBot="1" x14ac:dyDescent="0.3">
      <c r="B32" s="27"/>
      <c r="C32" s="28"/>
      <c r="D32" s="28"/>
      <c r="E32" s="105"/>
      <c r="F32" s="30"/>
      <c r="I32" s="27"/>
      <c r="J32" s="28"/>
      <c r="K32" s="28"/>
      <c r="L32" s="105"/>
      <c r="M32" s="30"/>
      <c r="P32" s="106">
        <f t="shared" si="2"/>
        <v>22.407972178078396</v>
      </c>
      <c r="Q32" s="106">
        <f t="shared" si="0"/>
        <v>0.22972684020279857</v>
      </c>
      <c r="R32" s="106">
        <f t="shared" si="1"/>
        <v>1.5964814878484961</v>
      </c>
    </row>
    <row r="33" spans="5:18" s="19" customFormat="1" ht="24" thickTop="1" x14ac:dyDescent="0.25">
      <c r="E33" s="34"/>
    </row>
    <row r="34" spans="5:18" s="19" customFormat="1" ht="23" x14ac:dyDescent="0.25">
      <c r="E34" s="17"/>
    </row>
    <row r="35" spans="5:18" s="19" customFormat="1" ht="23" x14ac:dyDescent="0.25">
      <c r="E35" s="17"/>
      <c r="P35" s="106"/>
      <c r="Q35" s="106"/>
      <c r="R35" s="106"/>
    </row>
    <row r="36" spans="5:18" s="19" customFormat="1" ht="23" x14ac:dyDescent="0.25">
      <c r="P36" s="106"/>
      <c r="Q36" s="106"/>
      <c r="R36" s="106"/>
    </row>
    <row r="37" spans="5:18" s="19" customFormat="1" ht="23" x14ac:dyDescent="0.25">
      <c r="E37" s="17"/>
      <c r="P37" s="106"/>
      <c r="Q37" s="106"/>
      <c r="R37" s="106"/>
    </row>
    <row r="38" spans="5:18" s="19" customFormat="1" ht="23" x14ac:dyDescent="0.25">
      <c r="E38" s="17"/>
      <c r="K38" s="17"/>
      <c r="P38" s="106"/>
      <c r="Q38" s="106"/>
      <c r="R38" s="106"/>
    </row>
    <row r="39" spans="5:18" s="19" customFormat="1" ht="23" x14ac:dyDescent="0.25">
      <c r="E39" s="17"/>
      <c r="K39" s="17"/>
      <c r="P39" s="106"/>
      <c r="Q39" s="106"/>
      <c r="R39" s="106"/>
    </row>
    <row r="40" spans="5:18" s="19" customFormat="1" ht="23" x14ac:dyDescent="0.25">
      <c r="K40" s="17"/>
      <c r="P40" s="106"/>
      <c r="Q40" s="106"/>
      <c r="R40" s="106"/>
    </row>
    <row r="41" spans="5:18" s="19" customFormat="1" ht="23" x14ac:dyDescent="0.25">
      <c r="K41" s="8"/>
      <c r="P41" s="106"/>
      <c r="Q41" s="106"/>
      <c r="R41" s="106"/>
    </row>
    <row r="42" spans="5:18" s="19" customFormat="1" ht="23" x14ac:dyDescent="0.25">
      <c r="K42" s="17"/>
      <c r="P42" s="106"/>
      <c r="Q42" s="106"/>
      <c r="R42" s="106"/>
    </row>
    <row r="43" spans="5:18" s="19" customFormat="1" ht="23" x14ac:dyDescent="0.25">
      <c r="K43" s="17"/>
      <c r="P43" s="106"/>
      <c r="Q43" s="106"/>
      <c r="R43" s="106"/>
    </row>
    <row r="44" spans="5:18" s="19" customFormat="1" ht="23" x14ac:dyDescent="0.25">
      <c r="K44" s="17"/>
      <c r="P44" s="106"/>
      <c r="Q44" s="106"/>
      <c r="R44" s="106"/>
    </row>
    <row r="45" spans="5:18" s="19" customFormat="1" ht="23" x14ac:dyDescent="0.25">
      <c r="P45" s="106"/>
      <c r="Q45" s="106"/>
      <c r="R45" s="106"/>
    </row>
    <row r="46" spans="5:18" s="19" customFormat="1" ht="23" x14ac:dyDescent="0.25">
      <c r="P46" s="106"/>
      <c r="Q46" s="106"/>
      <c r="R46" s="106"/>
    </row>
    <row r="47" spans="5:18" s="19" customFormat="1" ht="23" x14ac:dyDescent="0.25">
      <c r="P47" s="106"/>
      <c r="Q47" s="106"/>
      <c r="R47" s="106"/>
    </row>
    <row r="48" spans="5:18" s="19" customFormat="1" ht="23" x14ac:dyDescent="0.25">
      <c r="P48" s="106"/>
      <c r="Q48" s="106"/>
      <c r="R48" s="106"/>
    </row>
  </sheetData>
  <sheetProtection sheet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4E8B-4BBD-2748-8BAD-18091C0494F9}">
  <dimension ref="B1:AH150"/>
  <sheetViews>
    <sheetView zoomScale="140" zoomScaleNormal="140" workbookViewId="0">
      <selection activeCell="M11" sqref="M11"/>
    </sheetView>
  </sheetViews>
  <sheetFormatPr baseColWidth="10" defaultColWidth="11.5" defaultRowHeight="13" x14ac:dyDescent="0.15"/>
  <cols>
    <col min="1" max="1" width="4" style="61" customWidth="1"/>
    <col min="2" max="2" width="3" style="61" customWidth="1"/>
    <col min="3" max="3" width="8.6640625" style="61" customWidth="1"/>
    <col min="4" max="4" width="26.83203125" style="61" customWidth="1"/>
    <col min="5" max="5" width="11.83203125" style="62" customWidth="1"/>
    <col min="6" max="6" width="6.83203125" style="61" customWidth="1"/>
    <col min="7" max="7" width="3" style="61" customWidth="1"/>
    <col min="8" max="8" width="3.33203125" style="61" customWidth="1"/>
    <col min="9" max="9" width="4.83203125" style="61" customWidth="1"/>
    <col min="10" max="10" width="2.6640625" style="61" customWidth="1"/>
    <col min="11" max="11" width="8.33203125" style="61" customWidth="1"/>
    <col min="12" max="12" width="31" style="61" customWidth="1"/>
    <col min="13" max="13" width="11.5" style="61" customWidth="1"/>
    <col min="14" max="14" width="4.6640625" style="61" customWidth="1"/>
    <col min="15" max="15" width="1.83203125" style="61" customWidth="1"/>
    <col min="16" max="18" width="2.33203125" style="61" customWidth="1"/>
    <col min="19" max="19" width="2.5" style="61" customWidth="1"/>
    <col min="20" max="21" width="5.1640625" style="61" customWidth="1"/>
    <col min="22" max="22" width="24.83203125" style="61" customWidth="1"/>
    <col min="23" max="23" width="19.1640625" style="61" customWidth="1"/>
    <col min="24" max="24" width="6.5" style="61" customWidth="1"/>
    <col min="25" max="25" width="11.5" style="61"/>
    <col min="26" max="26" width="62.83203125" style="61" customWidth="1"/>
    <col min="27" max="268" width="11.5" style="61"/>
    <col min="269" max="269" width="4" style="61" customWidth="1"/>
    <col min="270" max="270" width="7.83203125" style="61" customWidth="1"/>
    <col min="271" max="271" width="17.33203125" style="61" customWidth="1"/>
    <col min="272" max="272" width="8.83203125" style="61" customWidth="1"/>
    <col min="273" max="273" width="5" style="61" customWidth="1"/>
    <col min="274" max="274" width="5.5" style="61" customWidth="1"/>
    <col min="275" max="275" width="7.83203125" style="61" customWidth="1"/>
    <col min="276" max="276" width="14.83203125" style="61" customWidth="1"/>
    <col min="277" max="277" width="10" style="61" customWidth="1"/>
    <col min="278" max="278" width="5.5" style="61" customWidth="1"/>
    <col min="279" max="279" width="9.1640625" style="61" customWidth="1"/>
    <col min="280" max="524" width="11.5" style="61"/>
    <col min="525" max="525" width="4" style="61" customWidth="1"/>
    <col min="526" max="526" width="7.83203125" style="61" customWidth="1"/>
    <col min="527" max="527" width="17.33203125" style="61" customWidth="1"/>
    <col min="528" max="528" width="8.83203125" style="61" customWidth="1"/>
    <col min="529" max="529" width="5" style="61" customWidth="1"/>
    <col min="530" max="530" width="5.5" style="61" customWidth="1"/>
    <col min="531" max="531" width="7.83203125" style="61" customWidth="1"/>
    <col min="532" max="532" width="14.83203125" style="61" customWidth="1"/>
    <col min="533" max="533" width="10" style="61" customWidth="1"/>
    <col min="534" max="534" width="5.5" style="61" customWidth="1"/>
    <col min="535" max="535" width="9.1640625" style="61" customWidth="1"/>
    <col min="536" max="780" width="11.5" style="61"/>
    <col min="781" max="781" width="4" style="61" customWidth="1"/>
    <col min="782" max="782" width="7.83203125" style="61" customWidth="1"/>
    <col min="783" max="783" width="17.33203125" style="61" customWidth="1"/>
    <col min="784" max="784" width="8.83203125" style="61" customWidth="1"/>
    <col min="785" max="785" width="5" style="61" customWidth="1"/>
    <col min="786" max="786" width="5.5" style="61" customWidth="1"/>
    <col min="787" max="787" width="7.83203125" style="61" customWidth="1"/>
    <col min="788" max="788" width="14.83203125" style="61" customWidth="1"/>
    <col min="789" max="789" width="10" style="61" customWidth="1"/>
    <col min="790" max="790" width="5.5" style="61" customWidth="1"/>
    <col min="791" max="791" width="9.1640625" style="61" customWidth="1"/>
    <col min="792" max="1036" width="11.5" style="61"/>
    <col min="1037" max="1037" width="4" style="61" customWidth="1"/>
    <col min="1038" max="1038" width="7.83203125" style="61" customWidth="1"/>
    <col min="1039" max="1039" width="17.33203125" style="61" customWidth="1"/>
    <col min="1040" max="1040" width="8.83203125" style="61" customWidth="1"/>
    <col min="1041" max="1041" width="5" style="61" customWidth="1"/>
    <col min="1042" max="1042" width="5.5" style="61" customWidth="1"/>
    <col min="1043" max="1043" width="7.83203125" style="61" customWidth="1"/>
    <col min="1044" max="1044" width="14.83203125" style="61" customWidth="1"/>
    <col min="1045" max="1045" width="10" style="61" customWidth="1"/>
    <col min="1046" max="1046" width="5.5" style="61" customWidth="1"/>
    <col min="1047" max="1047" width="9.1640625" style="61" customWidth="1"/>
    <col min="1048" max="1292" width="11.5" style="61"/>
    <col min="1293" max="1293" width="4" style="61" customWidth="1"/>
    <col min="1294" max="1294" width="7.83203125" style="61" customWidth="1"/>
    <col min="1295" max="1295" width="17.33203125" style="61" customWidth="1"/>
    <col min="1296" max="1296" width="8.83203125" style="61" customWidth="1"/>
    <col min="1297" max="1297" width="5" style="61" customWidth="1"/>
    <col min="1298" max="1298" width="5.5" style="61" customWidth="1"/>
    <col min="1299" max="1299" width="7.83203125" style="61" customWidth="1"/>
    <col min="1300" max="1300" width="14.83203125" style="61" customWidth="1"/>
    <col min="1301" max="1301" width="10" style="61" customWidth="1"/>
    <col min="1302" max="1302" width="5.5" style="61" customWidth="1"/>
    <col min="1303" max="1303" width="9.1640625" style="61" customWidth="1"/>
    <col min="1304" max="1548" width="11.5" style="61"/>
    <col min="1549" max="1549" width="4" style="61" customWidth="1"/>
    <col min="1550" max="1550" width="7.83203125" style="61" customWidth="1"/>
    <col min="1551" max="1551" width="17.33203125" style="61" customWidth="1"/>
    <col min="1552" max="1552" width="8.83203125" style="61" customWidth="1"/>
    <col min="1553" max="1553" width="5" style="61" customWidth="1"/>
    <col min="1554" max="1554" width="5.5" style="61" customWidth="1"/>
    <col min="1555" max="1555" width="7.83203125" style="61" customWidth="1"/>
    <col min="1556" max="1556" width="14.83203125" style="61" customWidth="1"/>
    <col min="1557" max="1557" width="10" style="61" customWidth="1"/>
    <col min="1558" max="1558" width="5.5" style="61" customWidth="1"/>
    <col min="1559" max="1559" width="9.1640625" style="61" customWidth="1"/>
    <col min="1560" max="1804" width="11.5" style="61"/>
    <col min="1805" max="1805" width="4" style="61" customWidth="1"/>
    <col min="1806" max="1806" width="7.83203125" style="61" customWidth="1"/>
    <col min="1807" max="1807" width="17.33203125" style="61" customWidth="1"/>
    <col min="1808" max="1808" width="8.83203125" style="61" customWidth="1"/>
    <col min="1809" max="1809" width="5" style="61" customWidth="1"/>
    <col min="1810" max="1810" width="5.5" style="61" customWidth="1"/>
    <col min="1811" max="1811" width="7.83203125" style="61" customWidth="1"/>
    <col min="1812" max="1812" width="14.83203125" style="61" customWidth="1"/>
    <col min="1813" max="1813" width="10" style="61" customWidth="1"/>
    <col min="1814" max="1814" width="5.5" style="61" customWidth="1"/>
    <col min="1815" max="1815" width="9.1640625" style="61" customWidth="1"/>
    <col min="1816" max="2060" width="11.5" style="61"/>
    <col min="2061" max="2061" width="4" style="61" customWidth="1"/>
    <col min="2062" max="2062" width="7.83203125" style="61" customWidth="1"/>
    <col min="2063" max="2063" width="17.33203125" style="61" customWidth="1"/>
    <col min="2064" max="2064" width="8.83203125" style="61" customWidth="1"/>
    <col min="2065" max="2065" width="5" style="61" customWidth="1"/>
    <col min="2066" max="2066" width="5.5" style="61" customWidth="1"/>
    <col min="2067" max="2067" width="7.83203125" style="61" customWidth="1"/>
    <col min="2068" max="2068" width="14.83203125" style="61" customWidth="1"/>
    <col min="2069" max="2069" width="10" style="61" customWidth="1"/>
    <col min="2070" max="2070" width="5.5" style="61" customWidth="1"/>
    <col min="2071" max="2071" width="9.1640625" style="61" customWidth="1"/>
    <col min="2072" max="2316" width="11.5" style="61"/>
    <col min="2317" max="2317" width="4" style="61" customWidth="1"/>
    <col min="2318" max="2318" width="7.83203125" style="61" customWidth="1"/>
    <col min="2319" max="2319" width="17.33203125" style="61" customWidth="1"/>
    <col min="2320" max="2320" width="8.83203125" style="61" customWidth="1"/>
    <col min="2321" max="2321" width="5" style="61" customWidth="1"/>
    <col min="2322" max="2322" width="5.5" style="61" customWidth="1"/>
    <col min="2323" max="2323" width="7.83203125" style="61" customWidth="1"/>
    <col min="2324" max="2324" width="14.83203125" style="61" customWidth="1"/>
    <col min="2325" max="2325" width="10" style="61" customWidth="1"/>
    <col min="2326" max="2326" width="5.5" style="61" customWidth="1"/>
    <col min="2327" max="2327" width="9.1640625" style="61" customWidth="1"/>
    <col min="2328" max="2572" width="11.5" style="61"/>
    <col min="2573" max="2573" width="4" style="61" customWidth="1"/>
    <col min="2574" max="2574" width="7.83203125" style="61" customWidth="1"/>
    <col min="2575" max="2575" width="17.33203125" style="61" customWidth="1"/>
    <col min="2576" max="2576" width="8.83203125" style="61" customWidth="1"/>
    <col min="2577" max="2577" width="5" style="61" customWidth="1"/>
    <col min="2578" max="2578" width="5.5" style="61" customWidth="1"/>
    <col min="2579" max="2579" width="7.83203125" style="61" customWidth="1"/>
    <col min="2580" max="2580" width="14.83203125" style="61" customWidth="1"/>
    <col min="2581" max="2581" width="10" style="61" customWidth="1"/>
    <col min="2582" max="2582" width="5.5" style="61" customWidth="1"/>
    <col min="2583" max="2583" width="9.1640625" style="61" customWidth="1"/>
    <col min="2584" max="2828" width="11.5" style="61"/>
    <col min="2829" max="2829" width="4" style="61" customWidth="1"/>
    <col min="2830" max="2830" width="7.83203125" style="61" customWidth="1"/>
    <col min="2831" max="2831" width="17.33203125" style="61" customWidth="1"/>
    <col min="2832" max="2832" width="8.83203125" style="61" customWidth="1"/>
    <col min="2833" max="2833" width="5" style="61" customWidth="1"/>
    <col min="2834" max="2834" width="5.5" style="61" customWidth="1"/>
    <col min="2835" max="2835" width="7.83203125" style="61" customWidth="1"/>
    <col min="2836" max="2836" width="14.83203125" style="61" customWidth="1"/>
    <col min="2837" max="2837" width="10" style="61" customWidth="1"/>
    <col min="2838" max="2838" width="5.5" style="61" customWidth="1"/>
    <col min="2839" max="2839" width="9.1640625" style="61" customWidth="1"/>
    <col min="2840" max="3084" width="11.5" style="61"/>
    <col min="3085" max="3085" width="4" style="61" customWidth="1"/>
    <col min="3086" max="3086" width="7.83203125" style="61" customWidth="1"/>
    <col min="3087" max="3087" width="17.33203125" style="61" customWidth="1"/>
    <col min="3088" max="3088" width="8.83203125" style="61" customWidth="1"/>
    <col min="3089" max="3089" width="5" style="61" customWidth="1"/>
    <col min="3090" max="3090" width="5.5" style="61" customWidth="1"/>
    <col min="3091" max="3091" width="7.83203125" style="61" customWidth="1"/>
    <col min="3092" max="3092" width="14.83203125" style="61" customWidth="1"/>
    <col min="3093" max="3093" width="10" style="61" customWidth="1"/>
    <col min="3094" max="3094" width="5.5" style="61" customWidth="1"/>
    <col min="3095" max="3095" width="9.1640625" style="61" customWidth="1"/>
    <col min="3096" max="3340" width="11.5" style="61"/>
    <col min="3341" max="3341" width="4" style="61" customWidth="1"/>
    <col min="3342" max="3342" width="7.83203125" style="61" customWidth="1"/>
    <col min="3343" max="3343" width="17.33203125" style="61" customWidth="1"/>
    <col min="3344" max="3344" width="8.83203125" style="61" customWidth="1"/>
    <col min="3345" max="3345" width="5" style="61" customWidth="1"/>
    <col min="3346" max="3346" width="5.5" style="61" customWidth="1"/>
    <col min="3347" max="3347" width="7.83203125" style="61" customWidth="1"/>
    <col min="3348" max="3348" width="14.83203125" style="61" customWidth="1"/>
    <col min="3349" max="3349" width="10" style="61" customWidth="1"/>
    <col min="3350" max="3350" width="5.5" style="61" customWidth="1"/>
    <col min="3351" max="3351" width="9.1640625" style="61" customWidth="1"/>
    <col min="3352" max="3596" width="11.5" style="61"/>
    <col min="3597" max="3597" width="4" style="61" customWidth="1"/>
    <col min="3598" max="3598" width="7.83203125" style="61" customWidth="1"/>
    <col min="3599" max="3599" width="17.33203125" style="61" customWidth="1"/>
    <col min="3600" max="3600" width="8.83203125" style="61" customWidth="1"/>
    <col min="3601" max="3601" width="5" style="61" customWidth="1"/>
    <col min="3602" max="3602" width="5.5" style="61" customWidth="1"/>
    <col min="3603" max="3603" width="7.83203125" style="61" customWidth="1"/>
    <col min="3604" max="3604" width="14.83203125" style="61" customWidth="1"/>
    <col min="3605" max="3605" width="10" style="61" customWidth="1"/>
    <col min="3606" max="3606" width="5.5" style="61" customWidth="1"/>
    <col min="3607" max="3607" width="9.1640625" style="61" customWidth="1"/>
    <col min="3608" max="3852" width="11.5" style="61"/>
    <col min="3853" max="3853" width="4" style="61" customWidth="1"/>
    <col min="3854" max="3854" width="7.83203125" style="61" customWidth="1"/>
    <col min="3855" max="3855" width="17.33203125" style="61" customWidth="1"/>
    <col min="3856" max="3856" width="8.83203125" style="61" customWidth="1"/>
    <col min="3857" max="3857" width="5" style="61" customWidth="1"/>
    <col min="3858" max="3858" width="5.5" style="61" customWidth="1"/>
    <col min="3859" max="3859" width="7.83203125" style="61" customWidth="1"/>
    <col min="3860" max="3860" width="14.83203125" style="61" customWidth="1"/>
    <col min="3861" max="3861" width="10" style="61" customWidth="1"/>
    <col min="3862" max="3862" width="5.5" style="61" customWidth="1"/>
    <col min="3863" max="3863" width="9.1640625" style="61" customWidth="1"/>
    <col min="3864" max="4108" width="11.5" style="61"/>
    <col min="4109" max="4109" width="4" style="61" customWidth="1"/>
    <col min="4110" max="4110" width="7.83203125" style="61" customWidth="1"/>
    <col min="4111" max="4111" width="17.33203125" style="61" customWidth="1"/>
    <col min="4112" max="4112" width="8.83203125" style="61" customWidth="1"/>
    <col min="4113" max="4113" width="5" style="61" customWidth="1"/>
    <col min="4114" max="4114" width="5.5" style="61" customWidth="1"/>
    <col min="4115" max="4115" width="7.83203125" style="61" customWidth="1"/>
    <col min="4116" max="4116" width="14.83203125" style="61" customWidth="1"/>
    <col min="4117" max="4117" width="10" style="61" customWidth="1"/>
    <col min="4118" max="4118" width="5.5" style="61" customWidth="1"/>
    <col min="4119" max="4119" width="9.1640625" style="61" customWidth="1"/>
    <col min="4120" max="4364" width="11.5" style="61"/>
    <col min="4365" max="4365" width="4" style="61" customWidth="1"/>
    <col min="4366" max="4366" width="7.83203125" style="61" customWidth="1"/>
    <col min="4367" max="4367" width="17.33203125" style="61" customWidth="1"/>
    <col min="4368" max="4368" width="8.83203125" style="61" customWidth="1"/>
    <col min="4369" max="4369" width="5" style="61" customWidth="1"/>
    <col min="4370" max="4370" width="5.5" style="61" customWidth="1"/>
    <col min="4371" max="4371" width="7.83203125" style="61" customWidth="1"/>
    <col min="4372" max="4372" width="14.83203125" style="61" customWidth="1"/>
    <col min="4373" max="4373" width="10" style="61" customWidth="1"/>
    <col min="4374" max="4374" width="5.5" style="61" customWidth="1"/>
    <col min="4375" max="4375" width="9.1640625" style="61" customWidth="1"/>
    <col min="4376" max="4620" width="11.5" style="61"/>
    <col min="4621" max="4621" width="4" style="61" customWidth="1"/>
    <col min="4622" max="4622" width="7.83203125" style="61" customWidth="1"/>
    <col min="4623" max="4623" width="17.33203125" style="61" customWidth="1"/>
    <col min="4624" max="4624" width="8.83203125" style="61" customWidth="1"/>
    <col min="4625" max="4625" width="5" style="61" customWidth="1"/>
    <col min="4626" max="4626" width="5.5" style="61" customWidth="1"/>
    <col min="4627" max="4627" width="7.83203125" style="61" customWidth="1"/>
    <col min="4628" max="4628" width="14.83203125" style="61" customWidth="1"/>
    <col min="4629" max="4629" width="10" style="61" customWidth="1"/>
    <col min="4630" max="4630" width="5.5" style="61" customWidth="1"/>
    <col min="4631" max="4631" width="9.1640625" style="61" customWidth="1"/>
    <col min="4632" max="4876" width="11.5" style="61"/>
    <col min="4877" max="4877" width="4" style="61" customWidth="1"/>
    <col min="4878" max="4878" width="7.83203125" style="61" customWidth="1"/>
    <col min="4879" max="4879" width="17.33203125" style="61" customWidth="1"/>
    <col min="4880" max="4880" width="8.83203125" style="61" customWidth="1"/>
    <col min="4881" max="4881" width="5" style="61" customWidth="1"/>
    <col min="4882" max="4882" width="5.5" style="61" customWidth="1"/>
    <col min="4883" max="4883" width="7.83203125" style="61" customWidth="1"/>
    <col min="4884" max="4884" width="14.83203125" style="61" customWidth="1"/>
    <col min="4885" max="4885" width="10" style="61" customWidth="1"/>
    <col min="4886" max="4886" width="5.5" style="61" customWidth="1"/>
    <col min="4887" max="4887" width="9.1640625" style="61" customWidth="1"/>
    <col min="4888" max="5132" width="11.5" style="61"/>
    <col min="5133" max="5133" width="4" style="61" customWidth="1"/>
    <col min="5134" max="5134" width="7.83203125" style="61" customWidth="1"/>
    <col min="5135" max="5135" width="17.33203125" style="61" customWidth="1"/>
    <col min="5136" max="5136" width="8.83203125" style="61" customWidth="1"/>
    <col min="5137" max="5137" width="5" style="61" customWidth="1"/>
    <col min="5138" max="5138" width="5.5" style="61" customWidth="1"/>
    <col min="5139" max="5139" width="7.83203125" style="61" customWidth="1"/>
    <col min="5140" max="5140" width="14.83203125" style="61" customWidth="1"/>
    <col min="5141" max="5141" width="10" style="61" customWidth="1"/>
    <col min="5142" max="5142" width="5.5" style="61" customWidth="1"/>
    <col min="5143" max="5143" width="9.1640625" style="61" customWidth="1"/>
    <col min="5144" max="5388" width="11.5" style="61"/>
    <col min="5389" max="5389" width="4" style="61" customWidth="1"/>
    <col min="5390" max="5390" width="7.83203125" style="61" customWidth="1"/>
    <col min="5391" max="5391" width="17.33203125" style="61" customWidth="1"/>
    <col min="5392" max="5392" width="8.83203125" style="61" customWidth="1"/>
    <col min="5393" max="5393" width="5" style="61" customWidth="1"/>
    <col min="5394" max="5394" width="5.5" style="61" customWidth="1"/>
    <col min="5395" max="5395" width="7.83203125" style="61" customWidth="1"/>
    <col min="5396" max="5396" width="14.83203125" style="61" customWidth="1"/>
    <col min="5397" max="5397" width="10" style="61" customWidth="1"/>
    <col min="5398" max="5398" width="5.5" style="61" customWidth="1"/>
    <col min="5399" max="5399" width="9.1640625" style="61" customWidth="1"/>
    <col min="5400" max="5644" width="11.5" style="61"/>
    <col min="5645" max="5645" width="4" style="61" customWidth="1"/>
    <col min="5646" max="5646" width="7.83203125" style="61" customWidth="1"/>
    <col min="5647" max="5647" width="17.33203125" style="61" customWidth="1"/>
    <col min="5648" max="5648" width="8.83203125" style="61" customWidth="1"/>
    <col min="5649" max="5649" width="5" style="61" customWidth="1"/>
    <col min="5650" max="5650" width="5.5" style="61" customWidth="1"/>
    <col min="5651" max="5651" width="7.83203125" style="61" customWidth="1"/>
    <col min="5652" max="5652" width="14.83203125" style="61" customWidth="1"/>
    <col min="5653" max="5653" width="10" style="61" customWidth="1"/>
    <col min="5654" max="5654" width="5.5" style="61" customWidth="1"/>
    <col min="5655" max="5655" width="9.1640625" style="61" customWidth="1"/>
    <col min="5656" max="5900" width="11.5" style="61"/>
    <col min="5901" max="5901" width="4" style="61" customWidth="1"/>
    <col min="5902" max="5902" width="7.83203125" style="61" customWidth="1"/>
    <col min="5903" max="5903" width="17.33203125" style="61" customWidth="1"/>
    <col min="5904" max="5904" width="8.83203125" style="61" customWidth="1"/>
    <col min="5905" max="5905" width="5" style="61" customWidth="1"/>
    <col min="5906" max="5906" width="5.5" style="61" customWidth="1"/>
    <col min="5907" max="5907" width="7.83203125" style="61" customWidth="1"/>
    <col min="5908" max="5908" width="14.83203125" style="61" customWidth="1"/>
    <col min="5909" max="5909" width="10" style="61" customWidth="1"/>
    <col min="5910" max="5910" width="5.5" style="61" customWidth="1"/>
    <col min="5911" max="5911" width="9.1640625" style="61" customWidth="1"/>
    <col min="5912" max="6156" width="11.5" style="61"/>
    <col min="6157" max="6157" width="4" style="61" customWidth="1"/>
    <col min="6158" max="6158" width="7.83203125" style="61" customWidth="1"/>
    <col min="6159" max="6159" width="17.33203125" style="61" customWidth="1"/>
    <col min="6160" max="6160" width="8.83203125" style="61" customWidth="1"/>
    <col min="6161" max="6161" width="5" style="61" customWidth="1"/>
    <col min="6162" max="6162" width="5.5" style="61" customWidth="1"/>
    <col min="6163" max="6163" width="7.83203125" style="61" customWidth="1"/>
    <col min="6164" max="6164" width="14.83203125" style="61" customWidth="1"/>
    <col min="6165" max="6165" width="10" style="61" customWidth="1"/>
    <col min="6166" max="6166" width="5.5" style="61" customWidth="1"/>
    <col min="6167" max="6167" width="9.1640625" style="61" customWidth="1"/>
    <col min="6168" max="6412" width="11.5" style="61"/>
    <col min="6413" max="6413" width="4" style="61" customWidth="1"/>
    <col min="6414" max="6414" width="7.83203125" style="61" customWidth="1"/>
    <col min="6415" max="6415" width="17.33203125" style="61" customWidth="1"/>
    <col min="6416" max="6416" width="8.83203125" style="61" customWidth="1"/>
    <col min="6417" max="6417" width="5" style="61" customWidth="1"/>
    <col min="6418" max="6418" width="5.5" style="61" customWidth="1"/>
    <col min="6419" max="6419" width="7.83203125" style="61" customWidth="1"/>
    <col min="6420" max="6420" width="14.83203125" style="61" customWidth="1"/>
    <col min="6421" max="6421" width="10" style="61" customWidth="1"/>
    <col min="6422" max="6422" width="5.5" style="61" customWidth="1"/>
    <col min="6423" max="6423" width="9.1640625" style="61" customWidth="1"/>
    <col min="6424" max="6668" width="11.5" style="61"/>
    <col min="6669" max="6669" width="4" style="61" customWidth="1"/>
    <col min="6670" max="6670" width="7.83203125" style="61" customWidth="1"/>
    <col min="6671" max="6671" width="17.33203125" style="61" customWidth="1"/>
    <col min="6672" max="6672" width="8.83203125" style="61" customWidth="1"/>
    <col min="6673" max="6673" width="5" style="61" customWidth="1"/>
    <col min="6674" max="6674" width="5.5" style="61" customWidth="1"/>
    <col min="6675" max="6675" width="7.83203125" style="61" customWidth="1"/>
    <col min="6676" max="6676" width="14.83203125" style="61" customWidth="1"/>
    <col min="6677" max="6677" width="10" style="61" customWidth="1"/>
    <col min="6678" max="6678" width="5.5" style="61" customWidth="1"/>
    <col min="6679" max="6679" width="9.1640625" style="61" customWidth="1"/>
    <col min="6680" max="6924" width="11.5" style="61"/>
    <col min="6925" max="6925" width="4" style="61" customWidth="1"/>
    <col min="6926" max="6926" width="7.83203125" style="61" customWidth="1"/>
    <col min="6927" max="6927" width="17.33203125" style="61" customWidth="1"/>
    <col min="6928" max="6928" width="8.83203125" style="61" customWidth="1"/>
    <col min="6929" max="6929" width="5" style="61" customWidth="1"/>
    <col min="6930" max="6930" width="5.5" style="61" customWidth="1"/>
    <col min="6931" max="6931" width="7.83203125" style="61" customWidth="1"/>
    <col min="6932" max="6932" width="14.83203125" style="61" customWidth="1"/>
    <col min="6933" max="6933" width="10" style="61" customWidth="1"/>
    <col min="6934" max="6934" width="5.5" style="61" customWidth="1"/>
    <col min="6935" max="6935" width="9.1640625" style="61" customWidth="1"/>
    <col min="6936" max="7180" width="11.5" style="61"/>
    <col min="7181" max="7181" width="4" style="61" customWidth="1"/>
    <col min="7182" max="7182" width="7.83203125" style="61" customWidth="1"/>
    <col min="7183" max="7183" width="17.33203125" style="61" customWidth="1"/>
    <col min="7184" max="7184" width="8.83203125" style="61" customWidth="1"/>
    <col min="7185" max="7185" width="5" style="61" customWidth="1"/>
    <col min="7186" max="7186" width="5.5" style="61" customWidth="1"/>
    <col min="7187" max="7187" width="7.83203125" style="61" customWidth="1"/>
    <col min="7188" max="7188" width="14.83203125" style="61" customWidth="1"/>
    <col min="7189" max="7189" width="10" style="61" customWidth="1"/>
    <col min="7190" max="7190" width="5.5" style="61" customWidth="1"/>
    <col min="7191" max="7191" width="9.1640625" style="61" customWidth="1"/>
    <col min="7192" max="7436" width="11.5" style="61"/>
    <col min="7437" max="7437" width="4" style="61" customWidth="1"/>
    <col min="7438" max="7438" width="7.83203125" style="61" customWidth="1"/>
    <col min="7439" max="7439" width="17.33203125" style="61" customWidth="1"/>
    <col min="7440" max="7440" width="8.83203125" style="61" customWidth="1"/>
    <col min="7441" max="7441" width="5" style="61" customWidth="1"/>
    <col min="7442" max="7442" width="5.5" style="61" customWidth="1"/>
    <col min="7443" max="7443" width="7.83203125" style="61" customWidth="1"/>
    <col min="7444" max="7444" width="14.83203125" style="61" customWidth="1"/>
    <col min="7445" max="7445" width="10" style="61" customWidth="1"/>
    <col min="7446" max="7446" width="5.5" style="61" customWidth="1"/>
    <col min="7447" max="7447" width="9.1640625" style="61" customWidth="1"/>
    <col min="7448" max="7692" width="11.5" style="61"/>
    <col min="7693" max="7693" width="4" style="61" customWidth="1"/>
    <col min="7694" max="7694" width="7.83203125" style="61" customWidth="1"/>
    <col min="7695" max="7695" width="17.33203125" style="61" customWidth="1"/>
    <col min="7696" max="7696" width="8.83203125" style="61" customWidth="1"/>
    <col min="7697" max="7697" width="5" style="61" customWidth="1"/>
    <col min="7698" max="7698" width="5.5" style="61" customWidth="1"/>
    <col min="7699" max="7699" width="7.83203125" style="61" customWidth="1"/>
    <col min="7700" max="7700" width="14.83203125" style="61" customWidth="1"/>
    <col min="7701" max="7701" width="10" style="61" customWidth="1"/>
    <col min="7702" max="7702" width="5.5" style="61" customWidth="1"/>
    <col min="7703" max="7703" width="9.1640625" style="61" customWidth="1"/>
    <col min="7704" max="7948" width="11.5" style="61"/>
    <col min="7949" max="7949" width="4" style="61" customWidth="1"/>
    <col min="7950" max="7950" width="7.83203125" style="61" customWidth="1"/>
    <col min="7951" max="7951" width="17.33203125" style="61" customWidth="1"/>
    <col min="7952" max="7952" width="8.83203125" style="61" customWidth="1"/>
    <col min="7953" max="7953" width="5" style="61" customWidth="1"/>
    <col min="7954" max="7954" width="5.5" style="61" customWidth="1"/>
    <col min="7955" max="7955" width="7.83203125" style="61" customWidth="1"/>
    <col min="7956" max="7956" width="14.83203125" style="61" customWidth="1"/>
    <col min="7957" max="7957" width="10" style="61" customWidth="1"/>
    <col min="7958" max="7958" width="5.5" style="61" customWidth="1"/>
    <col min="7959" max="7959" width="9.1640625" style="61" customWidth="1"/>
    <col min="7960" max="8204" width="11.5" style="61"/>
    <col min="8205" max="8205" width="4" style="61" customWidth="1"/>
    <col min="8206" max="8206" width="7.83203125" style="61" customWidth="1"/>
    <col min="8207" max="8207" width="17.33203125" style="61" customWidth="1"/>
    <col min="8208" max="8208" width="8.83203125" style="61" customWidth="1"/>
    <col min="8209" max="8209" width="5" style="61" customWidth="1"/>
    <col min="8210" max="8210" width="5.5" style="61" customWidth="1"/>
    <col min="8211" max="8211" width="7.83203125" style="61" customWidth="1"/>
    <col min="8212" max="8212" width="14.83203125" style="61" customWidth="1"/>
    <col min="8213" max="8213" width="10" style="61" customWidth="1"/>
    <col min="8214" max="8214" width="5.5" style="61" customWidth="1"/>
    <col min="8215" max="8215" width="9.1640625" style="61" customWidth="1"/>
    <col min="8216" max="8460" width="11.5" style="61"/>
    <col min="8461" max="8461" width="4" style="61" customWidth="1"/>
    <col min="8462" max="8462" width="7.83203125" style="61" customWidth="1"/>
    <col min="8463" max="8463" width="17.33203125" style="61" customWidth="1"/>
    <col min="8464" max="8464" width="8.83203125" style="61" customWidth="1"/>
    <col min="8465" max="8465" width="5" style="61" customWidth="1"/>
    <col min="8466" max="8466" width="5.5" style="61" customWidth="1"/>
    <col min="8467" max="8467" width="7.83203125" style="61" customWidth="1"/>
    <col min="8468" max="8468" width="14.83203125" style="61" customWidth="1"/>
    <col min="8469" max="8469" width="10" style="61" customWidth="1"/>
    <col min="8470" max="8470" width="5.5" style="61" customWidth="1"/>
    <col min="8471" max="8471" width="9.1640625" style="61" customWidth="1"/>
    <col min="8472" max="8716" width="11.5" style="61"/>
    <col min="8717" max="8717" width="4" style="61" customWidth="1"/>
    <col min="8718" max="8718" width="7.83203125" style="61" customWidth="1"/>
    <col min="8719" max="8719" width="17.33203125" style="61" customWidth="1"/>
    <col min="8720" max="8720" width="8.83203125" style="61" customWidth="1"/>
    <col min="8721" max="8721" width="5" style="61" customWidth="1"/>
    <col min="8722" max="8722" width="5.5" style="61" customWidth="1"/>
    <col min="8723" max="8723" width="7.83203125" style="61" customWidth="1"/>
    <col min="8724" max="8724" width="14.83203125" style="61" customWidth="1"/>
    <col min="8725" max="8725" width="10" style="61" customWidth="1"/>
    <col min="8726" max="8726" width="5.5" style="61" customWidth="1"/>
    <col min="8727" max="8727" width="9.1640625" style="61" customWidth="1"/>
    <col min="8728" max="8972" width="11.5" style="61"/>
    <col min="8973" max="8973" width="4" style="61" customWidth="1"/>
    <col min="8974" max="8974" width="7.83203125" style="61" customWidth="1"/>
    <col min="8975" max="8975" width="17.33203125" style="61" customWidth="1"/>
    <col min="8976" max="8976" width="8.83203125" style="61" customWidth="1"/>
    <col min="8977" max="8977" width="5" style="61" customWidth="1"/>
    <col min="8978" max="8978" width="5.5" style="61" customWidth="1"/>
    <col min="8979" max="8979" width="7.83203125" style="61" customWidth="1"/>
    <col min="8980" max="8980" width="14.83203125" style="61" customWidth="1"/>
    <col min="8981" max="8981" width="10" style="61" customWidth="1"/>
    <col min="8982" max="8982" width="5.5" style="61" customWidth="1"/>
    <col min="8983" max="8983" width="9.1640625" style="61" customWidth="1"/>
    <col min="8984" max="9228" width="11.5" style="61"/>
    <col min="9229" max="9229" width="4" style="61" customWidth="1"/>
    <col min="9230" max="9230" width="7.83203125" style="61" customWidth="1"/>
    <col min="9231" max="9231" width="17.33203125" style="61" customWidth="1"/>
    <col min="9232" max="9232" width="8.83203125" style="61" customWidth="1"/>
    <col min="9233" max="9233" width="5" style="61" customWidth="1"/>
    <col min="9234" max="9234" width="5.5" style="61" customWidth="1"/>
    <col min="9235" max="9235" width="7.83203125" style="61" customWidth="1"/>
    <col min="9236" max="9236" width="14.83203125" style="61" customWidth="1"/>
    <col min="9237" max="9237" width="10" style="61" customWidth="1"/>
    <col min="9238" max="9238" width="5.5" style="61" customWidth="1"/>
    <col min="9239" max="9239" width="9.1640625" style="61" customWidth="1"/>
    <col min="9240" max="9484" width="11.5" style="61"/>
    <col min="9485" max="9485" width="4" style="61" customWidth="1"/>
    <col min="9486" max="9486" width="7.83203125" style="61" customWidth="1"/>
    <col min="9487" max="9487" width="17.33203125" style="61" customWidth="1"/>
    <col min="9488" max="9488" width="8.83203125" style="61" customWidth="1"/>
    <col min="9489" max="9489" width="5" style="61" customWidth="1"/>
    <col min="9490" max="9490" width="5.5" style="61" customWidth="1"/>
    <col min="9491" max="9491" width="7.83203125" style="61" customWidth="1"/>
    <col min="9492" max="9492" width="14.83203125" style="61" customWidth="1"/>
    <col min="9493" max="9493" width="10" style="61" customWidth="1"/>
    <col min="9494" max="9494" width="5.5" style="61" customWidth="1"/>
    <col min="9495" max="9495" width="9.1640625" style="61" customWidth="1"/>
    <col min="9496" max="9740" width="11.5" style="61"/>
    <col min="9741" max="9741" width="4" style="61" customWidth="1"/>
    <col min="9742" max="9742" width="7.83203125" style="61" customWidth="1"/>
    <col min="9743" max="9743" width="17.33203125" style="61" customWidth="1"/>
    <col min="9744" max="9744" width="8.83203125" style="61" customWidth="1"/>
    <col min="9745" max="9745" width="5" style="61" customWidth="1"/>
    <col min="9746" max="9746" width="5.5" style="61" customWidth="1"/>
    <col min="9747" max="9747" width="7.83203125" style="61" customWidth="1"/>
    <col min="9748" max="9748" width="14.83203125" style="61" customWidth="1"/>
    <col min="9749" max="9749" width="10" style="61" customWidth="1"/>
    <col min="9750" max="9750" width="5.5" style="61" customWidth="1"/>
    <col min="9751" max="9751" width="9.1640625" style="61" customWidth="1"/>
    <col min="9752" max="9996" width="11.5" style="61"/>
    <col min="9997" max="9997" width="4" style="61" customWidth="1"/>
    <col min="9998" max="9998" width="7.83203125" style="61" customWidth="1"/>
    <col min="9999" max="9999" width="17.33203125" style="61" customWidth="1"/>
    <col min="10000" max="10000" width="8.83203125" style="61" customWidth="1"/>
    <col min="10001" max="10001" width="5" style="61" customWidth="1"/>
    <col min="10002" max="10002" width="5.5" style="61" customWidth="1"/>
    <col min="10003" max="10003" width="7.83203125" style="61" customWidth="1"/>
    <col min="10004" max="10004" width="14.83203125" style="61" customWidth="1"/>
    <col min="10005" max="10005" width="10" style="61" customWidth="1"/>
    <col min="10006" max="10006" width="5.5" style="61" customWidth="1"/>
    <col min="10007" max="10007" width="9.1640625" style="61" customWidth="1"/>
    <col min="10008" max="10252" width="11.5" style="61"/>
    <col min="10253" max="10253" width="4" style="61" customWidth="1"/>
    <col min="10254" max="10254" width="7.83203125" style="61" customWidth="1"/>
    <col min="10255" max="10255" width="17.33203125" style="61" customWidth="1"/>
    <col min="10256" max="10256" width="8.83203125" style="61" customWidth="1"/>
    <col min="10257" max="10257" width="5" style="61" customWidth="1"/>
    <col min="10258" max="10258" width="5.5" style="61" customWidth="1"/>
    <col min="10259" max="10259" width="7.83203125" style="61" customWidth="1"/>
    <col min="10260" max="10260" width="14.83203125" style="61" customWidth="1"/>
    <col min="10261" max="10261" width="10" style="61" customWidth="1"/>
    <col min="10262" max="10262" width="5.5" style="61" customWidth="1"/>
    <col min="10263" max="10263" width="9.1640625" style="61" customWidth="1"/>
    <col min="10264" max="10508" width="11.5" style="61"/>
    <col min="10509" max="10509" width="4" style="61" customWidth="1"/>
    <col min="10510" max="10510" width="7.83203125" style="61" customWidth="1"/>
    <col min="10511" max="10511" width="17.33203125" style="61" customWidth="1"/>
    <col min="10512" max="10512" width="8.83203125" style="61" customWidth="1"/>
    <col min="10513" max="10513" width="5" style="61" customWidth="1"/>
    <col min="10514" max="10514" width="5.5" style="61" customWidth="1"/>
    <col min="10515" max="10515" width="7.83203125" style="61" customWidth="1"/>
    <col min="10516" max="10516" width="14.83203125" style="61" customWidth="1"/>
    <col min="10517" max="10517" width="10" style="61" customWidth="1"/>
    <col min="10518" max="10518" width="5.5" style="61" customWidth="1"/>
    <col min="10519" max="10519" width="9.1640625" style="61" customWidth="1"/>
    <col min="10520" max="10764" width="11.5" style="61"/>
    <col min="10765" max="10765" width="4" style="61" customWidth="1"/>
    <col min="10766" max="10766" width="7.83203125" style="61" customWidth="1"/>
    <col min="10767" max="10767" width="17.33203125" style="61" customWidth="1"/>
    <col min="10768" max="10768" width="8.83203125" style="61" customWidth="1"/>
    <col min="10769" max="10769" width="5" style="61" customWidth="1"/>
    <col min="10770" max="10770" width="5.5" style="61" customWidth="1"/>
    <col min="10771" max="10771" width="7.83203125" style="61" customWidth="1"/>
    <col min="10772" max="10772" width="14.83203125" style="61" customWidth="1"/>
    <col min="10773" max="10773" width="10" style="61" customWidth="1"/>
    <col min="10774" max="10774" width="5.5" style="61" customWidth="1"/>
    <col min="10775" max="10775" width="9.1640625" style="61" customWidth="1"/>
    <col min="10776" max="11020" width="11.5" style="61"/>
    <col min="11021" max="11021" width="4" style="61" customWidth="1"/>
    <col min="11022" max="11022" width="7.83203125" style="61" customWidth="1"/>
    <col min="11023" max="11023" width="17.33203125" style="61" customWidth="1"/>
    <col min="11024" max="11024" width="8.83203125" style="61" customWidth="1"/>
    <col min="11025" max="11025" width="5" style="61" customWidth="1"/>
    <col min="11026" max="11026" width="5.5" style="61" customWidth="1"/>
    <col min="11027" max="11027" width="7.83203125" style="61" customWidth="1"/>
    <col min="11028" max="11028" width="14.83203125" style="61" customWidth="1"/>
    <col min="11029" max="11029" width="10" style="61" customWidth="1"/>
    <col min="11030" max="11030" width="5.5" style="61" customWidth="1"/>
    <col min="11031" max="11031" width="9.1640625" style="61" customWidth="1"/>
    <col min="11032" max="11276" width="11.5" style="61"/>
    <col min="11277" max="11277" width="4" style="61" customWidth="1"/>
    <col min="11278" max="11278" width="7.83203125" style="61" customWidth="1"/>
    <col min="11279" max="11279" width="17.33203125" style="61" customWidth="1"/>
    <col min="11280" max="11280" width="8.83203125" style="61" customWidth="1"/>
    <col min="11281" max="11281" width="5" style="61" customWidth="1"/>
    <col min="11282" max="11282" width="5.5" style="61" customWidth="1"/>
    <col min="11283" max="11283" width="7.83203125" style="61" customWidth="1"/>
    <col min="11284" max="11284" width="14.83203125" style="61" customWidth="1"/>
    <col min="11285" max="11285" width="10" style="61" customWidth="1"/>
    <col min="11286" max="11286" width="5.5" style="61" customWidth="1"/>
    <col min="11287" max="11287" width="9.1640625" style="61" customWidth="1"/>
    <col min="11288" max="11532" width="11.5" style="61"/>
    <col min="11533" max="11533" width="4" style="61" customWidth="1"/>
    <col min="11534" max="11534" width="7.83203125" style="61" customWidth="1"/>
    <col min="11535" max="11535" width="17.33203125" style="61" customWidth="1"/>
    <col min="11536" max="11536" width="8.83203125" style="61" customWidth="1"/>
    <col min="11537" max="11537" width="5" style="61" customWidth="1"/>
    <col min="11538" max="11538" width="5.5" style="61" customWidth="1"/>
    <col min="11539" max="11539" width="7.83203125" style="61" customWidth="1"/>
    <col min="11540" max="11540" width="14.83203125" style="61" customWidth="1"/>
    <col min="11541" max="11541" width="10" style="61" customWidth="1"/>
    <col min="11542" max="11542" width="5.5" style="61" customWidth="1"/>
    <col min="11543" max="11543" width="9.1640625" style="61" customWidth="1"/>
    <col min="11544" max="11788" width="11.5" style="61"/>
    <col min="11789" max="11789" width="4" style="61" customWidth="1"/>
    <col min="11790" max="11790" width="7.83203125" style="61" customWidth="1"/>
    <col min="11791" max="11791" width="17.33203125" style="61" customWidth="1"/>
    <col min="11792" max="11792" width="8.83203125" style="61" customWidth="1"/>
    <col min="11793" max="11793" width="5" style="61" customWidth="1"/>
    <col min="11794" max="11794" width="5.5" style="61" customWidth="1"/>
    <col min="11795" max="11795" width="7.83203125" style="61" customWidth="1"/>
    <col min="11796" max="11796" width="14.83203125" style="61" customWidth="1"/>
    <col min="11797" max="11797" width="10" style="61" customWidth="1"/>
    <col min="11798" max="11798" width="5.5" style="61" customWidth="1"/>
    <col min="11799" max="11799" width="9.1640625" style="61" customWidth="1"/>
    <col min="11800" max="12044" width="11.5" style="61"/>
    <col min="12045" max="12045" width="4" style="61" customWidth="1"/>
    <col min="12046" max="12046" width="7.83203125" style="61" customWidth="1"/>
    <col min="12047" max="12047" width="17.33203125" style="61" customWidth="1"/>
    <col min="12048" max="12048" width="8.83203125" style="61" customWidth="1"/>
    <col min="12049" max="12049" width="5" style="61" customWidth="1"/>
    <col min="12050" max="12050" width="5.5" style="61" customWidth="1"/>
    <col min="12051" max="12051" width="7.83203125" style="61" customWidth="1"/>
    <col min="12052" max="12052" width="14.83203125" style="61" customWidth="1"/>
    <col min="12053" max="12053" width="10" style="61" customWidth="1"/>
    <col min="12054" max="12054" width="5.5" style="61" customWidth="1"/>
    <col min="12055" max="12055" width="9.1640625" style="61" customWidth="1"/>
    <col min="12056" max="12300" width="11.5" style="61"/>
    <col min="12301" max="12301" width="4" style="61" customWidth="1"/>
    <col min="12302" max="12302" width="7.83203125" style="61" customWidth="1"/>
    <col min="12303" max="12303" width="17.33203125" style="61" customWidth="1"/>
    <col min="12304" max="12304" width="8.83203125" style="61" customWidth="1"/>
    <col min="12305" max="12305" width="5" style="61" customWidth="1"/>
    <col min="12306" max="12306" width="5.5" style="61" customWidth="1"/>
    <col min="12307" max="12307" width="7.83203125" style="61" customWidth="1"/>
    <col min="12308" max="12308" width="14.83203125" style="61" customWidth="1"/>
    <col min="12309" max="12309" width="10" style="61" customWidth="1"/>
    <col min="12310" max="12310" width="5.5" style="61" customWidth="1"/>
    <col min="12311" max="12311" width="9.1640625" style="61" customWidth="1"/>
    <col min="12312" max="12556" width="11.5" style="61"/>
    <col min="12557" max="12557" width="4" style="61" customWidth="1"/>
    <col min="12558" max="12558" width="7.83203125" style="61" customWidth="1"/>
    <col min="12559" max="12559" width="17.33203125" style="61" customWidth="1"/>
    <col min="12560" max="12560" width="8.83203125" style="61" customWidth="1"/>
    <col min="12561" max="12561" width="5" style="61" customWidth="1"/>
    <col min="12562" max="12562" width="5.5" style="61" customWidth="1"/>
    <col min="12563" max="12563" width="7.83203125" style="61" customWidth="1"/>
    <col min="12564" max="12564" width="14.83203125" style="61" customWidth="1"/>
    <col min="12565" max="12565" width="10" style="61" customWidth="1"/>
    <col min="12566" max="12566" width="5.5" style="61" customWidth="1"/>
    <col min="12567" max="12567" width="9.1640625" style="61" customWidth="1"/>
    <col min="12568" max="12812" width="11.5" style="61"/>
    <col min="12813" max="12813" width="4" style="61" customWidth="1"/>
    <col min="12814" max="12814" width="7.83203125" style="61" customWidth="1"/>
    <col min="12815" max="12815" width="17.33203125" style="61" customWidth="1"/>
    <col min="12816" max="12816" width="8.83203125" style="61" customWidth="1"/>
    <col min="12817" max="12817" width="5" style="61" customWidth="1"/>
    <col min="12818" max="12818" width="5.5" style="61" customWidth="1"/>
    <col min="12819" max="12819" width="7.83203125" style="61" customWidth="1"/>
    <col min="12820" max="12820" width="14.83203125" style="61" customWidth="1"/>
    <col min="12821" max="12821" width="10" style="61" customWidth="1"/>
    <col min="12822" max="12822" width="5.5" style="61" customWidth="1"/>
    <col min="12823" max="12823" width="9.1640625" style="61" customWidth="1"/>
    <col min="12824" max="13068" width="11.5" style="61"/>
    <col min="13069" max="13069" width="4" style="61" customWidth="1"/>
    <col min="13070" max="13070" width="7.83203125" style="61" customWidth="1"/>
    <col min="13071" max="13071" width="17.33203125" style="61" customWidth="1"/>
    <col min="13072" max="13072" width="8.83203125" style="61" customWidth="1"/>
    <col min="13073" max="13073" width="5" style="61" customWidth="1"/>
    <col min="13074" max="13074" width="5.5" style="61" customWidth="1"/>
    <col min="13075" max="13075" width="7.83203125" style="61" customWidth="1"/>
    <col min="13076" max="13076" width="14.83203125" style="61" customWidth="1"/>
    <col min="13077" max="13077" width="10" style="61" customWidth="1"/>
    <col min="13078" max="13078" width="5.5" style="61" customWidth="1"/>
    <col min="13079" max="13079" width="9.1640625" style="61" customWidth="1"/>
    <col min="13080" max="13324" width="11.5" style="61"/>
    <col min="13325" max="13325" width="4" style="61" customWidth="1"/>
    <col min="13326" max="13326" width="7.83203125" style="61" customWidth="1"/>
    <col min="13327" max="13327" width="17.33203125" style="61" customWidth="1"/>
    <col min="13328" max="13328" width="8.83203125" style="61" customWidth="1"/>
    <col min="13329" max="13329" width="5" style="61" customWidth="1"/>
    <col min="13330" max="13330" width="5.5" style="61" customWidth="1"/>
    <col min="13331" max="13331" width="7.83203125" style="61" customWidth="1"/>
    <col min="13332" max="13332" width="14.83203125" style="61" customWidth="1"/>
    <col min="13333" max="13333" width="10" style="61" customWidth="1"/>
    <col min="13334" max="13334" width="5.5" style="61" customWidth="1"/>
    <col min="13335" max="13335" width="9.1640625" style="61" customWidth="1"/>
    <col min="13336" max="13580" width="11.5" style="61"/>
    <col min="13581" max="13581" width="4" style="61" customWidth="1"/>
    <col min="13582" max="13582" width="7.83203125" style="61" customWidth="1"/>
    <col min="13583" max="13583" width="17.33203125" style="61" customWidth="1"/>
    <col min="13584" max="13584" width="8.83203125" style="61" customWidth="1"/>
    <col min="13585" max="13585" width="5" style="61" customWidth="1"/>
    <col min="13586" max="13586" width="5.5" style="61" customWidth="1"/>
    <col min="13587" max="13587" width="7.83203125" style="61" customWidth="1"/>
    <col min="13588" max="13588" width="14.83203125" style="61" customWidth="1"/>
    <col min="13589" max="13589" width="10" style="61" customWidth="1"/>
    <col min="13590" max="13590" width="5.5" style="61" customWidth="1"/>
    <col min="13591" max="13591" width="9.1640625" style="61" customWidth="1"/>
    <col min="13592" max="13836" width="11.5" style="61"/>
    <col min="13837" max="13837" width="4" style="61" customWidth="1"/>
    <col min="13838" max="13838" width="7.83203125" style="61" customWidth="1"/>
    <col min="13839" max="13839" width="17.33203125" style="61" customWidth="1"/>
    <col min="13840" max="13840" width="8.83203125" style="61" customWidth="1"/>
    <col min="13841" max="13841" width="5" style="61" customWidth="1"/>
    <col min="13842" max="13842" width="5.5" style="61" customWidth="1"/>
    <col min="13843" max="13843" width="7.83203125" style="61" customWidth="1"/>
    <col min="13844" max="13844" width="14.83203125" style="61" customWidth="1"/>
    <col min="13845" max="13845" width="10" style="61" customWidth="1"/>
    <col min="13846" max="13846" width="5.5" style="61" customWidth="1"/>
    <col min="13847" max="13847" width="9.1640625" style="61" customWidth="1"/>
    <col min="13848" max="14092" width="11.5" style="61"/>
    <col min="14093" max="14093" width="4" style="61" customWidth="1"/>
    <col min="14094" max="14094" width="7.83203125" style="61" customWidth="1"/>
    <col min="14095" max="14095" width="17.33203125" style="61" customWidth="1"/>
    <col min="14096" max="14096" width="8.83203125" style="61" customWidth="1"/>
    <col min="14097" max="14097" width="5" style="61" customWidth="1"/>
    <col min="14098" max="14098" width="5.5" style="61" customWidth="1"/>
    <col min="14099" max="14099" width="7.83203125" style="61" customWidth="1"/>
    <col min="14100" max="14100" width="14.83203125" style="61" customWidth="1"/>
    <col min="14101" max="14101" width="10" style="61" customWidth="1"/>
    <col min="14102" max="14102" width="5.5" style="61" customWidth="1"/>
    <col min="14103" max="14103" width="9.1640625" style="61" customWidth="1"/>
    <col min="14104" max="14348" width="11.5" style="61"/>
    <col min="14349" max="14349" width="4" style="61" customWidth="1"/>
    <col min="14350" max="14350" width="7.83203125" style="61" customWidth="1"/>
    <col min="14351" max="14351" width="17.33203125" style="61" customWidth="1"/>
    <col min="14352" max="14352" width="8.83203125" style="61" customWidth="1"/>
    <col min="14353" max="14353" width="5" style="61" customWidth="1"/>
    <col min="14354" max="14354" width="5.5" style="61" customWidth="1"/>
    <col min="14355" max="14355" width="7.83203125" style="61" customWidth="1"/>
    <col min="14356" max="14356" width="14.83203125" style="61" customWidth="1"/>
    <col min="14357" max="14357" width="10" style="61" customWidth="1"/>
    <col min="14358" max="14358" width="5.5" style="61" customWidth="1"/>
    <col min="14359" max="14359" width="9.1640625" style="61" customWidth="1"/>
    <col min="14360" max="14604" width="11.5" style="61"/>
    <col min="14605" max="14605" width="4" style="61" customWidth="1"/>
    <col min="14606" max="14606" width="7.83203125" style="61" customWidth="1"/>
    <col min="14607" max="14607" width="17.33203125" style="61" customWidth="1"/>
    <col min="14608" max="14608" width="8.83203125" style="61" customWidth="1"/>
    <col min="14609" max="14609" width="5" style="61" customWidth="1"/>
    <col min="14610" max="14610" width="5.5" style="61" customWidth="1"/>
    <col min="14611" max="14611" width="7.83203125" style="61" customWidth="1"/>
    <col min="14612" max="14612" width="14.83203125" style="61" customWidth="1"/>
    <col min="14613" max="14613" width="10" style="61" customWidth="1"/>
    <col min="14614" max="14614" width="5.5" style="61" customWidth="1"/>
    <col min="14615" max="14615" width="9.1640625" style="61" customWidth="1"/>
    <col min="14616" max="14860" width="11.5" style="61"/>
    <col min="14861" max="14861" width="4" style="61" customWidth="1"/>
    <col min="14862" max="14862" width="7.83203125" style="61" customWidth="1"/>
    <col min="14863" max="14863" width="17.33203125" style="61" customWidth="1"/>
    <col min="14864" max="14864" width="8.83203125" style="61" customWidth="1"/>
    <col min="14865" max="14865" width="5" style="61" customWidth="1"/>
    <col min="14866" max="14866" width="5.5" style="61" customWidth="1"/>
    <col min="14867" max="14867" width="7.83203125" style="61" customWidth="1"/>
    <col min="14868" max="14868" width="14.83203125" style="61" customWidth="1"/>
    <col min="14869" max="14869" width="10" style="61" customWidth="1"/>
    <col min="14870" max="14870" width="5.5" style="61" customWidth="1"/>
    <col min="14871" max="14871" width="9.1640625" style="61" customWidth="1"/>
    <col min="14872" max="15116" width="11.5" style="61"/>
    <col min="15117" max="15117" width="4" style="61" customWidth="1"/>
    <col min="15118" max="15118" width="7.83203125" style="61" customWidth="1"/>
    <col min="15119" max="15119" width="17.33203125" style="61" customWidth="1"/>
    <col min="15120" max="15120" width="8.83203125" style="61" customWidth="1"/>
    <col min="15121" max="15121" width="5" style="61" customWidth="1"/>
    <col min="15122" max="15122" width="5.5" style="61" customWidth="1"/>
    <col min="15123" max="15123" width="7.83203125" style="61" customWidth="1"/>
    <col min="15124" max="15124" width="14.83203125" style="61" customWidth="1"/>
    <col min="15125" max="15125" width="10" style="61" customWidth="1"/>
    <col min="15126" max="15126" width="5.5" style="61" customWidth="1"/>
    <col min="15127" max="15127" width="9.1640625" style="61" customWidth="1"/>
    <col min="15128" max="15372" width="11.5" style="61"/>
    <col min="15373" max="15373" width="4" style="61" customWidth="1"/>
    <col min="15374" max="15374" width="7.83203125" style="61" customWidth="1"/>
    <col min="15375" max="15375" width="17.33203125" style="61" customWidth="1"/>
    <col min="15376" max="15376" width="8.83203125" style="61" customWidth="1"/>
    <col min="15377" max="15377" width="5" style="61" customWidth="1"/>
    <col min="15378" max="15378" width="5.5" style="61" customWidth="1"/>
    <col min="15379" max="15379" width="7.83203125" style="61" customWidth="1"/>
    <col min="15380" max="15380" width="14.83203125" style="61" customWidth="1"/>
    <col min="15381" max="15381" width="10" style="61" customWidth="1"/>
    <col min="15382" max="15382" width="5.5" style="61" customWidth="1"/>
    <col min="15383" max="15383" width="9.1640625" style="61" customWidth="1"/>
    <col min="15384" max="15628" width="11.5" style="61"/>
    <col min="15629" max="15629" width="4" style="61" customWidth="1"/>
    <col min="15630" max="15630" width="7.83203125" style="61" customWidth="1"/>
    <col min="15631" max="15631" width="17.33203125" style="61" customWidth="1"/>
    <col min="15632" max="15632" width="8.83203125" style="61" customWidth="1"/>
    <col min="15633" max="15633" width="5" style="61" customWidth="1"/>
    <col min="15634" max="15634" width="5.5" style="61" customWidth="1"/>
    <col min="15635" max="15635" width="7.83203125" style="61" customWidth="1"/>
    <col min="15636" max="15636" width="14.83203125" style="61" customWidth="1"/>
    <col min="15637" max="15637" width="10" style="61" customWidth="1"/>
    <col min="15638" max="15638" width="5.5" style="61" customWidth="1"/>
    <col min="15639" max="15639" width="9.1640625" style="61" customWidth="1"/>
    <col min="15640" max="15884" width="11.5" style="61"/>
    <col min="15885" max="15885" width="4" style="61" customWidth="1"/>
    <col min="15886" max="15886" width="7.83203125" style="61" customWidth="1"/>
    <col min="15887" max="15887" width="17.33203125" style="61" customWidth="1"/>
    <col min="15888" max="15888" width="8.83203125" style="61" customWidth="1"/>
    <col min="15889" max="15889" width="5" style="61" customWidth="1"/>
    <col min="15890" max="15890" width="5.5" style="61" customWidth="1"/>
    <col min="15891" max="15891" width="7.83203125" style="61" customWidth="1"/>
    <col min="15892" max="15892" width="14.83203125" style="61" customWidth="1"/>
    <col min="15893" max="15893" width="10" style="61" customWidth="1"/>
    <col min="15894" max="15894" width="5.5" style="61" customWidth="1"/>
    <col min="15895" max="15895" width="9.1640625" style="61" customWidth="1"/>
    <col min="15896" max="16140" width="11.5" style="61"/>
    <col min="16141" max="16141" width="4" style="61" customWidth="1"/>
    <col min="16142" max="16142" width="7.83203125" style="61" customWidth="1"/>
    <col min="16143" max="16143" width="17.33203125" style="61" customWidth="1"/>
    <col min="16144" max="16144" width="8.83203125" style="61" customWidth="1"/>
    <col min="16145" max="16145" width="5" style="61" customWidth="1"/>
    <col min="16146" max="16146" width="5.5" style="61" customWidth="1"/>
    <col min="16147" max="16147" width="7.83203125" style="61" customWidth="1"/>
    <col min="16148" max="16148" width="14.83203125" style="61" customWidth="1"/>
    <col min="16149" max="16149" width="10" style="61" customWidth="1"/>
    <col min="16150" max="16150" width="5.5" style="61" customWidth="1"/>
    <col min="16151" max="16151" width="9.1640625" style="61" customWidth="1"/>
    <col min="16152" max="16384" width="11.5" style="61"/>
  </cols>
  <sheetData>
    <row r="1" spans="2:34" ht="24" customHeight="1" x14ac:dyDescent="0.15"/>
    <row r="2" spans="2:34" ht="24" customHeight="1" x14ac:dyDescent="0.25">
      <c r="B2" s="19"/>
      <c r="C2" s="19"/>
      <c r="D2" s="19" t="s">
        <v>50</v>
      </c>
      <c r="E2" s="17"/>
    </row>
    <row r="3" spans="2:34" ht="24" customHeight="1" x14ac:dyDescent="0.25">
      <c r="B3" s="19"/>
      <c r="C3" s="19"/>
      <c r="D3" s="19" t="s">
        <v>51</v>
      </c>
      <c r="E3" s="17"/>
    </row>
    <row r="4" spans="2:34" ht="17" customHeight="1" x14ac:dyDescent="0.25">
      <c r="B4" s="19"/>
      <c r="C4" s="19"/>
      <c r="D4" s="19" t="s">
        <v>58</v>
      </c>
      <c r="E4" s="17"/>
    </row>
    <row r="5" spans="2:34" ht="17" customHeight="1" x14ac:dyDescent="0.15">
      <c r="E5" s="61"/>
    </row>
    <row r="6" spans="2:34" ht="17" customHeight="1" x14ac:dyDescent="0.15"/>
    <row r="7" spans="2:34" ht="30" x14ac:dyDescent="0.3">
      <c r="C7" s="63" t="s">
        <v>38</v>
      </c>
    </row>
    <row r="8" spans="2:34" ht="24" customHeight="1" thickBot="1" x14ac:dyDescent="0.2"/>
    <row r="9" spans="2:34" s="68" customFormat="1" ht="14" thickTop="1" x14ac:dyDescent="0.15">
      <c r="B9" s="64"/>
      <c r="C9" s="65"/>
      <c r="D9" s="65"/>
      <c r="E9" s="66"/>
      <c r="F9" s="65"/>
      <c r="G9" s="67"/>
      <c r="J9" s="64"/>
      <c r="K9" s="65"/>
      <c r="L9" s="65"/>
      <c r="M9" s="66"/>
      <c r="N9" s="65"/>
      <c r="O9" s="67"/>
      <c r="S9" s="64"/>
      <c r="T9" s="65"/>
      <c r="U9" s="65"/>
      <c r="V9" s="66"/>
      <c r="W9" s="65"/>
      <c r="X9" s="67"/>
    </row>
    <row r="10" spans="2:34" s="68" customFormat="1" ht="23" x14ac:dyDescent="0.25">
      <c r="B10" s="69"/>
      <c r="C10" s="70" t="s">
        <v>9</v>
      </c>
      <c r="D10" s="71" t="s">
        <v>31</v>
      </c>
      <c r="E10" s="32">
        <v>17</v>
      </c>
      <c r="F10" s="71" t="s">
        <v>10</v>
      </c>
      <c r="G10" s="72"/>
      <c r="H10" s="71"/>
      <c r="I10" s="71"/>
      <c r="J10" s="69"/>
      <c r="K10" s="70" t="s">
        <v>9</v>
      </c>
      <c r="L10" s="71" t="s">
        <v>39</v>
      </c>
      <c r="M10" s="32">
        <v>160</v>
      </c>
      <c r="N10" s="71" t="s">
        <v>10</v>
      </c>
      <c r="O10" s="72"/>
      <c r="S10" s="69"/>
      <c r="T10" s="70" t="s">
        <v>15</v>
      </c>
      <c r="U10" s="71"/>
      <c r="V10" s="73" t="s">
        <v>25</v>
      </c>
      <c r="W10" s="17">
        <f xml:space="preserve"> 10*LOG10(41253/(E10*M10))</f>
        <v>11.808866327564829</v>
      </c>
      <c r="X10" s="72" t="s">
        <v>19</v>
      </c>
      <c r="AB10" s="68">
        <f>180-E10/2</f>
        <v>171.5</v>
      </c>
      <c r="AC10" s="74">
        <f>IF(AB10&gt;0,LOG10(0.707)/(LOG10(SIN(AB10/360*PI()))),0)</f>
        <v>125.9167226080738</v>
      </c>
      <c r="AG10" s="68">
        <f>180-M10/2</f>
        <v>100</v>
      </c>
      <c r="AH10" s="74">
        <f>IF(AG10&gt;0,LOG10(0.707)/(LOG10(SIN(AG10/360*PI()))),0)</f>
        <v>1.3009567733716512</v>
      </c>
    </row>
    <row r="11" spans="2:34" s="68" customFormat="1" ht="23" x14ac:dyDescent="0.25">
      <c r="B11" s="69"/>
      <c r="C11" s="71"/>
      <c r="D11" s="71" t="s">
        <v>26</v>
      </c>
      <c r="E11" s="32">
        <v>180</v>
      </c>
      <c r="F11" s="71" t="s">
        <v>10</v>
      </c>
      <c r="G11" s="72"/>
      <c r="H11" s="71"/>
      <c r="I11" s="71"/>
      <c r="J11" s="69"/>
      <c r="K11" s="71"/>
      <c r="L11" s="71" t="s">
        <v>26</v>
      </c>
      <c r="M11" s="32">
        <v>90</v>
      </c>
      <c r="N11" s="71" t="s">
        <v>10</v>
      </c>
      <c r="O11" s="72"/>
      <c r="S11" s="69"/>
      <c r="T11" s="71"/>
      <c r="U11" s="71"/>
      <c r="V11" s="73" t="s">
        <v>59</v>
      </c>
      <c r="W11" s="17">
        <f xml:space="preserve"> (41253/(E10*M10))</f>
        <v>15.166544117647058</v>
      </c>
      <c r="X11" s="72"/>
      <c r="AB11" s="74">
        <f>E11-180</f>
        <v>0</v>
      </c>
      <c r="AG11" s="74">
        <f>M11-180</f>
        <v>-90</v>
      </c>
    </row>
    <row r="12" spans="2:34" s="68" customFormat="1" ht="23" x14ac:dyDescent="0.25">
      <c r="B12" s="69"/>
      <c r="C12" s="71"/>
      <c r="D12" s="71" t="s">
        <v>27</v>
      </c>
      <c r="E12" s="32">
        <v>-12</v>
      </c>
      <c r="F12" s="71" t="s">
        <v>19</v>
      </c>
      <c r="G12" s="72"/>
      <c r="H12" s="71"/>
      <c r="I12" s="71"/>
      <c r="J12" s="69"/>
      <c r="K12" s="71"/>
      <c r="L12" s="71" t="s">
        <v>27</v>
      </c>
      <c r="M12" s="32">
        <f>E12</f>
        <v>-12</v>
      </c>
      <c r="N12" s="71" t="s">
        <v>19</v>
      </c>
      <c r="O12" s="72"/>
      <c r="S12" s="69"/>
      <c r="T12" s="71"/>
      <c r="U12" s="71"/>
      <c r="V12" s="73" t="s">
        <v>60</v>
      </c>
      <c r="W12" s="73">
        <f>W10-E12</f>
        <v>23.808866327564829</v>
      </c>
      <c r="X12" s="72" t="s">
        <v>19</v>
      </c>
      <c r="AB12" s="68">
        <f>POWER(10,E12/10)</f>
        <v>6.3095734448019317E-2</v>
      </c>
      <c r="AG12" s="68">
        <f>POWER(10,M12/10)</f>
        <v>6.3095734448019317E-2</v>
      </c>
    </row>
    <row r="13" spans="2:34" s="68" customFormat="1" ht="24" thickBot="1" x14ac:dyDescent="0.3">
      <c r="B13" s="75"/>
      <c r="C13" s="76"/>
      <c r="D13" s="76"/>
      <c r="E13" s="77"/>
      <c r="F13" s="76"/>
      <c r="G13" s="78"/>
      <c r="H13" s="71"/>
      <c r="I13" s="71"/>
      <c r="J13" s="75"/>
      <c r="K13" s="76"/>
      <c r="L13" s="76"/>
      <c r="M13" s="77"/>
      <c r="N13" s="76"/>
      <c r="O13" s="78"/>
      <c r="S13" s="75"/>
      <c r="T13" s="76"/>
      <c r="U13" s="76"/>
      <c r="V13" s="77"/>
      <c r="W13" s="76"/>
      <c r="X13" s="78"/>
    </row>
    <row r="14" spans="2:34" s="68" customFormat="1" ht="14" thickTop="1" x14ac:dyDescent="0.15">
      <c r="E14" s="74"/>
      <c r="M14" s="74"/>
    </row>
    <row r="15" spans="2:34" s="68" customFormat="1" x14ac:dyDescent="0.15">
      <c r="E15" s="74"/>
      <c r="M15" s="74"/>
    </row>
    <row r="16" spans="2:34" s="68" customFormat="1" x14ac:dyDescent="0.15">
      <c r="E16" s="74"/>
      <c r="M16" s="74"/>
    </row>
    <row r="17" spans="3:28" s="79" customFormat="1" ht="23" x14ac:dyDescent="0.25">
      <c r="C17" s="70" t="s">
        <v>72</v>
      </c>
      <c r="K17" s="70" t="s">
        <v>73</v>
      </c>
      <c r="V17" s="47" t="s">
        <v>70</v>
      </c>
      <c r="AB17" s="80" t="s">
        <v>40</v>
      </c>
    </row>
    <row r="18" spans="3:28" s="68" customFormat="1" x14ac:dyDescent="0.15">
      <c r="E18" s="74"/>
      <c r="M18" s="74"/>
    </row>
    <row r="19" spans="3:28" s="68" customFormat="1" x14ac:dyDescent="0.15">
      <c r="E19" s="74"/>
    </row>
    <row r="25" spans="3:28" x14ac:dyDescent="0.15">
      <c r="E25" s="61"/>
    </row>
    <row r="26" spans="3:28" x14ac:dyDescent="0.15">
      <c r="E26" s="61"/>
    </row>
    <row r="27" spans="3:28" x14ac:dyDescent="0.15">
      <c r="E27" s="61"/>
    </row>
    <row r="28" spans="3:28" x14ac:dyDescent="0.15">
      <c r="E28" s="61"/>
    </row>
    <row r="29" spans="3:28" x14ac:dyDescent="0.15">
      <c r="E29" s="61"/>
    </row>
    <row r="30" spans="3:28" x14ac:dyDescent="0.15">
      <c r="E30" s="61"/>
    </row>
    <row r="31" spans="3:28" x14ac:dyDescent="0.15">
      <c r="E31" s="61"/>
    </row>
    <row r="32" spans="3:28" x14ac:dyDescent="0.15">
      <c r="E32" s="61"/>
    </row>
    <row r="33" spans="3:28" x14ac:dyDescent="0.15">
      <c r="E33" s="61"/>
    </row>
    <row r="34" spans="3:28" x14ac:dyDescent="0.15">
      <c r="E34" s="61"/>
    </row>
    <row r="35" spans="3:28" x14ac:dyDescent="0.15">
      <c r="E35" s="61"/>
    </row>
    <row r="36" spans="3:28" x14ac:dyDescent="0.15">
      <c r="E36" s="61"/>
    </row>
    <row r="37" spans="3:28" x14ac:dyDescent="0.15">
      <c r="E37" s="61"/>
    </row>
    <row r="38" spans="3:28" x14ac:dyDescent="0.15">
      <c r="E38" s="61"/>
    </row>
    <row r="39" spans="3:28" x14ac:dyDescent="0.15">
      <c r="E39" s="61"/>
    </row>
    <row r="40" spans="3:28" x14ac:dyDescent="0.15">
      <c r="E40" s="61"/>
    </row>
    <row r="41" spans="3:28" x14ac:dyDescent="0.15">
      <c r="E41" s="61"/>
    </row>
    <row r="42" spans="3:28" x14ac:dyDescent="0.15">
      <c r="E42" s="61"/>
    </row>
    <row r="43" spans="3:28" ht="23" x14ac:dyDescent="0.25">
      <c r="E43" s="61"/>
      <c r="V43" s="19"/>
      <c r="W43" s="17"/>
      <c r="X43" s="19"/>
      <c r="Y43" s="19"/>
      <c r="Z43" s="19"/>
    </row>
    <row r="44" spans="3:28" ht="23" x14ac:dyDescent="0.25">
      <c r="E44" s="61"/>
      <c r="V44" s="19"/>
      <c r="W44" s="17"/>
      <c r="X44" s="19"/>
      <c r="Y44" s="19"/>
      <c r="Z44" s="19"/>
    </row>
    <row r="45" spans="3:28" ht="23" x14ac:dyDescent="0.25">
      <c r="E45" s="61"/>
      <c r="V45" s="19"/>
      <c r="W45" s="17"/>
      <c r="X45" s="19"/>
      <c r="Y45" s="19"/>
      <c r="Z45" s="19"/>
    </row>
    <row r="46" spans="3:28" s="79" customFormat="1" ht="23" x14ac:dyDescent="0.25">
      <c r="C46" s="70" t="s">
        <v>74</v>
      </c>
      <c r="K46" s="70" t="s">
        <v>75</v>
      </c>
      <c r="AB46" s="80" t="s">
        <v>40</v>
      </c>
    </row>
    <row r="47" spans="3:28" ht="10" customHeight="1" x14ac:dyDescent="0.25">
      <c r="E47" s="61"/>
      <c r="V47" s="19"/>
      <c r="W47" s="17"/>
      <c r="X47" s="19"/>
      <c r="Y47" s="19"/>
      <c r="Z47" s="19"/>
    </row>
    <row r="48" spans="3:28" ht="23" x14ac:dyDescent="0.25">
      <c r="E48" s="61"/>
      <c r="V48" s="19"/>
      <c r="W48" s="17"/>
      <c r="X48" s="19"/>
      <c r="Y48" s="19"/>
      <c r="Z48" s="19"/>
    </row>
    <row r="49" spans="22:26" s="61" customFormat="1" ht="23" x14ac:dyDescent="0.25">
      <c r="V49" s="19"/>
      <c r="W49" s="17"/>
      <c r="X49" s="19"/>
      <c r="Y49" s="19"/>
      <c r="Z49" s="19"/>
    </row>
    <row r="50" spans="22:26" s="61" customFormat="1" ht="23" x14ac:dyDescent="0.25">
      <c r="V50" s="19"/>
      <c r="W50" s="17"/>
      <c r="X50" s="19"/>
      <c r="Y50" s="19"/>
      <c r="Z50" s="19"/>
    </row>
    <row r="51" spans="22:26" s="61" customFormat="1" ht="23" x14ac:dyDescent="0.25">
      <c r="V51" s="19"/>
      <c r="W51" s="17"/>
      <c r="X51" s="19"/>
      <c r="Y51" s="19"/>
      <c r="Z51" s="19"/>
    </row>
    <row r="52" spans="22:26" s="61" customFormat="1" ht="23" x14ac:dyDescent="0.25">
      <c r="V52" s="19"/>
      <c r="W52" s="17"/>
      <c r="X52" s="19"/>
      <c r="Y52" s="19"/>
      <c r="Z52" s="19"/>
    </row>
    <row r="53" spans="22:26" s="61" customFormat="1" ht="23" x14ac:dyDescent="0.25">
      <c r="V53" s="19"/>
      <c r="W53" s="17"/>
      <c r="X53" s="19"/>
      <c r="Y53" s="19"/>
      <c r="Z53" s="19"/>
    </row>
    <row r="54" spans="22:26" s="61" customFormat="1" ht="23" x14ac:dyDescent="0.25">
      <c r="V54" s="19"/>
      <c r="W54" s="17"/>
      <c r="X54" s="19"/>
      <c r="Y54" s="19"/>
      <c r="Z54" s="19"/>
    </row>
    <row r="55" spans="22:26" s="61" customFormat="1" ht="23" x14ac:dyDescent="0.25">
      <c r="V55" s="19"/>
      <c r="W55" s="17"/>
      <c r="X55" s="19"/>
      <c r="Y55" s="19"/>
      <c r="Z55" s="19"/>
    </row>
    <row r="56" spans="22:26" s="61" customFormat="1" ht="23" x14ac:dyDescent="0.25">
      <c r="V56" s="19"/>
      <c r="W56" s="17"/>
      <c r="X56" s="19"/>
      <c r="Y56" s="19"/>
      <c r="Z56" s="19"/>
    </row>
    <row r="57" spans="22:26" s="61" customFormat="1" ht="23" x14ac:dyDescent="0.25">
      <c r="V57" s="19"/>
      <c r="W57" s="17"/>
      <c r="X57" s="19"/>
      <c r="Y57" s="19"/>
      <c r="Z57" s="19"/>
    </row>
    <row r="58" spans="22:26" s="61" customFormat="1" ht="23" x14ac:dyDescent="0.25">
      <c r="V58" s="19"/>
      <c r="W58" s="17"/>
      <c r="X58" s="19"/>
      <c r="Y58" s="19"/>
      <c r="Z58" s="19"/>
    </row>
    <row r="59" spans="22:26" s="61" customFormat="1" ht="23" x14ac:dyDescent="0.25">
      <c r="V59" s="19"/>
      <c r="W59" s="17"/>
      <c r="X59" s="19"/>
      <c r="Y59" s="19"/>
      <c r="Z59" s="19"/>
    </row>
    <row r="60" spans="22:26" s="61" customFormat="1" ht="23" x14ac:dyDescent="0.25">
      <c r="V60" s="19"/>
      <c r="W60" s="17"/>
      <c r="X60" s="19"/>
      <c r="Y60" s="19"/>
      <c r="Z60" s="19"/>
    </row>
    <row r="61" spans="22:26" s="61" customFormat="1" ht="23" x14ac:dyDescent="0.25">
      <c r="V61" s="19"/>
      <c r="W61" s="17"/>
      <c r="X61" s="19"/>
      <c r="Y61" s="19"/>
      <c r="Z61" s="19"/>
    </row>
    <row r="62" spans="22:26" s="61" customFormat="1" ht="23" x14ac:dyDescent="0.25">
      <c r="V62" s="19"/>
      <c r="W62" s="17"/>
      <c r="X62" s="19"/>
      <c r="Y62" s="19"/>
      <c r="Z62" s="19"/>
    </row>
    <row r="63" spans="22:26" s="61" customFormat="1" ht="23" x14ac:dyDescent="0.25">
      <c r="V63" s="19"/>
      <c r="W63" s="17"/>
      <c r="X63" s="19"/>
      <c r="Y63" s="19"/>
      <c r="Z63" s="19"/>
    </row>
    <row r="64" spans="22:26" s="61" customFormat="1" ht="23" x14ac:dyDescent="0.25">
      <c r="V64" s="19"/>
      <c r="W64" s="17"/>
      <c r="X64" s="19"/>
      <c r="Y64" s="19"/>
      <c r="Z64" s="19"/>
    </row>
    <row r="65" spans="2:34" ht="23" x14ac:dyDescent="0.25">
      <c r="E65" s="61"/>
      <c r="V65" s="19"/>
      <c r="W65" s="17"/>
      <c r="X65" s="19"/>
      <c r="Y65" s="19"/>
      <c r="Z65" s="19"/>
    </row>
    <row r="66" spans="2:34" ht="23" x14ac:dyDescent="0.25">
      <c r="E66" s="61"/>
      <c r="V66" s="19"/>
      <c r="W66" s="17"/>
      <c r="X66" s="19"/>
      <c r="Y66" s="19"/>
      <c r="Z66" s="19"/>
    </row>
    <row r="67" spans="2:34" x14ac:dyDescent="0.15">
      <c r="E67" s="61"/>
    </row>
    <row r="68" spans="2:34" s="79" customFormat="1" ht="23" x14ac:dyDescent="0.25">
      <c r="C68" s="70" t="s">
        <v>49</v>
      </c>
      <c r="K68" s="70" t="s">
        <v>49</v>
      </c>
      <c r="AB68" s="80" t="s">
        <v>40</v>
      </c>
    </row>
    <row r="69" spans="2:34" ht="14" thickBot="1" x14ac:dyDescent="0.2">
      <c r="E69" s="61"/>
    </row>
    <row r="70" spans="2:34" s="86" customFormat="1" ht="17" thickTop="1" x14ac:dyDescent="0.2">
      <c r="B70" s="81"/>
      <c r="C70" s="82"/>
      <c r="D70" s="82"/>
      <c r="E70" s="83"/>
      <c r="F70" s="83"/>
      <c r="G70" s="84"/>
      <c r="H70" s="85"/>
      <c r="I70" s="85"/>
      <c r="J70" s="81"/>
      <c r="K70" s="82"/>
      <c r="L70" s="82"/>
      <c r="M70" s="83"/>
      <c r="N70" s="83"/>
      <c r="O70" s="84"/>
      <c r="W70" s="85"/>
      <c r="X70" s="85"/>
      <c r="Y70" s="85"/>
      <c r="AB70" s="85" t="s">
        <v>28</v>
      </c>
      <c r="AG70" s="87" t="s">
        <v>29</v>
      </c>
    </row>
    <row r="71" spans="2:34" s="86" customFormat="1" ht="16" x14ac:dyDescent="0.2">
      <c r="B71" s="88"/>
      <c r="C71" s="89" t="s">
        <v>47</v>
      </c>
      <c r="D71" s="90"/>
      <c r="E71" s="90"/>
      <c r="F71" s="91"/>
      <c r="G71" s="92"/>
      <c r="H71" s="85"/>
      <c r="I71" s="85"/>
      <c r="J71" s="88"/>
      <c r="K71" s="89" t="s">
        <v>48</v>
      </c>
      <c r="L71" s="90"/>
      <c r="M71" s="90"/>
      <c r="N71" s="91"/>
      <c r="O71" s="92"/>
      <c r="W71" s="85"/>
      <c r="X71" s="85"/>
      <c r="Y71" s="85"/>
      <c r="AB71" s="85"/>
      <c r="AG71" s="87"/>
    </row>
    <row r="72" spans="2:34" s="86" customFormat="1" ht="16" x14ac:dyDescent="0.2">
      <c r="B72" s="88"/>
      <c r="C72" s="90" t="s">
        <v>42</v>
      </c>
      <c r="D72" s="90" t="s">
        <v>43</v>
      </c>
      <c r="E72" s="90" t="s">
        <v>44</v>
      </c>
      <c r="F72" s="91"/>
      <c r="G72" s="92"/>
      <c r="H72" s="85"/>
      <c r="I72" s="85"/>
      <c r="J72" s="88"/>
      <c r="K72" s="90" t="s">
        <v>41</v>
      </c>
      <c r="L72" s="90" t="s">
        <v>45</v>
      </c>
      <c r="M72" s="90" t="s">
        <v>46</v>
      </c>
      <c r="N72" s="91"/>
      <c r="O72" s="92"/>
      <c r="W72" s="85"/>
      <c r="X72" s="85"/>
      <c r="Y72" s="85"/>
    </row>
    <row r="73" spans="2:34" x14ac:dyDescent="0.15">
      <c r="B73" s="69"/>
      <c r="C73" s="93">
        <v>0</v>
      </c>
      <c r="D73" s="94">
        <f xml:space="preserve"> IF(W$11*POWER(ABS(SIN(0.0001+0.5*AC73/180*PI())),AC$10)&gt;AB$12,W$11*POWER(ABS(SIN(0.0001+0.5*AC73/180*PI())),AC$10),AB$12)</f>
        <v>6.3095734448019317E-2</v>
      </c>
      <c r="E73" s="94">
        <f>10*LOG10(D73)</f>
        <v>-12</v>
      </c>
      <c r="F73" s="95"/>
      <c r="G73" s="96"/>
      <c r="H73" s="97"/>
      <c r="I73" s="97"/>
      <c r="J73" s="69"/>
      <c r="K73" s="93">
        <v>0</v>
      </c>
      <c r="L73" s="94">
        <f xml:space="preserve"> IF(W$11*POWER(ABS(SIN(0.0001+0.5*AH73/180*PI())),AH$10)&gt;AG$12,W$11*POWER(ABS(SIN(0.0001+0.5*AH73/180*PI())),AH$10),AG$12)</f>
        <v>9.6633925287535227</v>
      </c>
      <c r="M73" s="94">
        <f>10*LOG10(L73)</f>
        <v>9.8512962101811539</v>
      </c>
      <c r="N73" s="95"/>
      <c r="O73" s="96"/>
      <c r="W73" s="97"/>
      <c r="X73" s="97"/>
      <c r="Y73" s="97"/>
      <c r="AA73" s="61">
        <v>0</v>
      </c>
      <c r="AB73" s="62">
        <f>D73</f>
        <v>6.3095734448019317E-2</v>
      </c>
      <c r="AC73" s="62">
        <f>C73-AB11</f>
        <v>0</v>
      </c>
      <c r="AF73" s="61">
        <v>0</v>
      </c>
      <c r="AG73" s="62">
        <f t="shared" ref="AG73:AG104" si="0">L73</f>
        <v>9.6633925287535227</v>
      </c>
      <c r="AH73" s="62">
        <f>K73-AG11</f>
        <v>90</v>
      </c>
    </row>
    <row r="74" spans="2:34" x14ac:dyDescent="0.15">
      <c r="B74" s="69"/>
      <c r="C74" s="93">
        <v>5</v>
      </c>
      <c r="D74" s="94">
        <f t="shared" ref="D74:D137" si="1" xml:space="preserve"> IF(W$11*POWER(ABS(SIN(0.0001+0.5*AC74/180*PI())),AC$10)&gt;AB$12,W$11*POWER(ABS(SIN(0.0001+0.5*AC74/180*PI())),AC$10),AB$12)</f>
        <v>6.3095734448019317E-2</v>
      </c>
      <c r="E74" s="94">
        <f t="shared" ref="E74:E137" si="2">10*LOG10(D74)</f>
        <v>-12</v>
      </c>
      <c r="F74" s="95"/>
      <c r="G74" s="96"/>
      <c r="H74" s="97"/>
      <c r="I74" s="97"/>
      <c r="J74" s="69"/>
      <c r="K74" s="93">
        <v>5</v>
      </c>
      <c r="L74" s="94">
        <f t="shared" ref="L74:L137" si="3" xml:space="preserve"> IF(W$11*POWER(ABS(SIN(0.0001+0.5*AH74/180*PI())),AH$10)&gt;AG$12,W$11*POWER(ABS(SIN(0.0001+0.5*AH74/180*PI())),AH$10),AG$12)</f>
        <v>10.203094345549296</v>
      </c>
      <c r="M74" s="94">
        <f t="shared" ref="M74:M137" si="4">10*LOG10(L74)</f>
        <v>10.087319024871404</v>
      </c>
      <c r="N74" s="95"/>
      <c r="O74" s="96"/>
      <c r="W74" s="97"/>
      <c r="X74" s="97"/>
      <c r="Y74" s="97"/>
      <c r="AB74" s="62">
        <f t="shared" ref="AB74:AB104" si="5">D74</f>
        <v>6.3095734448019317E-2</v>
      </c>
      <c r="AC74" s="62">
        <f>C74-AB11</f>
        <v>5</v>
      </c>
      <c r="AG74" s="62">
        <f t="shared" si="0"/>
        <v>10.203094345549296</v>
      </c>
      <c r="AH74" s="62">
        <f>K74-AG11</f>
        <v>95</v>
      </c>
    </row>
    <row r="75" spans="2:34" x14ac:dyDescent="0.15">
      <c r="B75" s="69"/>
      <c r="C75" s="93">
        <v>10</v>
      </c>
      <c r="D75" s="94">
        <f t="shared" si="1"/>
        <v>6.3095734448019317E-2</v>
      </c>
      <c r="E75" s="94">
        <f t="shared" si="2"/>
        <v>-12</v>
      </c>
      <c r="F75" s="95"/>
      <c r="G75" s="96"/>
      <c r="H75" s="97"/>
      <c r="I75" s="97"/>
      <c r="J75" s="69"/>
      <c r="K75" s="93">
        <v>10</v>
      </c>
      <c r="L75" s="94">
        <f t="shared" si="3"/>
        <v>10.723917165918687</v>
      </c>
      <c r="M75" s="94">
        <f t="shared" si="4"/>
        <v>10.303534507301478</v>
      </c>
      <c r="N75" s="95"/>
      <c r="O75" s="96"/>
      <c r="W75" s="97"/>
      <c r="X75" s="97"/>
      <c r="Y75" s="97"/>
      <c r="AB75" s="62">
        <f t="shared" si="5"/>
        <v>6.3095734448019317E-2</v>
      </c>
      <c r="AC75" s="62">
        <f>C75-AB11</f>
        <v>10</v>
      </c>
      <c r="AG75" s="62">
        <f t="shared" si="0"/>
        <v>10.723917165918687</v>
      </c>
      <c r="AH75" s="62">
        <f>K75-AG11</f>
        <v>100</v>
      </c>
    </row>
    <row r="76" spans="2:34" x14ac:dyDescent="0.15">
      <c r="B76" s="69"/>
      <c r="C76" s="93">
        <v>15</v>
      </c>
      <c r="D76" s="94">
        <f t="shared" si="1"/>
        <v>6.3095734448019317E-2</v>
      </c>
      <c r="E76" s="94">
        <f t="shared" si="2"/>
        <v>-12</v>
      </c>
      <c r="F76" s="95"/>
      <c r="G76" s="96"/>
      <c r="H76" s="97"/>
      <c r="I76" s="97"/>
      <c r="J76" s="69"/>
      <c r="K76" s="93">
        <v>15</v>
      </c>
      <c r="L76" s="94">
        <f t="shared" si="3"/>
        <v>11.22381359908249</v>
      </c>
      <c r="M76" s="94">
        <f t="shared" si="4"/>
        <v>10.501404454791318</v>
      </c>
      <c r="N76" s="95"/>
      <c r="O76" s="96"/>
      <c r="W76" s="97"/>
      <c r="X76" s="97"/>
      <c r="Y76" s="97"/>
      <c r="AB76" s="62">
        <f t="shared" si="5"/>
        <v>6.3095734448019317E-2</v>
      </c>
      <c r="AC76" s="62">
        <f>C76-AB11</f>
        <v>15</v>
      </c>
      <c r="AG76" s="62">
        <f t="shared" si="0"/>
        <v>11.22381359908249</v>
      </c>
      <c r="AH76" s="62">
        <f>K76-AG11</f>
        <v>105</v>
      </c>
    </row>
    <row r="77" spans="2:34" x14ac:dyDescent="0.15">
      <c r="B77" s="69"/>
      <c r="C77" s="93">
        <v>20</v>
      </c>
      <c r="D77" s="94">
        <f t="shared" si="1"/>
        <v>6.3095734448019317E-2</v>
      </c>
      <c r="E77" s="94">
        <f t="shared" si="2"/>
        <v>-12</v>
      </c>
      <c r="F77" s="95"/>
      <c r="G77" s="96"/>
      <c r="H77" s="97"/>
      <c r="I77" s="97"/>
      <c r="J77" s="69"/>
      <c r="K77" s="93">
        <v>20</v>
      </c>
      <c r="L77" s="94">
        <f t="shared" si="3"/>
        <v>11.700843614151946</v>
      </c>
      <c r="M77" s="94">
        <f t="shared" si="4"/>
        <v>10.68217174888307</v>
      </c>
      <c r="N77" s="95"/>
      <c r="O77" s="96"/>
      <c r="W77" s="97"/>
      <c r="X77" s="97"/>
      <c r="Y77" s="97"/>
      <c r="AB77" s="62">
        <f t="shared" si="5"/>
        <v>6.3095734448019317E-2</v>
      </c>
      <c r="AC77" s="62">
        <f>C77-AB11</f>
        <v>20</v>
      </c>
      <c r="AG77" s="62">
        <f t="shared" si="0"/>
        <v>11.700843614151946</v>
      </c>
      <c r="AH77" s="62">
        <f>K77-AG11</f>
        <v>110</v>
      </c>
    </row>
    <row r="78" spans="2:34" x14ac:dyDescent="0.15">
      <c r="B78" s="69"/>
      <c r="C78" s="93">
        <v>25</v>
      </c>
      <c r="D78" s="94">
        <f t="shared" si="1"/>
        <v>6.3095734448019317E-2</v>
      </c>
      <c r="E78" s="94">
        <f t="shared" si="2"/>
        <v>-12</v>
      </c>
      <c r="F78" s="95"/>
      <c r="G78" s="96"/>
      <c r="H78" s="97"/>
      <c r="I78" s="97"/>
      <c r="J78" s="69"/>
      <c r="K78" s="93">
        <v>25</v>
      </c>
      <c r="L78" s="94">
        <f t="shared" si="3"/>
        <v>12.153176333033473</v>
      </c>
      <c r="M78" s="94">
        <f t="shared" si="4"/>
        <v>10.84689799220444</v>
      </c>
      <c r="N78" s="95"/>
      <c r="O78" s="96"/>
      <c r="W78" s="97"/>
      <c r="X78" s="97"/>
      <c r="Y78" s="97"/>
      <c r="AB78" s="62">
        <f t="shared" si="5"/>
        <v>6.3095734448019317E-2</v>
      </c>
      <c r="AC78" s="62">
        <f>C78-AB11</f>
        <v>25</v>
      </c>
      <c r="AG78" s="62">
        <f t="shared" si="0"/>
        <v>12.153176333033473</v>
      </c>
      <c r="AH78" s="62">
        <f>K78-AG11</f>
        <v>115</v>
      </c>
    </row>
    <row r="79" spans="2:34" x14ac:dyDescent="0.15">
      <c r="B79" s="69"/>
      <c r="C79" s="93">
        <v>30</v>
      </c>
      <c r="D79" s="94">
        <f t="shared" si="1"/>
        <v>6.3095734448019317E-2</v>
      </c>
      <c r="E79" s="94">
        <f t="shared" si="2"/>
        <v>-12</v>
      </c>
      <c r="F79" s="95"/>
      <c r="G79" s="96"/>
      <c r="H79" s="97"/>
      <c r="I79" s="97"/>
      <c r="J79" s="69"/>
      <c r="K79" s="93">
        <v>30</v>
      </c>
      <c r="L79" s="94">
        <f t="shared" si="3"/>
        <v>12.579092229302285</v>
      </c>
      <c r="M79" s="94">
        <f t="shared" si="4"/>
        <v>10.996493013612632</v>
      </c>
      <c r="N79" s="95"/>
      <c r="O79" s="96"/>
      <c r="W79" s="97"/>
      <c r="X79" s="97"/>
      <c r="Y79" s="97"/>
      <c r="AA79" s="61">
        <v>30</v>
      </c>
      <c r="AB79" s="62">
        <f t="shared" si="5"/>
        <v>6.3095734448019317E-2</v>
      </c>
      <c r="AC79" s="62">
        <f>C79-AB11</f>
        <v>30</v>
      </c>
      <c r="AF79" s="61">
        <v>30</v>
      </c>
      <c r="AG79" s="62">
        <f t="shared" si="0"/>
        <v>12.579092229302285</v>
      </c>
      <c r="AH79" s="62">
        <f>K79-AG11</f>
        <v>120</v>
      </c>
    </row>
    <row r="80" spans="2:34" x14ac:dyDescent="0.15">
      <c r="B80" s="69"/>
      <c r="C80" s="93">
        <v>35</v>
      </c>
      <c r="D80" s="94">
        <f t="shared" si="1"/>
        <v>6.3095734448019317E-2</v>
      </c>
      <c r="E80" s="94">
        <f t="shared" si="2"/>
        <v>-12</v>
      </c>
      <c r="F80" s="95"/>
      <c r="G80" s="96"/>
      <c r="H80" s="97"/>
      <c r="I80" s="97"/>
      <c r="J80" s="69"/>
      <c r="K80" s="93">
        <v>35</v>
      </c>
      <c r="L80" s="94">
        <f t="shared" si="3"/>
        <v>12.976985579955313</v>
      </c>
      <c r="M80" s="94">
        <f t="shared" si="4"/>
        <v>11.131738220459885</v>
      </c>
      <c r="N80" s="95"/>
      <c r="O80" s="96"/>
      <c r="W80" s="97"/>
      <c r="X80" s="97"/>
      <c r="Y80" s="97"/>
      <c r="AB80" s="62">
        <f t="shared" si="5"/>
        <v>6.3095734448019317E-2</v>
      </c>
      <c r="AC80" s="62">
        <f>C80-AB11</f>
        <v>35</v>
      </c>
      <c r="AG80" s="62">
        <f t="shared" si="0"/>
        <v>12.976985579955313</v>
      </c>
      <c r="AH80" s="62">
        <f>K80-AG11</f>
        <v>125</v>
      </c>
    </row>
    <row r="81" spans="2:34" x14ac:dyDescent="0.15">
      <c r="B81" s="69"/>
      <c r="C81" s="93">
        <v>40</v>
      </c>
      <c r="D81" s="94">
        <f t="shared" si="1"/>
        <v>6.3095734448019317E-2</v>
      </c>
      <c r="E81" s="94">
        <f t="shared" si="2"/>
        <v>-12</v>
      </c>
      <c r="F81" s="95"/>
      <c r="G81" s="96"/>
      <c r="H81" s="97"/>
      <c r="I81" s="97"/>
      <c r="J81" s="69"/>
      <c r="K81" s="93">
        <v>40</v>
      </c>
      <c r="L81" s="94">
        <f t="shared" si="3"/>
        <v>13.345367050068557</v>
      </c>
      <c r="M81" s="94">
        <f t="shared" si="4"/>
        <v>11.25330523093715</v>
      </c>
      <c r="N81" s="95"/>
      <c r="O81" s="96"/>
      <c r="W81" s="97"/>
      <c r="X81" s="97"/>
      <c r="Y81" s="97"/>
      <c r="AB81" s="62">
        <f t="shared" si="5"/>
        <v>6.3095734448019317E-2</v>
      </c>
      <c r="AC81" s="62">
        <f>C81-AB11</f>
        <v>40</v>
      </c>
      <c r="AG81" s="62">
        <f t="shared" si="0"/>
        <v>13.345367050068557</v>
      </c>
      <c r="AH81" s="62">
        <f>K81-AG11</f>
        <v>130</v>
      </c>
    </row>
    <row r="82" spans="2:34" x14ac:dyDescent="0.15">
      <c r="B82" s="69"/>
      <c r="C82" s="93">
        <v>45</v>
      </c>
      <c r="D82" s="94">
        <f t="shared" si="1"/>
        <v>6.3095734448019317E-2</v>
      </c>
      <c r="E82" s="94">
        <f t="shared" si="2"/>
        <v>-12</v>
      </c>
      <c r="F82" s="95"/>
      <c r="G82" s="96"/>
      <c r="H82" s="97"/>
      <c r="I82" s="97"/>
      <c r="J82" s="69"/>
      <c r="K82" s="93">
        <v>45</v>
      </c>
      <c r="L82" s="94">
        <f t="shared" si="3"/>
        <v>13.682866315129038</v>
      </c>
      <c r="M82" s="94">
        <f t="shared" si="4"/>
        <v>11.361770838205441</v>
      </c>
      <c r="N82" s="95"/>
      <c r="O82" s="96"/>
      <c r="W82" s="97"/>
      <c r="X82" s="97"/>
      <c r="Y82" s="97"/>
      <c r="AB82" s="62">
        <f t="shared" si="5"/>
        <v>6.3095734448019317E-2</v>
      </c>
      <c r="AC82" s="62">
        <f>C82-AB11</f>
        <v>45</v>
      </c>
      <c r="AG82" s="62">
        <f t="shared" si="0"/>
        <v>13.682866315129038</v>
      </c>
      <c r="AH82" s="62">
        <f>K82-AG11</f>
        <v>135</v>
      </c>
    </row>
    <row r="83" spans="2:34" x14ac:dyDescent="0.15">
      <c r="B83" s="69"/>
      <c r="C83" s="93">
        <v>50</v>
      </c>
      <c r="D83" s="94">
        <f t="shared" si="1"/>
        <v>6.3095734448019317E-2</v>
      </c>
      <c r="E83" s="94">
        <f t="shared" si="2"/>
        <v>-12</v>
      </c>
      <c r="F83" s="95"/>
      <c r="G83" s="96"/>
      <c r="H83" s="97"/>
      <c r="I83" s="97"/>
      <c r="J83" s="69"/>
      <c r="K83" s="93">
        <v>50</v>
      </c>
      <c r="L83" s="94">
        <f t="shared" si="3"/>
        <v>13.988234644632954</v>
      </c>
      <c r="M83" s="94">
        <f t="shared" si="4"/>
        <v>11.457629087397663</v>
      </c>
      <c r="N83" s="95"/>
      <c r="O83" s="96"/>
      <c r="W83" s="97"/>
      <c r="X83" s="97"/>
      <c r="Y83" s="97"/>
      <c r="AB83" s="62">
        <f t="shared" si="5"/>
        <v>6.3095734448019317E-2</v>
      </c>
      <c r="AC83" s="62">
        <f>C83-AB11</f>
        <v>50</v>
      </c>
      <c r="AG83" s="62">
        <f t="shared" si="0"/>
        <v>13.988234644632954</v>
      </c>
      <c r="AH83" s="62">
        <f>K83-AG11</f>
        <v>140</v>
      </c>
    </row>
    <row r="84" spans="2:34" x14ac:dyDescent="0.15">
      <c r="B84" s="69"/>
      <c r="C84" s="93">
        <v>55</v>
      </c>
      <c r="D84" s="94">
        <f t="shared" si="1"/>
        <v>6.3095734448019317E-2</v>
      </c>
      <c r="E84" s="94">
        <f t="shared" si="2"/>
        <v>-12</v>
      </c>
      <c r="F84" s="95"/>
      <c r="G84" s="96"/>
      <c r="H84" s="97"/>
      <c r="I84" s="97"/>
      <c r="J84" s="69"/>
      <c r="K84" s="93">
        <v>55</v>
      </c>
      <c r="L84" s="94">
        <f t="shared" si="3"/>
        <v>14.260347385114947</v>
      </c>
      <c r="M84" s="94">
        <f t="shared" si="4"/>
        <v>11.54130105151255</v>
      </c>
      <c r="N84" s="95"/>
      <c r="O84" s="96"/>
      <c r="W84" s="97"/>
      <c r="X84" s="97"/>
      <c r="Y84" s="97"/>
      <c r="AB84" s="62">
        <f t="shared" si="5"/>
        <v>6.3095734448019317E-2</v>
      </c>
      <c r="AC84" s="62">
        <f>C84-AB11</f>
        <v>55</v>
      </c>
      <c r="AG84" s="62">
        <f t="shared" si="0"/>
        <v>14.260347385114947</v>
      </c>
      <c r="AH84" s="62">
        <f>K84-AG11</f>
        <v>145</v>
      </c>
    </row>
    <row r="85" spans="2:34" x14ac:dyDescent="0.15">
      <c r="B85" s="69"/>
      <c r="C85" s="93">
        <v>60</v>
      </c>
      <c r="D85" s="94">
        <f t="shared" si="1"/>
        <v>6.3095734448019317E-2</v>
      </c>
      <c r="E85" s="94">
        <f t="shared" si="2"/>
        <v>-12</v>
      </c>
      <c r="F85" s="95"/>
      <c r="G85" s="96"/>
      <c r="H85" s="97"/>
      <c r="I85" s="97"/>
      <c r="J85" s="69"/>
      <c r="K85" s="93">
        <v>60</v>
      </c>
      <c r="L85" s="94">
        <f t="shared" si="3"/>
        <v>14.498206292265921</v>
      </c>
      <c r="M85" s="94">
        <f t="shared" si="4"/>
        <v>11.613142749551423</v>
      </c>
      <c r="N85" s="95"/>
      <c r="O85" s="96"/>
      <c r="W85" s="97"/>
      <c r="X85" s="97"/>
      <c r="Y85" s="97"/>
      <c r="AA85" s="61">
        <v>60</v>
      </c>
      <c r="AB85" s="62">
        <f t="shared" si="5"/>
        <v>6.3095734448019317E-2</v>
      </c>
      <c r="AC85" s="62">
        <f>C85-AB11</f>
        <v>60</v>
      </c>
      <c r="AF85" s="61">
        <v>60</v>
      </c>
      <c r="AG85" s="62">
        <f t="shared" si="0"/>
        <v>14.498206292265921</v>
      </c>
      <c r="AH85" s="62">
        <f>K85-AG11</f>
        <v>150</v>
      </c>
    </row>
    <row r="86" spans="2:34" x14ac:dyDescent="0.15">
      <c r="B86" s="69"/>
      <c r="C86" s="93">
        <v>65</v>
      </c>
      <c r="D86" s="94">
        <f t="shared" si="1"/>
        <v>6.3095734448019317E-2</v>
      </c>
      <c r="E86" s="94">
        <f t="shared" si="2"/>
        <v>-12</v>
      </c>
      <c r="F86" s="95"/>
      <c r="G86" s="96"/>
      <c r="H86" s="97"/>
      <c r="I86" s="97"/>
      <c r="J86" s="69"/>
      <c r="K86" s="93">
        <v>65</v>
      </c>
      <c r="L86" s="94">
        <f t="shared" si="3"/>
        <v>14.700941671032343</v>
      </c>
      <c r="M86" s="94">
        <f t="shared" si="4"/>
        <v>11.673451544376153</v>
      </c>
      <c r="N86" s="95"/>
      <c r="O86" s="96"/>
      <c r="W86" s="97"/>
      <c r="X86" s="97"/>
      <c r="Y86" s="97"/>
      <c r="AB86" s="62">
        <f t="shared" si="5"/>
        <v>6.3095734448019317E-2</v>
      </c>
      <c r="AC86" s="62">
        <f>C86-AB11</f>
        <v>65</v>
      </c>
      <c r="AG86" s="62">
        <f t="shared" si="0"/>
        <v>14.700941671032343</v>
      </c>
      <c r="AH86" s="62">
        <f>K86-AG11</f>
        <v>155</v>
      </c>
    </row>
    <row r="87" spans="2:34" x14ac:dyDescent="0.15">
      <c r="B87" s="69"/>
      <c r="C87" s="93">
        <v>70</v>
      </c>
      <c r="D87" s="94">
        <f t="shared" si="1"/>
        <v>6.3095734448019317E-2</v>
      </c>
      <c r="E87" s="94">
        <f t="shared" si="2"/>
        <v>-12</v>
      </c>
      <c r="F87" s="95"/>
      <c r="G87" s="96"/>
      <c r="H87" s="97"/>
      <c r="I87" s="97"/>
      <c r="J87" s="69"/>
      <c r="K87" s="93">
        <v>70</v>
      </c>
      <c r="L87" s="94">
        <f t="shared" si="3"/>
        <v>14.867814290160275</v>
      </c>
      <c r="M87" s="94">
        <f t="shared" si="4"/>
        <v>11.722471278028696</v>
      </c>
      <c r="N87" s="95"/>
      <c r="O87" s="96"/>
      <c r="W87" s="97"/>
      <c r="X87" s="97"/>
      <c r="Y87" s="97"/>
      <c r="AB87" s="62">
        <f t="shared" si="5"/>
        <v>6.3095734448019317E-2</v>
      </c>
      <c r="AC87" s="62">
        <f>C87-AB11</f>
        <v>70</v>
      </c>
      <c r="AG87" s="62">
        <f t="shared" si="0"/>
        <v>14.867814290160275</v>
      </c>
      <c r="AH87" s="62">
        <f>K87-AG11</f>
        <v>160</v>
      </c>
    </row>
    <row r="88" spans="2:34" x14ac:dyDescent="0.15">
      <c r="B88" s="69"/>
      <c r="C88" s="93">
        <v>75</v>
      </c>
      <c r="D88" s="94">
        <f t="shared" si="1"/>
        <v>6.3095734448019317E-2</v>
      </c>
      <c r="E88" s="94">
        <f t="shared" si="2"/>
        <v>-12</v>
      </c>
      <c r="F88" s="95"/>
      <c r="G88" s="96"/>
      <c r="H88" s="97"/>
      <c r="I88" s="97"/>
      <c r="J88" s="69"/>
      <c r="K88" s="93">
        <v>75</v>
      </c>
      <c r="L88" s="94">
        <f t="shared" si="3"/>
        <v>14.998217043982471</v>
      </c>
      <c r="M88" s="94">
        <f t="shared" si="4"/>
        <v>11.760396341234618</v>
      </c>
      <c r="N88" s="95"/>
      <c r="O88" s="96"/>
      <c r="W88" s="97"/>
      <c r="X88" s="97"/>
      <c r="Y88" s="97"/>
      <c r="AB88" s="62">
        <f t="shared" si="5"/>
        <v>6.3095734448019317E-2</v>
      </c>
      <c r="AC88" s="62">
        <f>C88-AB11</f>
        <v>75</v>
      </c>
      <c r="AG88" s="62">
        <f t="shared" si="0"/>
        <v>14.998217043982471</v>
      </c>
      <c r="AH88" s="62">
        <f>K88-AG11</f>
        <v>165</v>
      </c>
    </row>
    <row r="89" spans="2:34" x14ac:dyDescent="0.15">
      <c r="B89" s="69"/>
      <c r="C89" s="93">
        <v>80</v>
      </c>
      <c r="D89" s="94">
        <f t="shared" si="1"/>
        <v>6.3095734448019317E-2</v>
      </c>
      <c r="E89" s="94">
        <f t="shared" si="2"/>
        <v>-12</v>
      </c>
      <c r="F89" s="95"/>
      <c r="G89" s="96"/>
      <c r="H89" s="97"/>
      <c r="I89" s="97"/>
      <c r="J89" s="69"/>
      <c r="K89" s="93">
        <v>80</v>
      </c>
      <c r="L89" s="94">
        <f t="shared" si="3"/>
        <v>15.091676339664151</v>
      </c>
      <c r="M89" s="94">
        <f t="shared" si="4"/>
        <v>11.787374826272124</v>
      </c>
      <c r="N89" s="95"/>
      <c r="O89" s="96"/>
      <c r="W89" s="97"/>
      <c r="X89" s="97"/>
      <c r="Y89" s="97"/>
      <c r="AB89" s="62">
        <f t="shared" si="5"/>
        <v>6.3095734448019317E-2</v>
      </c>
      <c r="AC89" s="62">
        <f>C89-AB11</f>
        <v>80</v>
      </c>
      <c r="AG89" s="62">
        <f t="shared" si="0"/>
        <v>15.091676339664151</v>
      </c>
      <c r="AH89" s="62">
        <f>K89-AG11</f>
        <v>170</v>
      </c>
    </row>
    <row r="90" spans="2:34" x14ac:dyDescent="0.15">
      <c r="B90" s="69"/>
      <c r="C90" s="93">
        <v>85</v>
      </c>
      <c r="D90" s="94">
        <f t="shared" si="1"/>
        <v>6.3095734448019317E-2</v>
      </c>
      <c r="E90" s="94">
        <f t="shared" si="2"/>
        <v>-12</v>
      </c>
      <c r="F90" s="95"/>
      <c r="G90" s="96"/>
      <c r="H90" s="97"/>
      <c r="I90" s="97"/>
      <c r="J90" s="69"/>
      <c r="K90" s="93">
        <v>85</v>
      </c>
      <c r="L90" s="94">
        <f t="shared" si="3"/>
        <v>15.147853192861783</v>
      </c>
      <c r="M90" s="94">
        <f t="shared" si="4"/>
        <v>11.803510874549289</v>
      </c>
      <c r="N90" s="95"/>
      <c r="O90" s="96"/>
      <c r="W90" s="97"/>
      <c r="X90" s="97"/>
      <c r="Y90" s="97"/>
      <c r="AB90" s="62">
        <f t="shared" si="5"/>
        <v>6.3095734448019317E-2</v>
      </c>
      <c r="AC90" s="62">
        <f>C90-AB11</f>
        <v>85</v>
      </c>
      <c r="AG90" s="62">
        <f t="shared" si="0"/>
        <v>15.147853192861783</v>
      </c>
      <c r="AH90" s="62">
        <f>K90-AG11</f>
        <v>175</v>
      </c>
    </row>
    <row r="91" spans="2:34" x14ac:dyDescent="0.15">
      <c r="B91" s="69"/>
      <c r="C91" s="93">
        <v>90</v>
      </c>
      <c r="D91" s="94">
        <f t="shared" si="1"/>
        <v>6.3095734448019317E-2</v>
      </c>
      <c r="E91" s="94">
        <f t="shared" si="2"/>
        <v>-12</v>
      </c>
      <c r="F91" s="95"/>
      <c r="G91" s="96"/>
      <c r="H91" s="97"/>
      <c r="I91" s="97"/>
      <c r="J91" s="69"/>
      <c r="K91" s="93">
        <v>90</v>
      </c>
      <c r="L91" s="94">
        <f t="shared" si="3"/>
        <v>15.166544018991967</v>
      </c>
      <c r="M91" s="94">
        <f t="shared" si="4"/>
        <v>11.808866299314911</v>
      </c>
      <c r="N91" s="95"/>
      <c r="O91" s="96"/>
      <c r="W91" s="97"/>
      <c r="X91" s="97"/>
      <c r="Y91" s="97"/>
      <c r="AA91" s="61">
        <v>90</v>
      </c>
      <c r="AB91" s="62">
        <f t="shared" si="5"/>
        <v>6.3095734448019317E-2</v>
      </c>
      <c r="AC91" s="62">
        <f>C91-AB11</f>
        <v>90</v>
      </c>
      <c r="AF91" s="61">
        <v>90</v>
      </c>
      <c r="AG91" s="62">
        <f t="shared" si="0"/>
        <v>15.166544018991967</v>
      </c>
      <c r="AH91" s="62">
        <f>K91-AG11</f>
        <v>180</v>
      </c>
    </row>
    <row r="92" spans="2:34" x14ac:dyDescent="0.15">
      <c r="B92" s="69"/>
      <c r="C92" s="93">
        <v>95</v>
      </c>
      <c r="D92" s="94">
        <f t="shared" si="1"/>
        <v>6.3095734448019317E-2</v>
      </c>
      <c r="E92" s="94">
        <f t="shared" si="2"/>
        <v>-12</v>
      </c>
      <c r="F92" s="95"/>
      <c r="G92" s="96"/>
      <c r="H92" s="97"/>
      <c r="I92" s="97"/>
      <c r="J92" s="69"/>
      <c r="K92" s="93">
        <v>95</v>
      </c>
      <c r="L92" s="94">
        <f t="shared" si="3"/>
        <v>15.147681111198601</v>
      </c>
      <c r="M92" s="94">
        <f t="shared" si="4"/>
        <v>11.803461537827904</v>
      </c>
      <c r="N92" s="95"/>
      <c r="O92" s="96"/>
      <c r="W92" s="97"/>
      <c r="X92" s="97"/>
      <c r="Y92" s="97"/>
      <c r="AB92" s="62">
        <f t="shared" si="5"/>
        <v>6.3095734448019317E-2</v>
      </c>
      <c r="AC92" s="62">
        <f>C92-AB11</f>
        <v>95</v>
      </c>
      <c r="AG92" s="62">
        <f t="shared" si="0"/>
        <v>15.147681111198601</v>
      </c>
      <c r="AH92" s="62">
        <f>K92-AG11</f>
        <v>185</v>
      </c>
    </row>
    <row r="93" spans="2:34" x14ac:dyDescent="0.15">
      <c r="B93" s="69"/>
      <c r="C93" s="93">
        <v>100</v>
      </c>
      <c r="D93" s="94">
        <f t="shared" si="1"/>
        <v>6.3095734448019317E-2</v>
      </c>
      <c r="E93" s="94">
        <f t="shared" si="2"/>
        <v>-12</v>
      </c>
      <c r="F93" s="95"/>
      <c r="G93" s="96"/>
      <c r="H93" s="97"/>
      <c r="I93" s="97"/>
      <c r="J93" s="69"/>
      <c r="K93" s="93">
        <v>100</v>
      </c>
      <c r="L93" s="94">
        <f t="shared" si="3"/>
        <v>15.091332799763624</v>
      </c>
      <c r="M93" s="94">
        <f t="shared" si="4"/>
        <v>11.787275964371091</v>
      </c>
      <c r="N93" s="95"/>
      <c r="O93" s="96"/>
      <c r="W93" s="97"/>
      <c r="X93" s="97"/>
      <c r="Y93" s="97"/>
      <c r="AB93" s="62">
        <f t="shared" si="5"/>
        <v>6.3095734448019317E-2</v>
      </c>
      <c r="AC93" s="62">
        <f>C93-AB11</f>
        <v>100</v>
      </c>
      <c r="AG93" s="62">
        <f t="shared" si="0"/>
        <v>15.091332799763624</v>
      </c>
      <c r="AH93" s="62">
        <f>K93-AG11</f>
        <v>190</v>
      </c>
    </row>
    <row r="94" spans="2:34" x14ac:dyDescent="0.15">
      <c r="B94" s="69"/>
      <c r="C94" s="93">
        <v>105</v>
      </c>
      <c r="D94" s="94">
        <f t="shared" si="1"/>
        <v>6.3095734448019317E-2</v>
      </c>
      <c r="E94" s="94">
        <f t="shared" si="2"/>
        <v>-12</v>
      </c>
      <c r="F94" s="95"/>
      <c r="G94" s="96"/>
      <c r="H94" s="97"/>
      <c r="I94" s="97"/>
      <c r="J94" s="69"/>
      <c r="K94" s="93">
        <v>105</v>
      </c>
      <c r="L94" s="94">
        <f t="shared" si="3"/>
        <v>14.997703291229515</v>
      </c>
      <c r="M94" s="94">
        <f t="shared" si="4"/>
        <v>11.760247574346854</v>
      </c>
      <c r="N94" s="95"/>
      <c r="O94" s="96"/>
      <c r="W94" s="97"/>
      <c r="X94" s="97"/>
      <c r="Y94" s="97"/>
      <c r="AB94" s="62">
        <f t="shared" si="5"/>
        <v>6.3095734448019317E-2</v>
      </c>
      <c r="AC94" s="62">
        <f>C94-AB11</f>
        <v>105</v>
      </c>
      <c r="AG94" s="62">
        <f t="shared" si="0"/>
        <v>14.997703291229515</v>
      </c>
      <c r="AH94" s="62">
        <f>K94-AG11</f>
        <v>195</v>
      </c>
    </row>
    <row r="95" spans="2:34" x14ac:dyDescent="0.15">
      <c r="B95" s="69"/>
      <c r="C95" s="93">
        <v>110</v>
      </c>
      <c r="D95" s="94">
        <f t="shared" si="1"/>
        <v>6.3095734448019317E-2</v>
      </c>
      <c r="E95" s="94">
        <f t="shared" si="2"/>
        <v>-12</v>
      </c>
      <c r="F95" s="95"/>
      <c r="G95" s="96"/>
      <c r="H95" s="97"/>
      <c r="I95" s="97"/>
      <c r="J95" s="69"/>
      <c r="K95" s="93">
        <v>110</v>
      </c>
      <c r="L95" s="94">
        <f t="shared" si="3"/>
        <v>14.867132188981312</v>
      </c>
      <c r="M95" s="94">
        <f t="shared" si="4"/>
        <v>11.722272029122443</v>
      </c>
      <c r="N95" s="95"/>
      <c r="O95" s="96"/>
      <c r="W95" s="97"/>
      <c r="X95" s="97"/>
      <c r="Y95" s="97"/>
      <c r="AB95" s="62">
        <f t="shared" si="5"/>
        <v>6.3095734448019317E-2</v>
      </c>
      <c r="AC95" s="62">
        <f>C95-AB11</f>
        <v>110</v>
      </c>
      <c r="AG95" s="62">
        <f t="shared" si="0"/>
        <v>14.867132188981312</v>
      </c>
      <c r="AH95" s="62">
        <f>K95-AG11</f>
        <v>200</v>
      </c>
    </row>
    <row r="96" spans="2:34" x14ac:dyDescent="0.15">
      <c r="B96" s="69"/>
      <c r="C96" s="93">
        <v>115</v>
      </c>
      <c r="D96" s="94">
        <f t="shared" si="1"/>
        <v>6.3095734448019317E-2</v>
      </c>
      <c r="E96" s="94">
        <f t="shared" si="2"/>
        <v>-12</v>
      </c>
      <c r="F96" s="95"/>
      <c r="G96" s="96"/>
      <c r="H96" s="97"/>
      <c r="I96" s="97"/>
      <c r="J96" s="69"/>
      <c r="K96" s="93">
        <v>115</v>
      </c>
      <c r="L96" s="94">
        <f t="shared" si="3"/>
        <v>14.700093700559348</v>
      </c>
      <c r="M96" s="94">
        <f t="shared" si="4"/>
        <v>11.67320103013903</v>
      </c>
      <c r="N96" s="95"/>
      <c r="O96" s="96"/>
      <c r="W96" s="97"/>
      <c r="X96" s="97"/>
      <c r="Y96" s="97"/>
      <c r="AB96" s="62">
        <f t="shared" si="5"/>
        <v>6.3095734448019317E-2</v>
      </c>
      <c r="AC96" s="62">
        <f>C96-AB11</f>
        <v>115</v>
      </c>
      <c r="AG96" s="62">
        <f t="shared" si="0"/>
        <v>14.700093700559348</v>
      </c>
      <c r="AH96" s="62">
        <f>K96-AG11</f>
        <v>205</v>
      </c>
    </row>
    <row r="97" spans="2:34" x14ac:dyDescent="0.15">
      <c r="B97" s="69"/>
      <c r="C97" s="93">
        <v>120</v>
      </c>
      <c r="D97" s="94">
        <f t="shared" si="1"/>
        <v>6.3095734448019317E-2</v>
      </c>
      <c r="E97" s="94">
        <f t="shared" si="2"/>
        <v>-12</v>
      </c>
      <c r="F97" s="95"/>
      <c r="G97" s="96"/>
      <c r="H97" s="97"/>
      <c r="I97" s="97"/>
      <c r="J97" s="69"/>
      <c r="K97" s="93">
        <v>120</v>
      </c>
      <c r="L97" s="94">
        <f t="shared" si="3"/>
        <v>14.497195540631616</v>
      </c>
      <c r="M97" s="94">
        <f t="shared" si="4"/>
        <v>11.61283996784827</v>
      </c>
      <c r="N97" s="95"/>
      <c r="O97" s="96"/>
      <c r="W97" s="97"/>
      <c r="X97" s="97"/>
      <c r="Y97" s="97"/>
      <c r="AA97" s="61">
        <v>120</v>
      </c>
      <c r="AB97" s="62">
        <f t="shared" si="5"/>
        <v>6.3095734448019317E-2</v>
      </c>
      <c r="AC97" s="62">
        <f>C97-AB11</f>
        <v>120</v>
      </c>
      <c r="AF97" s="61">
        <v>120</v>
      </c>
      <c r="AG97" s="62">
        <f t="shared" si="0"/>
        <v>14.497195540631616</v>
      </c>
      <c r="AH97" s="62">
        <f>K97-AG11</f>
        <v>210</v>
      </c>
    </row>
    <row r="98" spans="2:34" x14ac:dyDescent="0.15">
      <c r="B98" s="69"/>
      <c r="C98" s="93">
        <v>125</v>
      </c>
      <c r="D98" s="94">
        <f t="shared" si="1"/>
        <v>6.3095734448019317E-2</v>
      </c>
      <c r="E98" s="94">
        <f t="shared" si="2"/>
        <v>-12</v>
      </c>
      <c r="F98" s="95"/>
      <c r="G98" s="96"/>
      <c r="H98" s="97"/>
      <c r="I98" s="97"/>
      <c r="J98" s="69"/>
      <c r="K98" s="93">
        <v>125</v>
      </c>
      <c r="L98" s="94">
        <f t="shared" si="3"/>
        <v>14.259177542447301</v>
      </c>
      <c r="M98" s="94">
        <f t="shared" si="4"/>
        <v>11.54094476492164</v>
      </c>
      <c r="N98" s="95"/>
      <c r="O98" s="96"/>
      <c r="W98" s="97"/>
      <c r="X98" s="97"/>
      <c r="Y98" s="97"/>
      <c r="AB98" s="62">
        <f t="shared" si="5"/>
        <v>6.3095734448019317E-2</v>
      </c>
      <c r="AC98" s="62">
        <f>C98-AB11</f>
        <v>125</v>
      </c>
      <c r="AG98" s="62">
        <f t="shared" si="0"/>
        <v>14.259177542447301</v>
      </c>
      <c r="AH98" s="62">
        <f>K98-AG11</f>
        <v>215</v>
      </c>
    </row>
    <row r="99" spans="2:34" x14ac:dyDescent="0.15">
      <c r="B99" s="69"/>
      <c r="C99" s="93">
        <v>130</v>
      </c>
      <c r="D99" s="94">
        <f t="shared" si="1"/>
        <v>6.3095734448019317E-2</v>
      </c>
      <c r="E99" s="94">
        <f t="shared" si="2"/>
        <v>-12</v>
      </c>
      <c r="F99" s="95"/>
      <c r="G99" s="96"/>
      <c r="H99" s="97"/>
      <c r="I99" s="97"/>
      <c r="J99" s="69"/>
      <c r="K99" s="93">
        <v>130</v>
      </c>
      <c r="L99" s="94">
        <f t="shared" si="3"/>
        <v>13.986909994837575</v>
      </c>
      <c r="M99" s="94">
        <f t="shared" si="4"/>
        <v>11.457217802234043</v>
      </c>
      <c r="N99" s="95"/>
      <c r="O99" s="96"/>
      <c r="W99" s="97"/>
      <c r="X99" s="97"/>
      <c r="Y99" s="97"/>
      <c r="AB99" s="62">
        <f t="shared" si="5"/>
        <v>6.3095734448019317E-2</v>
      </c>
      <c r="AC99" s="62">
        <f>C99-AB11</f>
        <v>130</v>
      </c>
      <c r="AG99" s="62">
        <f t="shared" si="0"/>
        <v>13.986909994837575</v>
      </c>
      <c r="AH99" s="62">
        <f>K99-AG11</f>
        <v>220</v>
      </c>
    </row>
    <row r="100" spans="2:34" x14ac:dyDescent="0.15">
      <c r="B100" s="69"/>
      <c r="C100" s="93">
        <v>135</v>
      </c>
      <c r="D100" s="94">
        <f t="shared" si="1"/>
        <v>6.3095734448019317E-2</v>
      </c>
      <c r="E100" s="94">
        <f t="shared" si="2"/>
        <v>-12</v>
      </c>
      <c r="F100" s="95"/>
      <c r="G100" s="96"/>
      <c r="H100" s="97"/>
      <c r="I100" s="97"/>
      <c r="J100" s="69"/>
      <c r="K100" s="93">
        <v>135</v>
      </c>
      <c r="L100" s="94">
        <f t="shared" si="3"/>
        <v>13.681391726571215</v>
      </c>
      <c r="M100" s="94">
        <f t="shared" si="4"/>
        <v>11.361302778246802</v>
      </c>
      <c r="N100" s="95"/>
      <c r="O100" s="96"/>
      <c r="W100" s="97"/>
      <c r="X100" s="97"/>
      <c r="Y100" s="97"/>
      <c r="AB100" s="62">
        <f t="shared" si="5"/>
        <v>6.3095734448019317E-2</v>
      </c>
      <c r="AC100" s="62">
        <f>C100-AB11</f>
        <v>135</v>
      </c>
      <c r="AG100" s="62">
        <f t="shared" si="0"/>
        <v>13.681391726571215</v>
      </c>
      <c r="AH100" s="62">
        <f>K100-AG11</f>
        <v>225</v>
      </c>
    </row>
    <row r="101" spans="2:34" x14ac:dyDescent="0.15">
      <c r="B101" s="69"/>
      <c r="C101" s="93">
        <v>140</v>
      </c>
      <c r="D101" s="94">
        <f t="shared" si="1"/>
        <v>6.3095734448019317E-2</v>
      </c>
      <c r="E101" s="94">
        <f t="shared" si="2"/>
        <v>-12</v>
      </c>
      <c r="F101" s="95"/>
      <c r="G101" s="96"/>
      <c r="H101" s="97"/>
      <c r="I101" s="97"/>
      <c r="J101" s="69"/>
      <c r="K101" s="93">
        <v>140</v>
      </c>
      <c r="L101" s="94">
        <f t="shared" si="3"/>
        <v>13.343747965293366</v>
      </c>
      <c r="M101" s="94">
        <f t="shared" si="4"/>
        <v>11.252778304822098</v>
      </c>
      <c r="N101" s="95"/>
      <c r="O101" s="96"/>
      <c r="W101" s="97"/>
      <c r="X101" s="97"/>
      <c r="Y101" s="97"/>
      <c r="AB101" s="62">
        <f t="shared" si="5"/>
        <v>6.3095734448019317E-2</v>
      </c>
      <c r="AC101" s="62">
        <f>C101-AB11</f>
        <v>140</v>
      </c>
      <c r="AG101" s="62">
        <f t="shared" si="0"/>
        <v>13.343747965293366</v>
      </c>
      <c r="AH101" s="62">
        <f>K101-AG11</f>
        <v>230</v>
      </c>
    </row>
    <row r="102" spans="2:34" x14ac:dyDescent="0.15">
      <c r="B102" s="69"/>
      <c r="C102" s="93">
        <v>145</v>
      </c>
      <c r="D102" s="94">
        <f t="shared" si="1"/>
        <v>6.3095734448019317E-2</v>
      </c>
      <c r="E102" s="94">
        <f t="shared" si="2"/>
        <v>-12</v>
      </c>
      <c r="F102" s="95"/>
      <c r="G102" s="96"/>
      <c r="H102" s="97"/>
      <c r="I102" s="97"/>
      <c r="J102" s="69"/>
      <c r="K102" s="93">
        <v>145</v>
      </c>
      <c r="L102" s="94">
        <f t="shared" si="3"/>
        <v>12.975228004615897</v>
      </c>
      <c r="M102" s="94">
        <f t="shared" si="4"/>
        <v>11.13114998141036</v>
      </c>
      <c r="N102" s="95"/>
      <c r="O102" s="96"/>
      <c r="W102" s="97"/>
      <c r="X102" s="97"/>
      <c r="Y102" s="97"/>
      <c r="AB102" s="62">
        <f t="shared" si="5"/>
        <v>6.3095734448019317E-2</v>
      </c>
      <c r="AC102" s="62">
        <f>C102-AB11</f>
        <v>145</v>
      </c>
      <c r="AG102" s="62">
        <f t="shared" si="0"/>
        <v>12.975228004615897</v>
      </c>
      <c r="AH102" s="62">
        <f>K102-AG11</f>
        <v>235</v>
      </c>
    </row>
    <row r="103" spans="2:34" x14ac:dyDescent="0.15">
      <c r="B103" s="69"/>
      <c r="C103" s="93">
        <v>150</v>
      </c>
      <c r="D103" s="94">
        <f t="shared" si="1"/>
        <v>0.19342896234199022</v>
      </c>
      <c r="E103" s="94">
        <f t="shared" si="2"/>
        <v>-7.1347849796972218</v>
      </c>
      <c r="F103" s="95"/>
      <c r="G103" s="96"/>
      <c r="H103" s="97"/>
      <c r="I103" s="97"/>
      <c r="J103" s="69"/>
      <c r="K103" s="93">
        <v>150</v>
      </c>
      <c r="L103" s="94">
        <f t="shared" si="3"/>
        <v>12.577202720504461</v>
      </c>
      <c r="M103" s="94">
        <f t="shared" si="4"/>
        <v>10.995840609713262</v>
      </c>
      <c r="N103" s="95"/>
      <c r="O103" s="96"/>
      <c r="W103" s="97"/>
      <c r="X103" s="97"/>
      <c r="Y103" s="97"/>
      <c r="AA103" s="61">
        <v>150</v>
      </c>
      <c r="AB103" s="62">
        <f t="shared" si="5"/>
        <v>0.19342896234199022</v>
      </c>
      <c r="AC103" s="62">
        <f>C103-AB11</f>
        <v>150</v>
      </c>
      <c r="AF103" s="61">
        <v>150</v>
      </c>
      <c r="AG103" s="62">
        <f t="shared" si="0"/>
        <v>12.577202720504461</v>
      </c>
      <c r="AH103" s="62">
        <f>K103-AG11</f>
        <v>240</v>
      </c>
    </row>
    <row r="104" spans="2:34" x14ac:dyDescent="0.15">
      <c r="B104" s="69"/>
      <c r="C104" s="93">
        <v>155</v>
      </c>
      <c r="D104" s="94">
        <f t="shared" si="1"/>
        <v>0.74171482592152638</v>
      </c>
      <c r="E104" s="94">
        <f t="shared" si="2"/>
        <v>-1.2976303991559426</v>
      </c>
      <c r="F104" s="95"/>
      <c r="G104" s="96"/>
      <c r="H104" s="97"/>
      <c r="I104" s="97"/>
      <c r="J104" s="69"/>
      <c r="K104" s="93">
        <v>155</v>
      </c>
      <c r="L104" s="94">
        <f t="shared" si="3"/>
        <v>12.151161987351957</v>
      </c>
      <c r="M104" s="94">
        <f t="shared" si="4"/>
        <v>10.846178104911399</v>
      </c>
      <c r="N104" s="95"/>
      <c r="O104" s="96"/>
      <c r="W104" s="97"/>
      <c r="X104" s="97"/>
      <c r="Y104" s="97"/>
      <c r="AB104" s="62">
        <f t="shared" si="5"/>
        <v>0.74171482592152638</v>
      </c>
      <c r="AC104" s="62">
        <f>C104-AB11</f>
        <v>155</v>
      </c>
      <c r="AG104" s="62">
        <f t="shared" si="0"/>
        <v>12.151161987351957</v>
      </c>
      <c r="AH104" s="62">
        <f>K104-AG11</f>
        <v>245</v>
      </c>
    </row>
    <row r="105" spans="2:34" x14ac:dyDescent="0.15">
      <c r="B105" s="69"/>
      <c r="C105" s="93">
        <v>160</v>
      </c>
      <c r="D105" s="94">
        <f t="shared" si="1"/>
        <v>2.2115058737955984</v>
      </c>
      <c r="E105" s="94">
        <f t="shared" si="2"/>
        <v>3.4468809720036759</v>
      </c>
      <c r="F105" s="95"/>
      <c r="G105" s="96"/>
      <c r="H105" s="97"/>
      <c r="I105" s="97"/>
      <c r="J105" s="69"/>
      <c r="K105" s="93">
        <v>160</v>
      </c>
      <c r="L105" s="94">
        <f t="shared" si="3"/>
        <v>11.698712055632397</v>
      </c>
      <c r="M105" s="94">
        <f t="shared" si="4"/>
        <v>10.681380516674629</v>
      </c>
      <c r="N105" s="95"/>
      <c r="O105" s="96"/>
      <c r="W105" s="97"/>
      <c r="X105" s="97"/>
      <c r="Y105" s="97"/>
      <c r="AB105" s="62">
        <f t="shared" ref="AB105:AB136" si="6">D105</f>
        <v>2.2115058737955984</v>
      </c>
      <c r="AC105" s="62">
        <f>C105-AB11</f>
        <v>160</v>
      </c>
      <c r="AG105" s="62">
        <f t="shared" ref="AG105:AG136" si="7">L105</f>
        <v>11.698712055632397</v>
      </c>
      <c r="AH105" s="62">
        <f>K105-AG11</f>
        <v>250</v>
      </c>
    </row>
    <row r="106" spans="2:34" x14ac:dyDescent="0.15">
      <c r="B106" s="69"/>
      <c r="C106" s="93">
        <v>165</v>
      </c>
      <c r="D106" s="94">
        <f t="shared" si="1"/>
        <v>5.149397029214219</v>
      </c>
      <c r="E106" s="94">
        <f t="shared" si="2"/>
        <v>7.1175637812543933</v>
      </c>
      <c r="F106" s="95"/>
      <c r="G106" s="96"/>
      <c r="H106" s="97"/>
      <c r="I106" s="97"/>
      <c r="J106" s="69"/>
      <c r="K106" s="93">
        <v>165</v>
      </c>
      <c r="L106" s="94">
        <f t="shared" si="3"/>
        <v>11.221572967619114</v>
      </c>
      <c r="M106" s="94">
        <f t="shared" si="4"/>
        <v>10.500537377825758</v>
      </c>
      <c r="N106" s="95"/>
      <c r="O106" s="96"/>
      <c r="W106" s="97"/>
      <c r="X106" s="97"/>
      <c r="Y106" s="97"/>
      <c r="AB106" s="62">
        <f t="shared" si="6"/>
        <v>5.149397029214219</v>
      </c>
      <c r="AC106" s="62">
        <f>C106-AB11</f>
        <v>165</v>
      </c>
      <c r="AG106" s="62">
        <f t="shared" si="7"/>
        <v>11.221572967619114</v>
      </c>
      <c r="AH106" s="62">
        <f>K106-AG11</f>
        <v>255</v>
      </c>
    </row>
    <row r="107" spans="2:34" x14ac:dyDescent="0.15">
      <c r="B107" s="69"/>
      <c r="C107" s="93">
        <v>170</v>
      </c>
      <c r="D107" s="94">
        <f t="shared" si="1"/>
        <v>9.394532110913465</v>
      </c>
      <c r="E107" s="94">
        <f t="shared" si="2"/>
        <v>9.728751551966818</v>
      </c>
      <c r="F107" s="95"/>
      <c r="G107" s="96"/>
      <c r="H107" s="97"/>
      <c r="I107" s="97"/>
      <c r="J107" s="69"/>
      <c r="K107" s="93">
        <v>170</v>
      </c>
      <c r="L107" s="94">
        <f t="shared" si="3"/>
        <v>10.721576106495657</v>
      </c>
      <c r="M107" s="94">
        <f t="shared" si="4"/>
        <v>10.302586327485464</v>
      </c>
      <c r="N107" s="95"/>
      <c r="O107" s="96"/>
      <c r="W107" s="97"/>
      <c r="X107" s="97"/>
      <c r="Y107" s="97"/>
      <c r="AB107" s="62">
        <f t="shared" si="6"/>
        <v>9.394532110913465</v>
      </c>
      <c r="AC107" s="62">
        <f>C107-AB11</f>
        <v>170</v>
      </c>
      <c r="AG107" s="62">
        <f t="shared" si="7"/>
        <v>10.721576106495657</v>
      </c>
      <c r="AH107" s="62">
        <f>K107-AG11</f>
        <v>260</v>
      </c>
    </row>
    <row r="108" spans="2:34" x14ac:dyDescent="0.15">
      <c r="B108" s="69"/>
      <c r="C108" s="93">
        <v>175</v>
      </c>
      <c r="D108" s="94">
        <f t="shared" si="1"/>
        <v>13.460227183218588</v>
      </c>
      <c r="E108" s="94">
        <f t="shared" si="2"/>
        <v>11.290523900206161</v>
      </c>
      <c r="F108" s="95"/>
      <c r="G108" s="96"/>
      <c r="H108" s="97"/>
      <c r="I108" s="97"/>
      <c r="J108" s="69"/>
      <c r="K108" s="93">
        <v>175</v>
      </c>
      <c r="L108" s="94">
        <f t="shared" si="3"/>
        <v>10.200661998964472</v>
      </c>
      <c r="M108" s="94">
        <f t="shared" si="4"/>
        <v>10.086283573666211</v>
      </c>
      <c r="N108" s="95"/>
      <c r="O108" s="96"/>
      <c r="W108" s="97"/>
      <c r="X108" s="97"/>
      <c r="Y108" s="97"/>
      <c r="AB108" s="62">
        <f t="shared" si="6"/>
        <v>13.460227183218588</v>
      </c>
      <c r="AC108" s="62">
        <f>C108-AB11</f>
        <v>175</v>
      </c>
      <c r="AG108" s="62">
        <f t="shared" si="7"/>
        <v>10.200661998964472</v>
      </c>
      <c r="AH108" s="62">
        <f>K108-AG11</f>
        <v>265</v>
      </c>
    </row>
    <row r="109" spans="2:34" x14ac:dyDescent="0.15">
      <c r="B109" s="69"/>
      <c r="C109" s="93">
        <v>180</v>
      </c>
      <c r="D109" s="94">
        <f t="shared" si="1"/>
        <v>15.166534569042454</v>
      </c>
      <c r="E109" s="94">
        <f t="shared" si="2"/>
        <v>11.808863593317946</v>
      </c>
      <c r="F109" s="95"/>
      <c r="G109" s="96"/>
      <c r="H109" s="97"/>
      <c r="I109" s="97"/>
      <c r="J109" s="69"/>
      <c r="K109" s="93">
        <v>180</v>
      </c>
      <c r="L109" s="94">
        <f t="shared" si="3"/>
        <v>9.6608785246192088</v>
      </c>
      <c r="M109" s="94">
        <f t="shared" si="4"/>
        <v>9.8501662134778805</v>
      </c>
      <c r="N109" s="95"/>
      <c r="O109" s="96"/>
      <c r="W109" s="97"/>
      <c r="X109" s="97"/>
      <c r="Y109" s="97"/>
      <c r="AA109" s="61">
        <v>180</v>
      </c>
      <c r="AB109" s="62">
        <f t="shared" si="6"/>
        <v>15.166534569042454</v>
      </c>
      <c r="AC109" s="62">
        <f>C109-AB11</f>
        <v>180</v>
      </c>
      <c r="AF109" s="61">
        <v>180</v>
      </c>
      <c r="AG109" s="62">
        <f t="shared" si="7"/>
        <v>9.6608785246192088</v>
      </c>
      <c r="AH109" s="62">
        <f>K109-AG11</f>
        <v>270</v>
      </c>
    </row>
    <row r="110" spans="2:34" x14ac:dyDescent="0.15">
      <c r="B110" s="69"/>
      <c r="C110" s="93">
        <v>185</v>
      </c>
      <c r="D110" s="94">
        <f t="shared" si="1"/>
        <v>13.44543541233503</v>
      </c>
      <c r="E110" s="94">
        <f t="shared" si="2"/>
        <v>11.285748708295023</v>
      </c>
      <c r="F110" s="95"/>
      <c r="G110" s="96"/>
      <c r="H110" s="97"/>
      <c r="I110" s="97"/>
      <c r="J110" s="69"/>
      <c r="K110" s="93">
        <v>185</v>
      </c>
      <c r="L110" s="94">
        <f t="shared" si="3"/>
        <v>9.1043797305294181</v>
      </c>
      <c r="M110" s="94">
        <f t="shared" si="4"/>
        <v>9.5925036322436021</v>
      </c>
      <c r="N110" s="95"/>
      <c r="O110" s="96"/>
      <c r="W110" s="97"/>
      <c r="X110" s="97"/>
      <c r="Y110" s="97"/>
      <c r="AB110" s="62">
        <f t="shared" si="6"/>
        <v>13.44543541233503</v>
      </c>
      <c r="AC110" s="62">
        <f>C110-AB11</f>
        <v>185</v>
      </c>
      <c r="AG110" s="62">
        <f t="shared" si="7"/>
        <v>9.1043797305294181</v>
      </c>
      <c r="AH110" s="62">
        <f>K110-AG11</f>
        <v>275</v>
      </c>
    </row>
    <row r="111" spans="2:34" x14ac:dyDescent="0.15">
      <c r="B111" s="69"/>
      <c r="C111" s="93">
        <v>190</v>
      </c>
      <c r="D111" s="94">
        <f t="shared" si="1"/>
        <v>9.3738563261491663</v>
      </c>
      <c r="E111" s="94">
        <f t="shared" si="2"/>
        <v>9.7191829276870294</v>
      </c>
      <c r="F111" s="95"/>
      <c r="G111" s="96"/>
      <c r="H111" s="97"/>
      <c r="I111" s="97"/>
      <c r="J111" s="69"/>
      <c r="K111" s="93">
        <v>190</v>
      </c>
      <c r="L111" s="94">
        <f t="shared" si="3"/>
        <v>8.5334255122008233</v>
      </c>
      <c r="M111" s="94">
        <f t="shared" si="4"/>
        <v>9.3112340190749325</v>
      </c>
      <c r="N111" s="95"/>
      <c r="O111" s="96"/>
      <c r="W111" s="97"/>
      <c r="X111" s="97"/>
      <c r="Y111" s="97"/>
      <c r="AB111" s="62">
        <f t="shared" si="6"/>
        <v>9.3738563261491663</v>
      </c>
      <c r="AC111" s="62">
        <f>C111-AB11</f>
        <v>190</v>
      </c>
      <c r="AG111" s="62">
        <f t="shared" si="7"/>
        <v>8.5334255122008233</v>
      </c>
      <c r="AH111" s="62">
        <f>K111-AG11</f>
        <v>280</v>
      </c>
    </row>
    <row r="112" spans="2:34" x14ac:dyDescent="0.15">
      <c r="B112" s="69"/>
      <c r="C112" s="93">
        <v>195</v>
      </c>
      <c r="D112" s="94">
        <f t="shared" si="1"/>
        <v>5.1323527301014984</v>
      </c>
      <c r="E112" s="94">
        <f t="shared" si="2"/>
        <v>7.103164963919939</v>
      </c>
      <c r="F112" s="95"/>
      <c r="G112" s="96"/>
      <c r="H112" s="97"/>
      <c r="I112" s="97"/>
      <c r="J112" s="69"/>
      <c r="K112" s="93">
        <v>195</v>
      </c>
      <c r="L112" s="94">
        <f t="shared" si="3"/>
        <v>7.9503825108335384</v>
      </c>
      <c r="M112" s="94">
        <f t="shared" si="4"/>
        <v>9.0038802404614948</v>
      </c>
      <c r="N112" s="95"/>
      <c r="O112" s="96"/>
      <c r="W112" s="97"/>
      <c r="X112" s="97"/>
      <c r="Y112" s="97"/>
      <c r="AB112" s="62">
        <f t="shared" si="6"/>
        <v>5.1323527301014984</v>
      </c>
      <c r="AC112" s="62">
        <f>C112-AB11</f>
        <v>195</v>
      </c>
      <c r="AG112" s="62">
        <f t="shared" si="7"/>
        <v>7.9503825108335384</v>
      </c>
      <c r="AH112" s="62">
        <f>K112-AG11</f>
        <v>285</v>
      </c>
    </row>
    <row r="113" spans="2:34" x14ac:dyDescent="0.15">
      <c r="B113" s="69"/>
      <c r="C113" s="93">
        <v>200</v>
      </c>
      <c r="D113" s="94">
        <f t="shared" si="1"/>
        <v>2.2017074461403383</v>
      </c>
      <c r="E113" s="94">
        <f t="shared" si="2"/>
        <v>3.4275961119895775</v>
      </c>
      <c r="F113" s="95"/>
      <c r="G113" s="96"/>
      <c r="H113" s="97"/>
      <c r="I113" s="97"/>
      <c r="J113" s="69"/>
      <c r="K113" s="93">
        <v>200</v>
      </c>
      <c r="L113" s="94">
        <f t="shared" si="3"/>
        <v>7.357726705068365</v>
      </c>
      <c r="M113" s="94">
        <f t="shared" si="4"/>
        <v>8.6674365238814577</v>
      </c>
      <c r="N113" s="95"/>
      <c r="O113" s="96"/>
      <c r="W113" s="97"/>
      <c r="X113" s="97"/>
      <c r="Y113" s="97"/>
      <c r="AB113" s="62">
        <f t="shared" si="6"/>
        <v>2.2017074461403383</v>
      </c>
      <c r="AC113" s="62">
        <f>C113-AB11</f>
        <v>200</v>
      </c>
      <c r="AG113" s="62">
        <f t="shared" si="7"/>
        <v>7.357726705068365</v>
      </c>
      <c r="AH113" s="62">
        <f>K113-AG11</f>
        <v>290</v>
      </c>
    </row>
    <row r="114" spans="2:34" x14ac:dyDescent="0.15">
      <c r="B114" s="69"/>
      <c r="C114" s="93">
        <v>205</v>
      </c>
      <c r="D114" s="94">
        <f t="shared" si="1"/>
        <v>0.73758536049728751</v>
      </c>
      <c r="E114" s="94">
        <f t="shared" si="2"/>
        <v>-1.3218771169187338</v>
      </c>
      <c r="F114" s="95"/>
      <c r="G114" s="96"/>
      <c r="H114" s="97"/>
      <c r="I114" s="97"/>
      <c r="J114" s="69"/>
      <c r="K114" s="93">
        <v>205</v>
      </c>
      <c r="L114" s="94">
        <f t="shared" si="3"/>
        <v>6.7580483650390866</v>
      </c>
      <c r="M114" s="94">
        <f t="shared" si="4"/>
        <v>8.298212955469614</v>
      </c>
      <c r="N114" s="95"/>
      <c r="O114" s="96"/>
      <c r="W114" s="97"/>
      <c r="X114" s="97"/>
      <c r="Y114" s="97"/>
      <c r="AB114" s="62">
        <f t="shared" si="6"/>
        <v>0.73758536049728751</v>
      </c>
      <c r="AC114" s="62">
        <f>C114-AB11</f>
        <v>205</v>
      </c>
      <c r="AG114" s="62">
        <f t="shared" si="7"/>
        <v>6.7580483650390866</v>
      </c>
      <c r="AH114" s="62">
        <f>K114-AG11</f>
        <v>295</v>
      </c>
    </row>
    <row r="115" spans="2:34" x14ac:dyDescent="0.15">
      <c r="B115" s="69"/>
      <c r="C115" s="93">
        <v>210</v>
      </c>
      <c r="D115" s="94">
        <f t="shared" si="1"/>
        <v>0.19212812526037665</v>
      </c>
      <c r="E115" s="94">
        <f t="shared" si="2"/>
        <v>-7.1640905496495382</v>
      </c>
      <c r="F115" s="95"/>
      <c r="G115" s="96"/>
      <c r="H115" s="97"/>
      <c r="I115" s="97"/>
      <c r="J115" s="69"/>
      <c r="K115" s="93">
        <v>210</v>
      </c>
      <c r="L115" s="94">
        <f t="shared" si="3"/>
        <v>6.1540603240381992</v>
      </c>
      <c r="M115" s="94">
        <f t="shared" si="4"/>
        <v>7.8916174902364524</v>
      </c>
      <c r="N115" s="95"/>
      <c r="O115" s="96"/>
      <c r="W115" s="97"/>
      <c r="X115" s="97"/>
      <c r="Y115" s="97"/>
      <c r="AA115" s="61">
        <v>210</v>
      </c>
      <c r="AB115" s="62">
        <f t="shared" si="6"/>
        <v>0.19212812526037665</v>
      </c>
      <c r="AC115" s="62">
        <f>C115-AB11</f>
        <v>210</v>
      </c>
      <c r="AF115" s="61">
        <v>210</v>
      </c>
      <c r="AG115" s="62">
        <f t="shared" si="7"/>
        <v>6.1540603240381992</v>
      </c>
      <c r="AH115" s="62">
        <f>K115-AG11</f>
        <v>300</v>
      </c>
    </row>
    <row r="116" spans="2:34" x14ac:dyDescent="0.15">
      <c r="B116" s="69"/>
      <c r="C116" s="93">
        <v>215</v>
      </c>
      <c r="D116" s="94">
        <f t="shared" si="1"/>
        <v>6.3095734448019317E-2</v>
      </c>
      <c r="E116" s="94">
        <f t="shared" si="2"/>
        <v>-12</v>
      </c>
      <c r="F116" s="95"/>
      <c r="G116" s="96"/>
      <c r="H116" s="97"/>
      <c r="I116" s="97"/>
      <c r="J116" s="69"/>
      <c r="K116" s="93">
        <v>215</v>
      </c>
      <c r="L116" s="94">
        <f t="shared" si="3"/>
        <v>5.548610971472181</v>
      </c>
      <c r="M116" s="94">
        <f t="shared" si="4"/>
        <v>7.441842762890845</v>
      </c>
      <c r="N116" s="95"/>
      <c r="O116" s="96"/>
      <c r="W116" s="97"/>
      <c r="X116" s="97"/>
      <c r="Y116" s="97"/>
      <c r="AB116" s="62">
        <f t="shared" si="6"/>
        <v>6.3095734448019317E-2</v>
      </c>
      <c r="AC116" s="62">
        <f>C116-AB11</f>
        <v>215</v>
      </c>
      <c r="AG116" s="62">
        <f t="shared" si="7"/>
        <v>5.548610971472181</v>
      </c>
      <c r="AH116" s="62">
        <f>K116-AG11</f>
        <v>305</v>
      </c>
    </row>
    <row r="117" spans="2:34" x14ac:dyDescent="0.15">
      <c r="B117" s="69"/>
      <c r="C117" s="93">
        <v>220</v>
      </c>
      <c r="D117" s="94">
        <f t="shared" si="1"/>
        <v>6.3095734448019317E-2</v>
      </c>
      <c r="E117" s="94">
        <f t="shared" si="2"/>
        <v>-12</v>
      </c>
      <c r="F117" s="95"/>
      <c r="G117" s="96"/>
      <c r="H117" s="97"/>
      <c r="I117" s="97"/>
      <c r="J117" s="69"/>
      <c r="K117" s="93">
        <v>220</v>
      </c>
      <c r="L117" s="94">
        <f t="shared" si="3"/>
        <v>4.9447040929749395</v>
      </c>
      <c r="M117" s="94">
        <f t="shared" si="4"/>
        <v>6.9414030712969694</v>
      </c>
      <c r="N117" s="95"/>
      <c r="O117" s="96"/>
      <c r="W117" s="97"/>
      <c r="X117" s="97"/>
      <c r="Y117" s="97"/>
      <c r="AB117" s="62">
        <f t="shared" si="6"/>
        <v>6.3095734448019317E-2</v>
      </c>
      <c r="AC117" s="62">
        <f>C117-AB11</f>
        <v>220</v>
      </c>
      <c r="AG117" s="62">
        <f t="shared" si="7"/>
        <v>4.9447040929749395</v>
      </c>
      <c r="AH117" s="62">
        <f>K117-AG11</f>
        <v>310</v>
      </c>
    </row>
    <row r="118" spans="2:34" x14ac:dyDescent="0.15">
      <c r="B118" s="69"/>
      <c r="C118" s="93">
        <v>225</v>
      </c>
      <c r="D118" s="94">
        <f t="shared" si="1"/>
        <v>6.3095734448019317E-2</v>
      </c>
      <c r="E118" s="94">
        <f t="shared" si="2"/>
        <v>-12</v>
      </c>
      <c r="F118" s="95"/>
      <c r="G118" s="96"/>
      <c r="H118" s="97"/>
      <c r="I118" s="97"/>
      <c r="J118" s="69"/>
      <c r="K118" s="93">
        <v>225</v>
      </c>
      <c r="L118" s="94">
        <f t="shared" si="3"/>
        <v>4.3455288909821972</v>
      </c>
      <c r="M118" s="94">
        <f t="shared" si="4"/>
        <v>6.3804264164925675</v>
      </c>
      <c r="N118" s="95"/>
      <c r="O118" s="96"/>
      <c r="W118" s="97"/>
      <c r="X118" s="97"/>
      <c r="Y118" s="97"/>
      <c r="AB118" s="62">
        <f t="shared" si="6"/>
        <v>6.3095734448019317E-2</v>
      </c>
      <c r="AC118" s="62">
        <f>C118-AB11</f>
        <v>225</v>
      </c>
      <c r="AG118" s="62">
        <f t="shared" si="7"/>
        <v>4.3455288909821972</v>
      </c>
      <c r="AH118" s="62">
        <f>K118-AG11</f>
        <v>315</v>
      </c>
    </row>
    <row r="119" spans="2:34" x14ac:dyDescent="0.15">
      <c r="B119" s="69"/>
      <c r="C119" s="93">
        <v>230</v>
      </c>
      <c r="D119" s="94">
        <f t="shared" si="1"/>
        <v>6.3095734448019317E-2</v>
      </c>
      <c r="E119" s="94">
        <f t="shared" si="2"/>
        <v>-12</v>
      </c>
      <c r="F119" s="95"/>
      <c r="G119" s="96"/>
      <c r="H119" s="97"/>
      <c r="I119" s="97"/>
      <c r="J119" s="69"/>
      <c r="K119" s="93">
        <v>230</v>
      </c>
      <c r="L119" s="94">
        <f t="shared" si="3"/>
        <v>3.754505628078435</v>
      </c>
      <c r="M119" s="94">
        <f t="shared" si="4"/>
        <v>5.7455275968043829</v>
      </c>
      <c r="N119" s="95"/>
      <c r="O119" s="96"/>
      <c r="W119" s="97"/>
      <c r="X119" s="97"/>
      <c r="Y119" s="97"/>
      <c r="AB119" s="62">
        <f t="shared" si="6"/>
        <v>6.3095734448019317E-2</v>
      </c>
      <c r="AC119" s="62">
        <f>C119-AB11</f>
        <v>230</v>
      </c>
      <c r="AG119" s="62">
        <f t="shared" si="7"/>
        <v>3.754505628078435</v>
      </c>
      <c r="AH119" s="62">
        <f>K119-AG11</f>
        <v>320</v>
      </c>
    </row>
    <row r="120" spans="2:34" x14ac:dyDescent="0.15">
      <c r="B120" s="69"/>
      <c r="C120" s="93">
        <v>235</v>
      </c>
      <c r="D120" s="94">
        <f t="shared" si="1"/>
        <v>6.3095734448019317E-2</v>
      </c>
      <c r="E120" s="94">
        <f t="shared" si="2"/>
        <v>-12</v>
      </c>
      <c r="F120" s="95"/>
      <c r="G120" s="96"/>
      <c r="H120" s="97"/>
      <c r="I120" s="97"/>
      <c r="J120" s="69"/>
      <c r="K120" s="93">
        <v>235</v>
      </c>
      <c r="L120" s="94">
        <f t="shared" si="3"/>
        <v>3.1753562168534737</v>
      </c>
      <c r="M120" s="94">
        <f t="shared" si="4"/>
        <v>5.0179245225353046</v>
      </c>
      <c r="N120" s="95"/>
      <c r="O120" s="96"/>
      <c r="W120" s="97"/>
      <c r="X120" s="97"/>
      <c r="Y120" s="97"/>
      <c r="AB120" s="62">
        <f t="shared" si="6"/>
        <v>6.3095734448019317E-2</v>
      </c>
      <c r="AC120" s="62">
        <f>C120-AB11</f>
        <v>235</v>
      </c>
      <c r="AG120" s="62">
        <f t="shared" si="7"/>
        <v>3.1753562168534737</v>
      </c>
      <c r="AH120" s="62">
        <f>K120-AG11</f>
        <v>325</v>
      </c>
    </row>
    <row r="121" spans="2:34" x14ac:dyDescent="0.15">
      <c r="B121" s="69"/>
      <c r="C121" s="93">
        <v>240</v>
      </c>
      <c r="D121" s="94">
        <f t="shared" si="1"/>
        <v>6.3095734448019317E-2</v>
      </c>
      <c r="E121" s="94">
        <f t="shared" si="2"/>
        <v>-12</v>
      </c>
      <c r="F121" s="95"/>
      <c r="G121" s="96"/>
      <c r="H121" s="97"/>
      <c r="I121" s="97"/>
      <c r="J121" s="69"/>
      <c r="K121" s="93">
        <v>240</v>
      </c>
      <c r="L121" s="94">
        <f t="shared" si="3"/>
        <v>2.6122166933577247</v>
      </c>
      <c r="M121" s="94">
        <f t="shared" si="4"/>
        <v>4.1700920048438297</v>
      </c>
      <c r="N121" s="95"/>
      <c r="O121" s="96"/>
      <c r="W121" s="97"/>
      <c r="X121" s="97"/>
      <c r="Y121" s="97"/>
      <c r="AA121" s="61">
        <v>240</v>
      </c>
      <c r="AB121" s="62">
        <f t="shared" si="6"/>
        <v>6.3095734448019317E-2</v>
      </c>
      <c r="AC121" s="62">
        <f>C121-AB11</f>
        <v>240</v>
      </c>
      <c r="AF121" s="61">
        <v>240</v>
      </c>
      <c r="AG121" s="62">
        <f t="shared" si="7"/>
        <v>2.6122166933577247</v>
      </c>
      <c r="AH121" s="62">
        <f>K121-AG11</f>
        <v>330</v>
      </c>
    </row>
    <row r="122" spans="2:34" x14ac:dyDescent="0.15">
      <c r="B122" s="69"/>
      <c r="C122" s="93">
        <v>245</v>
      </c>
      <c r="D122" s="94">
        <f t="shared" si="1"/>
        <v>6.3095734448019317E-2</v>
      </c>
      <c r="E122" s="94">
        <f t="shared" si="2"/>
        <v>-12</v>
      </c>
      <c r="F122" s="95"/>
      <c r="G122" s="96"/>
      <c r="H122" s="97"/>
      <c r="I122" s="97"/>
      <c r="J122" s="69"/>
      <c r="K122" s="93">
        <v>245</v>
      </c>
      <c r="L122" s="94">
        <f t="shared" si="3"/>
        <v>2.0698246838295673</v>
      </c>
      <c r="M122" s="94">
        <f t="shared" si="4"/>
        <v>3.1593356184830252</v>
      </c>
      <c r="N122" s="95"/>
      <c r="O122" s="96"/>
      <c r="W122" s="97"/>
      <c r="X122" s="97"/>
      <c r="Y122" s="97"/>
      <c r="AB122" s="62">
        <f t="shared" si="6"/>
        <v>6.3095734448019317E-2</v>
      </c>
      <c r="AC122" s="62">
        <f>C122-AB11</f>
        <v>245</v>
      </c>
      <c r="AG122" s="62">
        <f t="shared" si="7"/>
        <v>2.0698246838295673</v>
      </c>
      <c r="AH122" s="62">
        <f>K122-AG11</f>
        <v>335</v>
      </c>
    </row>
    <row r="123" spans="2:34" x14ac:dyDescent="0.15">
      <c r="B123" s="69"/>
      <c r="C123" s="93">
        <v>250</v>
      </c>
      <c r="D123" s="94">
        <f t="shared" si="1"/>
        <v>6.3095734448019317E-2</v>
      </c>
      <c r="E123" s="94">
        <f t="shared" si="2"/>
        <v>-12</v>
      </c>
      <c r="F123" s="95"/>
      <c r="G123" s="96"/>
      <c r="H123" s="97"/>
      <c r="I123" s="97"/>
      <c r="J123" s="69"/>
      <c r="K123" s="93">
        <v>250</v>
      </c>
      <c r="L123" s="94">
        <f t="shared" si="3"/>
        <v>1.5538530632389858</v>
      </c>
      <c r="M123" s="94">
        <f t="shared" si="4"/>
        <v>1.91409948286253</v>
      </c>
      <c r="N123" s="95"/>
      <c r="O123" s="96"/>
      <c r="W123" s="97"/>
      <c r="X123" s="97"/>
      <c r="Y123" s="97"/>
      <c r="AB123" s="62">
        <f t="shared" si="6"/>
        <v>6.3095734448019317E-2</v>
      </c>
      <c r="AC123" s="62">
        <f>C123-AB11</f>
        <v>250</v>
      </c>
      <c r="AG123" s="62">
        <f t="shared" si="7"/>
        <v>1.5538530632389858</v>
      </c>
      <c r="AH123" s="62">
        <f>K123-AG11</f>
        <v>340</v>
      </c>
    </row>
    <row r="124" spans="2:34" x14ac:dyDescent="0.15">
      <c r="B124" s="69"/>
      <c r="C124" s="93">
        <v>255</v>
      </c>
      <c r="D124" s="94">
        <f t="shared" si="1"/>
        <v>6.3095734448019317E-2</v>
      </c>
      <c r="E124" s="94">
        <f t="shared" si="2"/>
        <v>-12</v>
      </c>
      <c r="F124" s="95"/>
      <c r="G124" s="96"/>
      <c r="H124" s="97"/>
      <c r="I124" s="97"/>
      <c r="J124" s="69"/>
      <c r="K124" s="93">
        <v>255</v>
      </c>
      <c r="L124" s="94">
        <f t="shared" si="3"/>
        <v>1.0715642114428439</v>
      </c>
      <c r="M124" s="94">
        <f t="shared" si="4"/>
        <v>0.30018200426617903</v>
      </c>
      <c r="N124" s="95"/>
      <c r="O124" s="96"/>
      <c r="W124" s="97"/>
      <c r="X124" s="97"/>
      <c r="Y124" s="97"/>
      <c r="AB124" s="62">
        <f t="shared" si="6"/>
        <v>6.3095734448019317E-2</v>
      </c>
      <c r="AC124" s="62">
        <f>C124-AB11</f>
        <v>255</v>
      </c>
      <c r="AG124" s="62">
        <f t="shared" si="7"/>
        <v>1.0715642114428439</v>
      </c>
      <c r="AH124" s="62">
        <f>K124-AG11</f>
        <v>345</v>
      </c>
    </row>
    <row r="125" spans="2:34" x14ac:dyDescent="0.15">
      <c r="B125" s="69"/>
      <c r="C125" s="93">
        <v>260</v>
      </c>
      <c r="D125" s="94">
        <f t="shared" si="1"/>
        <v>6.3095734448019317E-2</v>
      </c>
      <c r="E125" s="94">
        <f t="shared" si="2"/>
        <v>-12</v>
      </c>
      <c r="F125" s="95"/>
      <c r="G125" s="96"/>
      <c r="H125" s="97"/>
      <c r="I125" s="97"/>
      <c r="J125" s="69"/>
      <c r="K125" s="93">
        <v>260</v>
      </c>
      <c r="L125" s="94">
        <f t="shared" si="3"/>
        <v>0.63330275714572692</v>
      </c>
      <c r="M125" s="94">
        <f t="shared" si="4"/>
        <v>-1.9838862122490215</v>
      </c>
      <c r="N125" s="95"/>
      <c r="O125" s="96"/>
      <c r="W125" s="97"/>
      <c r="X125" s="97"/>
      <c r="Y125" s="97"/>
      <c r="AB125" s="62">
        <f t="shared" si="6"/>
        <v>6.3095734448019317E-2</v>
      </c>
      <c r="AC125" s="62">
        <f>C125-AB11</f>
        <v>260</v>
      </c>
      <c r="AG125" s="62">
        <f t="shared" si="7"/>
        <v>0.63330275714572692</v>
      </c>
      <c r="AH125" s="62">
        <f>K125-AG11</f>
        <v>350</v>
      </c>
    </row>
    <row r="126" spans="2:34" x14ac:dyDescent="0.15">
      <c r="B126" s="69"/>
      <c r="C126" s="93">
        <v>265</v>
      </c>
      <c r="D126" s="94">
        <f t="shared" si="1"/>
        <v>6.3095734448019317E-2</v>
      </c>
      <c r="E126" s="94">
        <f t="shared" si="2"/>
        <v>-12</v>
      </c>
      <c r="F126" s="95"/>
      <c r="G126" s="96"/>
      <c r="H126" s="97"/>
      <c r="I126" s="97"/>
      <c r="J126" s="69"/>
      <c r="K126" s="93">
        <v>265</v>
      </c>
      <c r="L126" s="94">
        <f t="shared" si="3"/>
        <v>0.25696442271693654</v>
      </c>
      <c r="M126" s="94">
        <f t="shared" si="4"/>
        <v>-5.9012700152193389</v>
      </c>
      <c r="N126" s="95"/>
      <c r="O126" s="96"/>
      <c r="W126" s="97"/>
      <c r="X126" s="97"/>
      <c r="Y126" s="97"/>
      <c r="AB126" s="62">
        <f t="shared" si="6"/>
        <v>6.3095734448019317E-2</v>
      </c>
      <c r="AC126" s="62">
        <f>C126-AB11</f>
        <v>265</v>
      </c>
      <c r="AG126" s="62">
        <f t="shared" si="7"/>
        <v>0.25696442271693654</v>
      </c>
      <c r="AH126" s="62">
        <f>K126-AG11</f>
        <v>355</v>
      </c>
    </row>
    <row r="127" spans="2:34" x14ac:dyDescent="0.15">
      <c r="B127" s="69"/>
      <c r="C127" s="93">
        <v>270</v>
      </c>
      <c r="D127" s="94">
        <f t="shared" si="1"/>
        <v>6.3095734448019317E-2</v>
      </c>
      <c r="E127" s="94">
        <f t="shared" si="2"/>
        <v>-12</v>
      </c>
      <c r="F127" s="95"/>
      <c r="G127" s="96"/>
      <c r="H127" s="97"/>
      <c r="I127" s="97"/>
      <c r="J127" s="69"/>
      <c r="K127" s="93">
        <v>270</v>
      </c>
      <c r="L127" s="94">
        <f t="shared" si="3"/>
        <v>6.3095734448019317E-2</v>
      </c>
      <c r="M127" s="94">
        <f t="shared" si="4"/>
        <v>-12</v>
      </c>
      <c r="N127" s="95"/>
      <c r="O127" s="96"/>
      <c r="W127" s="97"/>
      <c r="X127" s="97"/>
      <c r="Y127" s="97"/>
      <c r="AA127" s="61">
        <v>270</v>
      </c>
      <c r="AB127" s="62">
        <f t="shared" si="6"/>
        <v>6.3095734448019317E-2</v>
      </c>
      <c r="AC127" s="62">
        <f>C127-AB11</f>
        <v>270</v>
      </c>
      <c r="AF127" s="61">
        <v>270</v>
      </c>
      <c r="AG127" s="62">
        <f t="shared" si="7"/>
        <v>6.3095734448019317E-2</v>
      </c>
      <c r="AH127" s="62">
        <f>K127-AG11</f>
        <v>360</v>
      </c>
    </row>
    <row r="128" spans="2:34" x14ac:dyDescent="0.15">
      <c r="B128" s="69"/>
      <c r="C128" s="93">
        <v>275</v>
      </c>
      <c r="D128" s="94">
        <f t="shared" si="1"/>
        <v>6.3095734448019317E-2</v>
      </c>
      <c r="E128" s="94">
        <f t="shared" si="2"/>
        <v>-12</v>
      </c>
      <c r="F128" s="95"/>
      <c r="G128" s="96"/>
      <c r="H128" s="97"/>
      <c r="I128" s="97"/>
      <c r="J128" s="69"/>
      <c r="K128" s="93">
        <v>275</v>
      </c>
      <c r="L128" s="94">
        <f t="shared" si="3"/>
        <v>0.25850034137058342</v>
      </c>
      <c r="M128" s="94">
        <f t="shared" si="4"/>
        <v>-5.8753887904871274</v>
      </c>
      <c r="N128" s="95"/>
      <c r="O128" s="96"/>
      <c r="W128" s="97"/>
      <c r="X128" s="97"/>
      <c r="Y128" s="97"/>
      <c r="AB128" s="62">
        <f t="shared" si="6"/>
        <v>6.3095734448019317E-2</v>
      </c>
      <c r="AC128" s="62">
        <f>C128-AB11</f>
        <v>275</v>
      </c>
      <c r="AG128" s="62">
        <f t="shared" si="7"/>
        <v>0.25850034137058342</v>
      </c>
      <c r="AH128" s="62">
        <f>K128-AG11</f>
        <v>365</v>
      </c>
    </row>
    <row r="129" spans="2:34" x14ac:dyDescent="0.15">
      <c r="B129" s="69"/>
      <c r="C129" s="93">
        <v>280</v>
      </c>
      <c r="D129" s="94">
        <f t="shared" si="1"/>
        <v>6.3095734448019317E-2</v>
      </c>
      <c r="E129" s="94">
        <f t="shared" si="2"/>
        <v>-12</v>
      </c>
      <c r="F129" s="95"/>
      <c r="G129" s="96"/>
      <c r="H129" s="97"/>
      <c r="I129" s="97"/>
      <c r="J129" s="69"/>
      <c r="K129" s="93">
        <v>280</v>
      </c>
      <c r="L129" s="94">
        <f t="shared" si="3"/>
        <v>0.63518900433524084</v>
      </c>
      <c r="M129" s="94">
        <f t="shared" si="4"/>
        <v>-1.9709702852469799</v>
      </c>
      <c r="N129" s="95"/>
      <c r="O129" s="96"/>
      <c r="W129" s="97"/>
      <c r="X129" s="97"/>
      <c r="Y129" s="97"/>
      <c r="AB129" s="62">
        <f t="shared" si="6"/>
        <v>6.3095734448019317E-2</v>
      </c>
      <c r="AC129" s="62">
        <f>C129-AB11</f>
        <v>280</v>
      </c>
      <c r="AG129" s="62">
        <f t="shared" si="7"/>
        <v>0.63518900433524084</v>
      </c>
      <c r="AH129" s="62">
        <f>K129-AG11</f>
        <v>370</v>
      </c>
    </row>
    <row r="130" spans="2:34" x14ac:dyDescent="0.15">
      <c r="B130" s="69"/>
      <c r="C130" s="93">
        <v>285</v>
      </c>
      <c r="D130" s="94">
        <f t="shared" si="1"/>
        <v>6.3095734448019317E-2</v>
      </c>
      <c r="E130" s="94">
        <f t="shared" si="2"/>
        <v>-12</v>
      </c>
      <c r="F130" s="95"/>
      <c r="G130" s="96"/>
      <c r="H130" s="97"/>
      <c r="I130" s="97"/>
      <c r="J130" s="69"/>
      <c r="K130" s="93">
        <v>285</v>
      </c>
      <c r="L130" s="94">
        <f t="shared" si="3"/>
        <v>1.0736840914291397</v>
      </c>
      <c r="M130" s="94">
        <f t="shared" si="4"/>
        <v>0.3087651829945528</v>
      </c>
      <c r="N130" s="95"/>
      <c r="O130" s="96"/>
      <c r="W130" s="97"/>
      <c r="X130" s="97"/>
      <c r="Y130" s="97"/>
      <c r="AB130" s="62">
        <f t="shared" si="6"/>
        <v>6.3095734448019317E-2</v>
      </c>
      <c r="AC130" s="62">
        <f>C130-AB11</f>
        <v>285</v>
      </c>
      <c r="AG130" s="62">
        <f t="shared" si="7"/>
        <v>1.0736840914291397</v>
      </c>
      <c r="AH130" s="62">
        <f>K130-AG11</f>
        <v>375</v>
      </c>
    </row>
    <row r="131" spans="2:34" x14ac:dyDescent="0.15">
      <c r="B131" s="69"/>
      <c r="C131" s="93">
        <v>290</v>
      </c>
      <c r="D131" s="94">
        <f t="shared" si="1"/>
        <v>6.3095734448019317E-2</v>
      </c>
      <c r="E131" s="94">
        <f t="shared" si="2"/>
        <v>-12</v>
      </c>
      <c r="F131" s="95"/>
      <c r="G131" s="96"/>
      <c r="H131" s="97"/>
      <c r="I131" s="97"/>
      <c r="J131" s="69"/>
      <c r="K131" s="93">
        <v>290</v>
      </c>
      <c r="L131" s="94">
        <f t="shared" si="3"/>
        <v>1.5561476503693321</v>
      </c>
      <c r="M131" s="94">
        <f t="shared" si="4"/>
        <v>1.9205080132877423</v>
      </c>
      <c r="N131" s="95"/>
      <c r="O131" s="96"/>
      <c r="W131" s="97"/>
      <c r="X131" s="97"/>
      <c r="Y131" s="97"/>
      <c r="AB131" s="62">
        <f t="shared" si="6"/>
        <v>6.3095734448019317E-2</v>
      </c>
      <c r="AC131" s="62">
        <f>C131-AB11</f>
        <v>290</v>
      </c>
      <c r="AG131" s="62">
        <f t="shared" si="7"/>
        <v>1.5561476503693321</v>
      </c>
      <c r="AH131" s="62">
        <f>K131-AG11</f>
        <v>380</v>
      </c>
    </row>
    <row r="132" spans="2:34" x14ac:dyDescent="0.15">
      <c r="B132" s="69"/>
      <c r="C132" s="93">
        <v>295</v>
      </c>
      <c r="D132" s="94">
        <f t="shared" si="1"/>
        <v>6.3095734448019317E-2</v>
      </c>
      <c r="E132" s="94">
        <f t="shared" si="2"/>
        <v>-12</v>
      </c>
      <c r="F132" s="95"/>
      <c r="G132" s="96"/>
      <c r="H132" s="97"/>
      <c r="I132" s="97"/>
      <c r="J132" s="69"/>
      <c r="K132" s="93">
        <v>295</v>
      </c>
      <c r="L132" s="94">
        <f t="shared" si="3"/>
        <v>2.0722553543663231</v>
      </c>
      <c r="M132" s="94">
        <f t="shared" si="4"/>
        <v>3.164432704550296</v>
      </c>
      <c r="N132" s="95"/>
      <c r="O132" s="96"/>
      <c r="W132" s="97"/>
      <c r="X132" s="97"/>
      <c r="Y132" s="97"/>
      <c r="AB132" s="62">
        <f t="shared" si="6"/>
        <v>6.3095734448019317E-2</v>
      </c>
      <c r="AC132" s="62">
        <f>C132-AB11</f>
        <v>295</v>
      </c>
      <c r="AG132" s="62">
        <f t="shared" si="7"/>
        <v>2.0722553543663231</v>
      </c>
      <c r="AH132" s="62">
        <f>K132-AG11</f>
        <v>385</v>
      </c>
    </row>
    <row r="133" spans="2:34" x14ac:dyDescent="0.15">
      <c r="B133" s="69"/>
      <c r="C133" s="93">
        <v>300</v>
      </c>
      <c r="D133" s="94">
        <f t="shared" si="1"/>
        <v>6.3095734448019317E-2</v>
      </c>
      <c r="E133" s="94">
        <f t="shared" si="2"/>
        <v>-12</v>
      </c>
      <c r="F133" s="95"/>
      <c r="G133" s="96"/>
      <c r="H133" s="97"/>
      <c r="I133" s="97"/>
      <c r="J133" s="69"/>
      <c r="K133" s="93">
        <v>300</v>
      </c>
      <c r="L133" s="94">
        <f t="shared" si="3"/>
        <v>2.6147545115670656</v>
      </c>
      <c r="M133" s="94">
        <f t="shared" si="4"/>
        <v>4.1743092101345622</v>
      </c>
      <c r="N133" s="95"/>
      <c r="O133" s="96"/>
      <c r="W133" s="97"/>
      <c r="X133" s="97"/>
      <c r="Y133" s="97"/>
      <c r="AA133" s="61">
        <v>300</v>
      </c>
      <c r="AB133" s="62">
        <f t="shared" si="6"/>
        <v>6.3095734448019317E-2</v>
      </c>
      <c r="AC133" s="62">
        <f>C133-AB11</f>
        <v>300</v>
      </c>
      <c r="AF133" s="61">
        <v>300</v>
      </c>
      <c r="AG133" s="62">
        <f t="shared" si="7"/>
        <v>2.6147545115670656</v>
      </c>
      <c r="AH133" s="62">
        <f>K133-AG11</f>
        <v>390</v>
      </c>
    </row>
    <row r="134" spans="2:34" x14ac:dyDescent="0.15">
      <c r="B134" s="69"/>
      <c r="C134" s="93">
        <v>305</v>
      </c>
      <c r="D134" s="94">
        <f t="shared" si="1"/>
        <v>6.3095734448019317E-2</v>
      </c>
      <c r="E134" s="94">
        <f t="shared" si="2"/>
        <v>-12</v>
      </c>
      <c r="F134" s="95"/>
      <c r="G134" s="96"/>
      <c r="H134" s="97"/>
      <c r="I134" s="97"/>
      <c r="J134" s="69"/>
      <c r="K134" s="93">
        <v>305</v>
      </c>
      <c r="L134" s="94">
        <f t="shared" si="3"/>
        <v>3.1779776708145508</v>
      </c>
      <c r="M134" s="94">
        <f t="shared" si="4"/>
        <v>5.0215084143143187</v>
      </c>
      <c r="N134" s="95"/>
      <c r="O134" s="96"/>
      <c r="W134" s="97"/>
      <c r="X134" s="97"/>
      <c r="Y134" s="97"/>
      <c r="AB134" s="62">
        <f t="shared" si="6"/>
        <v>6.3095734448019317E-2</v>
      </c>
      <c r="AC134" s="62">
        <f>C134-AB11</f>
        <v>305</v>
      </c>
      <c r="AG134" s="62">
        <f t="shared" si="7"/>
        <v>3.1779776708145508</v>
      </c>
      <c r="AH134" s="62">
        <f>K134-AG11</f>
        <v>395</v>
      </c>
    </row>
    <row r="135" spans="2:34" x14ac:dyDescent="0.15">
      <c r="B135" s="69"/>
      <c r="C135" s="93">
        <v>310</v>
      </c>
      <c r="D135" s="94">
        <f t="shared" si="1"/>
        <v>6.3095734448019317E-2</v>
      </c>
      <c r="E135" s="94">
        <f t="shared" si="2"/>
        <v>-12</v>
      </c>
      <c r="F135" s="95"/>
      <c r="G135" s="96"/>
      <c r="H135" s="97"/>
      <c r="I135" s="97"/>
      <c r="J135" s="69"/>
      <c r="K135" s="93">
        <v>310</v>
      </c>
      <c r="L135" s="94">
        <f t="shared" si="3"/>
        <v>3.7571905706895552</v>
      </c>
      <c r="M135" s="94">
        <f t="shared" si="4"/>
        <v>5.7486322372984588</v>
      </c>
      <c r="N135" s="95"/>
      <c r="O135" s="96"/>
      <c r="W135" s="97"/>
      <c r="X135" s="97"/>
      <c r="Y135" s="97"/>
      <c r="AB135" s="62">
        <f t="shared" si="6"/>
        <v>6.3095734448019317E-2</v>
      </c>
      <c r="AC135" s="62">
        <f>C135-AB11</f>
        <v>310</v>
      </c>
      <c r="AG135" s="62">
        <f t="shared" si="7"/>
        <v>3.7571905706895552</v>
      </c>
      <c r="AH135" s="62">
        <f>K135-AG11</f>
        <v>400</v>
      </c>
    </row>
    <row r="136" spans="2:34" x14ac:dyDescent="0.15">
      <c r="B136" s="69"/>
      <c r="C136" s="93">
        <v>315</v>
      </c>
      <c r="D136" s="94">
        <f t="shared" si="1"/>
        <v>6.3095734448019317E-2</v>
      </c>
      <c r="E136" s="94">
        <f t="shared" si="2"/>
        <v>-12</v>
      </c>
      <c r="F136" s="95"/>
      <c r="G136" s="96"/>
      <c r="H136" s="97"/>
      <c r="I136" s="97"/>
      <c r="J136" s="69"/>
      <c r="K136" s="93">
        <v>315</v>
      </c>
      <c r="L136" s="94">
        <f t="shared" si="3"/>
        <v>4.3482594251097693</v>
      </c>
      <c r="M136" s="94">
        <f t="shared" si="4"/>
        <v>6.3831544699029577</v>
      </c>
      <c r="N136" s="95"/>
      <c r="O136" s="96"/>
      <c r="W136" s="97"/>
      <c r="X136" s="97"/>
      <c r="Y136" s="97"/>
      <c r="AB136" s="62">
        <f t="shared" si="6"/>
        <v>6.3095734448019317E-2</v>
      </c>
      <c r="AC136" s="62">
        <f>C136-AB11</f>
        <v>315</v>
      </c>
      <c r="AG136" s="62">
        <f t="shared" si="7"/>
        <v>4.3482594251097693</v>
      </c>
      <c r="AH136" s="62">
        <f>K136-AG11</f>
        <v>405</v>
      </c>
    </row>
    <row r="137" spans="2:34" x14ac:dyDescent="0.15">
      <c r="B137" s="69"/>
      <c r="C137" s="93">
        <v>320</v>
      </c>
      <c r="D137" s="94">
        <f t="shared" si="1"/>
        <v>6.3095734448019317E-2</v>
      </c>
      <c r="E137" s="94">
        <f t="shared" si="2"/>
        <v>-12</v>
      </c>
      <c r="F137" s="95"/>
      <c r="G137" s="96"/>
      <c r="H137" s="97"/>
      <c r="I137" s="97"/>
      <c r="J137" s="69"/>
      <c r="K137" s="93">
        <v>320</v>
      </c>
      <c r="L137" s="94">
        <f t="shared" si="3"/>
        <v>4.9474639195959513</v>
      </c>
      <c r="M137" s="94">
        <f t="shared" si="4"/>
        <v>6.9438263570763663</v>
      </c>
      <c r="N137" s="95"/>
      <c r="O137" s="96"/>
      <c r="W137" s="97"/>
      <c r="X137" s="97"/>
      <c r="Y137" s="97"/>
      <c r="AB137" s="62">
        <f t="shared" ref="AB137:AB144" si="8">D137</f>
        <v>6.3095734448019317E-2</v>
      </c>
      <c r="AC137" s="62">
        <f>C137-AB11</f>
        <v>320</v>
      </c>
      <c r="AG137" s="62">
        <f t="shared" ref="AG137:AG144" si="9">L137</f>
        <v>4.9474639195959513</v>
      </c>
      <c r="AH137" s="62">
        <f>K137-AG11</f>
        <v>410</v>
      </c>
    </row>
    <row r="138" spans="2:34" x14ac:dyDescent="0.15">
      <c r="B138" s="69"/>
      <c r="C138" s="93">
        <v>325</v>
      </c>
      <c r="D138" s="94">
        <f t="shared" ref="D138:D144" si="10" xml:space="preserve"> IF(W$11*POWER(ABS(SIN(0.0001+0.5*AC138/180*PI())),AC$10)&gt;AB$12,W$11*POWER(ABS(SIN(0.0001+0.5*AC138/180*PI())),AC$10),AB$12)</f>
        <v>6.3095734448019317E-2</v>
      </c>
      <c r="E138" s="94">
        <f t="shared" ref="E138:E144" si="11">10*LOG10(D138)</f>
        <v>-12</v>
      </c>
      <c r="F138" s="95"/>
      <c r="G138" s="96"/>
      <c r="H138" s="97"/>
      <c r="I138" s="97"/>
      <c r="J138" s="69"/>
      <c r="K138" s="93">
        <v>325</v>
      </c>
      <c r="L138" s="94">
        <f t="shared" ref="L138:L144" si="12" xml:space="preserve"> IF(W$11*POWER(ABS(SIN(0.0001+0.5*AH138/180*PI())),AH$10)&gt;AG$12,W$11*POWER(ABS(SIN(0.0001+0.5*AH138/180*PI())),AH$10),AG$12)</f>
        <v>5.5513849877756378</v>
      </c>
      <c r="M138" s="94">
        <f t="shared" ref="M138:M144" si="13">10*LOG10(L138)</f>
        <v>7.4440134663808379</v>
      </c>
      <c r="N138" s="95"/>
      <c r="O138" s="96"/>
      <c r="W138" s="97"/>
      <c r="X138" s="97"/>
      <c r="Y138" s="97"/>
      <c r="AB138" s="62">
        <f t="shared" si="8"/>
        <v>6.3095734448019317E-2</v>
      </c>
      <c r="AC138" s="62">
        <f>C138-AB11</f>
        <v>325</v>
      </c>
      <c r="AG138" s="62">
        <f t="shared" si="9"/>
        <v>5.5513849877756378</v>
      </c>
      <c r="AH138" s="62">
        <f>K138-AG11</f>
        <v>415</v>
      </c>
    </row>
    <row r="139" spans="2:34" x14ac:dyDescent="0.15">
      <c r="B139" s="69"/>
      <c r="C139" s="93">
        <v>330</v>
      </c>
      <c r="D139" s="94">
        <f t="shared" si="10"/>
        <v>6.3095734448019317E-2</v>
      </c>
      <c r="E139" s="94">
        <f t="shared" si="11"/>
        <v>-12</v>
      </c>
      <c r="F139" s="95"/>
      <c r="G139" s="96"/>
      <c r="H139" s="97"/>
      <c r="I139" s="97"/>
      <c r="J139" s="69"/>
      <c r="K139" s="93">
        <v>330</v>
      </c>
      <c r="L139" s="94">
        <f t="shared" si="12"/>
        <v>6.1568343665269909</v>
      </c>
      <c r="M139" s="94">
        <f t="shared" si="13"/>
        <v>7.8935747019519598</v>
      </c>
      <c r="N139" s="95"/>
      <c r="O139" s="96"/>
      <c r="W139" s="97"/>
      <c r="X139" s="97"/>
      <c r="Y139" s="97"/>
      <c r="AA139" s="61">
        <v>330</v>
      </c>
      <c r="AB139" s="62">
        <f t="shared" si="8"/>
        <v>6.3095734448019317E-2</v>
      </c>
      <c r="AC139" s="62">
        <f>C139-AB11</f>
        <v>330</v>
      </c>
      <c r="AF139" s="61">
        <v>330</v>
      </c>
      <c r="AG139" s="62">
        <f t="shared" si="9"/>
        <v>6.1568343665269909</v>
      </c>
      <c r="AH139" s="62">
        <f>K139-AG11</f>
        <v>420</v>
      </c>
    </row>
    <row r="140" spans="2:34" x14ac:dyDescent="0.15">
      <c r="B140" s="69"/>
      <c r="C140" s="93">
        <v>335</v>
      </c>
      <c r="D140" s="94">
        <f t="shared" si="10"/>
        <v>6.3095734448019317E-2</v>
      </c>
      <c r="E140" s="94">
        <f t="shared" si="11"/>
        <v>-12</v>
      </c>
      <c r="F140" s="95"/>
      <c r="G140" s="96"/>
      <c r="H140" s="97"/>
      <c r="I140" s="97"/>
      <c r="J140" s="69"/>
      <c r="K140" s="93">
        <v>335</v>
      </c>
      <c r="L140" s="94">
        <f t="shared" si="12"/>
        <v>6.7608090415534301</v>
      </c>
      <c r="M140" s="94">
        <f t="shared" si="13"/>
        <v>8.2999866950055896</v>
      </c>
      <c r="N140" s="95"/>
      <c r="O140" s="96"/>
      <c r="W140" s="97"/>
      <c r="X140" s="97"/>
      <c r="Y140" s="97"/>
      <c r="AB140" s="62">
        <f t="shared" si="8"/>
        <v>6.3095734448019317E-2</v>
      </c>
      <c r="AC140" s="62">
        <f>C140-AB11</f>
        <v>335</v>
      </c>
      <c r="AG140" s="62">
        <f t="shared" si="9"/>
        <v>6.7608090415534301</v>
      </c>
      <c r="AH140" s="62">
        <f>K140-AG11</f>
        <v>425</v>
      </c>
    </row>
    <row r="141" spans="2:34" x14ac:dyDescent="0.15">
      <c r="B141" s="69"/>
      <c r="C141" s="93">
        <v>340</v>
      </c>
      <c r="D141" s="94">
        <f t="shared" si="10"/>
        <v>6.3095734448019317E-2</v>
      </c>
      <c r="E141" s="94">
        <f t="shared" si="11"/>
        <v>-12</v>
      </c>
      <c r="F141" s="95"/>
      <c r="G141" s="96"/>
      <c r="H141" s="97"/>
      <c r="I141" s="97"/>
      <c r="J141" s="69"/>
      <c r="K141" s="93">
        <v>340</v>
      </c>
      <c r="L141" s="94">
        <f t="shared" si="12"/>
        <v>7.3604612837874859</v>
      </c>
      <c r="M141" s="94">
        <f t="shared" si="13"/>
        <v>8.6690503264264578</v>
      </c>
      <c r="N141" s="95"/>
      <c r="O141" s="96"/>
      <c r="W141" s="97"/>
      <c r="X141" s="97"/>
      <c r="Y141" s="97"/>
      <c r="AB141" s="62">
        <f t="shared" si="8"/>
        <v>6.3095734448019317E-2</v>
      </c>
      <c r="AC141" s="62">
        <f>C141-AB11</f>
        <v>340</v>
      </c>
      <c r="AG141" s="62">
        <f t="shared" si="9"/>
        <v>7.3604612837874859</v>
      </c>
      <c r="AH141" s="62">
        <f>K141-AG11</f>
        <v>430</v>
      </c>
    </row>
    <row r="142" spans="2:34" x14ac:dyDescent="0.15">
      <c r="B142" s="69"/>
      <c r="C142" s="93">
        <v>345</v>
      </c>
      <c r="D142" s="94">
        <f t="shared" si="10"/>
        <v>6.3095734448019317E-2</v>
      </c>
      <c r="E142" s="94">
        <f t="shared" si="11"/>
        <v>-12</v>
      </c>
      <c r="F142" s="95"/>
      <c r="G142" s="96"/>
      <c r="H142" s="97"/>
      <c r="I142" s="97"/>
      <c r="J142" s="69"/>
      <c r="K142" s="93">
        <v>345</v>
      </c>
      <c r="L142" s="94">
        <f t="shared" si="12"/>
        <v>7.9530788470872604</v>
      </c>
      <c r="M142" s="94">
        <f t="shared" si="13"/>
        <v>9.0053528808398546</v>
      </c>
      <c r="N142" s="95"/>
      <c r="O142" s="96"/>
      <c r="W142" s="97"/>
      <c r="X142" s="97"/>
      <c r="Y142" s="97"/>
      <c r="AB142" s="62">
        <f t="shared" si="8"/>
        <v>6.3095734448019317E-2</v>
      </c>
      <c r="AC142" s="62">
        <f>C142-AB11</f>
        <v>345</v>
      </c>
      <c r="AG142" s="62">
        <f t="shared" si="9"/>
        <v>7.9530788470872604</v>
      </c>
      <c r="AH142" s="62">
        <f>K142-AG11</f>
        <v>435</v>
      </c>
    </row>
    <row r="143" spans="2:34" x14ac:dyDescent="0.15">
      <c r="B143" s="69"/>
      <c r="C143" s="93">
        <v>350</v>
      </c>
      <c r="D143" s="94">
        <f t="shared" si="10"/>
        <v>6.3095734448019317E-2</v>
      </c>
      <c r="E143" s="94">
        <f t="shared" si="11"/>
        <v>-12</v>
      </c>
      <c r="F143" s="95"/>
      <c r="G143" s="96"/>
      <c r="H143" s="97"/>
      <c r="I143" s="97"/>
      <c r="J143" s="69"/>
      <c r="K143" s="93">
        <v>350</v>
      </c>
      <c r="L143" s="94">
        <f t="shared" si="12"/>
        <v>8.5360720010781979</v>
      </c>
      <c r="M143" s="94">
        <f t="shared" si="13"/>
        <v>9.3125806967075668</v>
      </c>
      <c r="N143" s="95"/>
      <c r="O143" s="96"/>
      <c r="W143" s="97"/>
      <c r="X143" s="97"/>
      <c r="Y143" s="97"/>
      <c r="AB143" s="62">
        <f t="shared" si="8"/>
        <v>6.3095734448019317E-2</v>
      </c>
      <c r="AC143" s="62">
        <f>C143-AB11</f>
        <v>350</v>
      </c>
      <c r="AG143" s="62">
        <f t="shared" si="9"/>
        <v>8.5360720010781979</v>
      </c>
      <c r="AH143" s="62">
        <f>K143-AG11</f>
        <v>440</v>
      </c>
    </row>
    <row r="144" spans="2:34" x14ac:dyDescent="0.15">
      <c r="B144" s="69"/>
      <c r="C144" s="93">
        <v>355</v>
      </c>
      <c r="D144" s="94">
        <f t="shared" si="10"/>
        <v>6.3095734448019317E-2</v>
      </c>
      <c r="E144" s="94">
        <f t="shared" si="11"/>
        <v>-12</v>
      </c>
      <c r="F144" s="95"/>
      <c r="G144" s="96"/>
      <c r="H144" s="97"/>
      <c r="I144" s="97"/>
      <c r="J144" s="69"/>
      <c r="K144" s="93">
        <v>355</v>
      </c>
      <c r="L144" s="94">
        <f t="shared" si="12"/>
        <v>9.1069652774720513</v>
      </c>
      <c r="M144" s="94">
        <f t="shared" si="13"/>
        <v>9.5937368072528493</v>
      </c>
      <c r="N144" s="95"/>
      <c r="O144" s="96"/>
      <c r="W144" s="97"/>
      <c r="X144" s="97"/>
      <c r="Y144" s="97"/>
      <c r="AB144" s="62">
        <f t="shared" si="8"/>
        <v>6.3095734448019317E-2</v>
      </c>
      <c r="AC144" s="62">
        <f>C144-AB11</f>
        <v>355</v>
      </c>
      <c r="AG144" s="62">
        <f t="shared" si="9"/>
        <v>9.1069652774720513</v>
      </c>
      <c r="AH144" s="62">
        <f>K144-AG11</f>
        <v>445</v>
      </c>
    </row>
    <row r="145" spans="2:25" ht="17" thickBot="1" x14ac:dyDescent="0.25">
      <c r="B145" s="75"/>
      <c r="C145" s="98"/>
      <c r="D145" s="99"/>
      <c r="E145" s="100"/>
      <c r="F145" s="99"/>
      <c r="G145" s="101"/>
      <c r="H145" s="97"/>
      <c r="I145" s="97"/>
      <c r="J145" s="75"/>
      <c r="K145" s="98"/>
      <c r="L145" s="99"/>
      <c r="M145" s="100"/>
      <c r="N145" s="99"/>
      <c r="O145" s="101"/>
      <c r="T145" s="60"/>
      <c r="U145" s="60"/>
      <c r="W145" s="97"/>
      <c r="X145" s="97"/>
      <c r="Y145" s="97"/>
    </row>
    <row r="146" spans="2:25" ht="14" thickTop="1" x14ac:dyDescent="0.15">
      <c r="D146" s="97"/>
      <c r="E146" s="102"/>
      <c r="F146" s="97"/>
      <c r="G146" s="97"/>
      <c r="H146" s="97"/>
      <c r="I146" s="97"/>
      <c r="J146" s="97"/>
      <c r="M146" s="97"/>
      <c r="N146" s="102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spans="2:25" x14ac:dyDescent="0.15">
      <c r="D147" s="97"/>
      <c r="E147" s="102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</row>
    <row r="148" spans="2:25" x14ac:dyDescent="0.15">
      <c r="D148" s="97"/>
      <c r="E148" s="102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</row>
    <row r="149" spans="2:25" x14ac:dyDescent="0.15">
      <c r="D149" s="97"/>
      <c r="E149" s="102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</row>
    <row r="150" spans="2:25" x14ac:dyDescent="0.15">
      <c r="D150" s="97"/>
      <c r="E150" s="102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4F0A-7C6A-AC4B-A132-8D67A0ACB6E8}">
  <dimension ref="B2:H29"/>
  <sheetViews>
    <sheetView zoomScale="150" zoomScaleNormal="150" workbookViewId="0">
      <selection activeCell="I3" sqref="I3"/>
    </sheetView>
  </sheetViews>
  <sheetFormatPr baseColWidth="10" defaultColWidth="11.5" defaultRowHeight="25" x14ac:dyDescent="0.25"/>
  <cols>
    <col min="1" max="2" width="4" style="103" customWidth="1"/>
    <col min="3" max="3" width="21.5" style="103" customWidth="1"/>
    <col min="4" max="4" width="46.83203125" style="103" customWidth="1"/>
    <col min="5" max="5" width="21" style="104" customWidth="1"/>
    <col min="6" max="6" width="5" style="103" customWidth="1"/>
    <col min="7" max="7" width="5.5" style="103" customWidth="1"/>
    <col min="8" max="8" width="7.83203125" style="103" customWidth="1"/>
    <col min="9" max="9" width="14.83203125" style="103" customWidth="1"/>
    <col min="10" max="10" width="10" style="103" customWidth="1"/>
    <col min="11" max="11" width="5.5" style="103" customWidth="1"/>
    <col min="12" max="12" width="9.1640625" style="103" customWidth="1"/>
    <col min="13" max="257" width="11.5" style="103"/>
    <col min="258" max="258" width="4" style="103" customWidth="1"/>
    <col min="259" max="259" width="7.83203125" style="103" customWidth="1"/>
    <col min="260" max="260" width="17.33203125" style="103" customWidth="1"/>
    <col min="261" max="261" width="8.83203125" style="103" customWidth="1"/>
    <col min="262" max="262" width="5" style="103" customWidth="1"/>
    <col min="263" max="263" width="5.5" style="103" customWidth="1"/>
    <col min="264" max="264" width="7.83203125" style="103" customWidth="1"/>
    <col min="265" max="265" width="14.83203125" style="103" customWidth="1"/>
    <col min="266" max="266" width="10" style="103" customWidth="1"/>
    <col min="267" max="267" width="5.5" style="103" customWidth="1"/>
    <col min="268" max="268" width="9.1640625" style="103" customWidth="1"/>
    <col min="269" max="513" width="11.5" style="103"/>
    <col min="514" max="514" width="4" style="103" customWidth="1"/>
    <col min="515" max="515" width="7.83203125" style="103" customWidth="1"/>
    <col min="516" max="516" width="17.33203125" style="103" customWidth="1"/>
    <col min="517" max="517" width="8.83203125" style="103" customWidth="1"/>
    <col min="518" max="518" width="5" style="103" customWidth="1"/>
    <col min="519" max="519" width="5.5" style="103" customWidth="1"/>
    <col min="520" max="520" width="7.83203125" style="103" customWidth="1"/>
    <col min="521" max="521" width="14.83203125" style="103" customWidth="1"/>
    <col min="522" max="522" width="10" style="103" customWidth="1"/>
    <col min="523" max="523" width="5.5" style="103" customWidth="1"/>
    <col min="524" max="524" width="9.1640625" style="103" customWidth="1"/>
    <col min="525" max="769" width="11.5" style="103"/>
    <col min="770" max="770" width="4" style="103" customWidth="1"/>
    <col min="771" max="771" width="7.83203125" style="103" customWidth="1"/>
    <col min="772" max="772" width="17.33203125" style="103" customWidth="1"/>
    <col min="773" max="773" width="8.83203125" style="103" customWidth="1"/>
    <col min="774" max="774" width="5" style="103" customWidth="1"/>
    <col min="775" max="775" width="5.5" style="103" customWidth="1"/>
    <col min="776" max="776" width="7.83203125" style="103" customWidth="1"/>
    <col min="777" max="777" width="14.83203125" style="103" customWidth="1"/>
    <col min="778" max="778" width="10" style="103" customWidth="1"/>
    <col min="779" max="779" width="5.5" style="103" customWidth="1"/>
    <col min="780" max="780" width="9.1640625" style="103" customWidth="1"/>
    <col min="781" max="1025" width="11.5" style="103"/>
    <col min="1026" max="1026" width="4" style="103" customWidth="1"/>
    <col min="1027" max="1027" width="7.83203125" style="103" customWidth="1"/>
    <col min="1028" max="1028" width="17.33203125" style="103" customWidth="1"/>
    <col min="1029" max="1029" width="8.83203125" style="103" customWidth="1"/>
    <col min="1030" max="1030" width="5" style="103" customWidth="1"/>
    <col min="1031" max="1031" width="5.5" style="103" customWidth="1"/>
    <col min="1032" max="1032" width="7.83203125" style="103" customWidth="1"/>
    <col min="1033" max="1033" width="14.83203125" style="103" customWidth="1"/>
    <col min="1034" max="1034" width="10" style="103" customWidth="1"/>
    <col min="1035" max="1035" width="5.5" style="103" customWidth="1"/>
    <col min="1036" max="1036" width="9.1640625" style="103" customWidth="1"/>
    <col min="1037" max="1281" width="11.5" style="103"/>
    <col min="1282" max="1282" width="4" style="103" customWidth="1"/>
    <col min="1283" max="1283" width="7.83203125" style="103" customWidth="1"/>
    <col min="1284" max="1284" width="17.33203125" style="103" customWidth="1"/>
    <col min="1285" max="1285" width="8.83203125" style="103" customWidth="1"/>
    <col min="1286" max="1286" width="5" style="103" customWidth="1"/>
    <col min="1287" max="1287" width="5.5" style="103" customWidth="1"/>
    <col min="1288" max="1288" width="7.83203125" style="103" customWidth="1"/>
    <col min="1289" max="1289" width="14.83203125" style="103" customWidth="1"/>
    <col min="1290" max="1290" width="10" style="103" customWidth="1"/>
    <col min="1291" max="1291" width="5.5" style="103" customWidth="1"/>
    <col min="1292" max="1292" width="9.1640625" style="103" customWidth="1"/>
    <col min="1293" max="1537" width="11.5" style="103"/>
    <col min="1538" max="1538" width="4" style="103" customWidth="1"/>
    <col min="1539" max="1539" width="7.83203125" style="103" customWidth="1"/>
    <col min="1540" max="1540" width="17.33203125" style="103" customWidth="1"/>
    <col min="1541" max="1541" width="8.83203125" style="103" customWidth="1"/>
    <col min="1542" max="1542" width="5" style="103" customWidth="1"/>
    <col min="1543" max="1543" width="5.5" style="103" customWidth="1"/>
    <col min="1544" max="1544" width="7.83203125" style="103" customWidth="1"/>
    <col min="1545" max="1545" width="14.83203125" style="103" customWidth="1"/>
    <col min="1546" max="1546" width="10" style="103" customWidth="1"/>
    <col min="1547" max="1547" width="5.5" style="103" customWidth="1"/>
    <col min="1548" max="1548" width="9.1640625" style="103" customWidth="1"/>
    <col min="1549" max="1793" width="11.5" style="103"/>
    <col min="1794" max="1794" width="4" style="103" customWidth="1"/>
    <col min="1795" max="1795" width="7.83203125" style="103" customWidth="1"/>
    <col min="1796" max="1796" width="17.33203125" style="103" customWidth="1"/>
    <col min="1797" max="1797" width="8.83203125" style="103" customWidth="1"/>
    <col min="1798" max="1798" width="5" style="103" customWidth="1"/>
    <col min="1799" max="1799" width="5.5" style="103" customWidth="1"/>
    <col min="1800" max="1800" width="7.83203125" style="103" customWidth="1"/>
    <col min="1801" max="1801" width="14.83203125" style="103" customWidth="1"/>
    <col min="1802" max="1802" width="10" style="103" customWidth="1"/>
    <col min="1803" max="1803" width="5.5" style="103" customWidth="1"/>
    <col min="1804" max="1804" width="9.1640625" style="103" customWidth="1"/>
    <col min="1805" max="2049" width="11.5" style="103"/>
    <col min="2050" max="2050" width="4" style="103" customWidth="1"/>
    <col min="2051" max="2051" width="7.83203125" style="103" customWidth="1"/>
    <col min="2052" max="2052" width="17.33203125" style="103" customWidth="1"/>
    <col min="2053" max="2053" width="8.83203125" style="103" customWidth="1"/>
    <col min="2054" max="2054" width="5" style="103" customWidth="1"/>
    <col min="2055" max="2055" width="5.5" style="103" customWidth="1"/>
    <col min="2056" max="2056" width="7.83203125" style="103" customWidth="1"/>
    <col min="2057" max="2057" width="14.83203125" style="103" customWidth="1"/>
    <col min="2058" max="2058" width="10" style="103" customWidth="1"/>
    <col min="2059" max="2059" width="5.5" style="103" customWidth="1"/>
    <col min="2060" max="2060" width="9.1640625" style="103" customWidth="1"/>
    <col min="2061" max="2305" width="11.5" style="103"/>
    <col min="2306" max="2306" width="4" style="103" customWidth="1"/>
    <col min="2307" max="2307" width="7.83203125" style="103" customWidth="1"/>
    <col min="2308" max="2308" width="17.33203125" style="103" customWidth="1"/>
    <col min="2309" max="2309" width="8.83203125" style="103" customWidth="1"/>
    <col min="2310" max="2310" width="5" style="103" customWidth="1"/>
    <col min="2311" max="2311" width="5.5" style="103" customWidth="1"/>
    <col min="2312" max="2312" width="7.83203125" style="103" customWidth="1"/>
    <col min="2313" max="2313" width="14.83203125" style="103" customWidth="1"/>
    <col min="2314" max="2314" width="10" style="103" customWidth="1"/>
    <col min="2315" max="2315" width="5.5" style="103" customWidth="1"/>
    <col min="2316" max="2316" width="9.1640625" style="103" customWidth="1"/>
    <col min="2317" max="2561" width="11.5" style="103"/>
    <col min="2562" max="2562" width="4" style="103" customWidth="1"/>
    <col min="2563" max="2563" width="7.83203125" style="103" customWidth="1"/>
    <col min="2564" max="2564" width="17.33203125" style="103" customWidth="1"/>
    <col min="2565" max="2565" width="8.83203125" style="103" customWidth="1"/>
    <col min="2566" max="2566" width="5" style="103" customWidth="1"/>
    <col min="2567" max="2567" width="5.5" style="103" customWidth="1"/>
    <col min="2568" max="2568" width="7.83203125" style="103" customWidth="1"/>
    <col min="2569" max="2569" width="14.83203125" style="103" customWidth="1"/>
    <col min="2570" max="2570" width="10" style="103" customWidth="1"/>
    <col min="2571" max="2571" width="5.5" style="103" customWidth="1"/>
    <col min="2572" max="2572" width="9.1640625" style="103" customWidth="1"/>
    <col min="2573" max="2817" width="11.5" style="103"/>
    <col min="2818" max="2818" width="4" style="103" customWidth="1"/>
    <col min="2819" max="2819" width="7.83203125" style="103" customWidth="1"/>
    <col min="2820" max="2820" width="17.33203125" style="103" customWidth="1"/>
    <col min="2821" max="2821" width="8.83203125" style="103" customWidth="1"/>
    <col min="2822" max="2822" width="5" style="103" customWidth="1"/>
    <col min="2823" max="2823" width="5.5" style="103" customWidth="1"/>
    <col min="2824" max="2824" width="7.83203125" style="103" customWidth="1"/>
    <col min="2825" max="2825" width="14.83203125" style="103" customWidth="1"/>
    <col min="2826" max="2826" width="10" style="103" customWidth="1"/>
    <col min="2827" max="2827" width="5.5" style="103" customWidth="1"/>
    <col min="2828" max="2828" width="9.1640625" style="103" customWidth="1"/>
    <col min="2829" max="3073" width="11.5" style="103"/>
    <col min="3074" max="3074" width="4" style="103" customWidth="1"/>
    <col min="3075" max="3075" width="7.83203125" style="103" customWidth="1"/>
    <col min="3076" max="3076" width="17.33203125" style="103" customWidth="1"/>
    <col min="3077" max="3077" width="8.83203125" style="103" customWidth="1"/>
    <col min="3078" max="3078" width="5" style="103" customWidth="1"/>
    <col min="3079" max="3079" width="5.5" style="103" customWidth="1"/>
    <col min="3080" max="3080" width="7.83203125" style="103" customWidth="1"/>
    <col min="3081" max="3081" width="14.83203125" style="103" customWidth="1"/>
    <col min="3082" max="3082" width="10" style="103" customWidth="1"/>
    <col min="3083" max="3083" width="5.5" style="103" customWidth="1"/>
    <col min="3084" max="3084" width="9.1640625" style="103" customWidth="1"/>
    <col min="3085" max="3329" width="11.5" style="103"/>
    <col min="3330" max="3330" width="4" style="103" customWidth="1"/>
    <col min="3331" max="3331" width="7.83203125" style="103" customWidth="1"/>
    <col min="3332" max="3332" width="17.33203125" style="103" customWidth="1"/>
    <col min="3333" max="3333" width="8.83203125" style="103" customWidth="1"/>
    <col min="3334" max="3334" width="5" style="103" customWidth="1"/>
    <col min="3335" max="3335" width="5.5" style="103" customWidth="1"/>
    <col min="3336" max="3336" width="7.83203125" style="103" customWidth="1"/>
    <col min="3337" max="3337" width="14.83203125" style="103" customWidth="1"/>
    <col min="3338" max="3338" width="10" style="103" customWidth="1"/>
    <col min="3339" max="3339" width="5.5" style="103" customWidth="1"/>
    <col min="3340" max="3340" width="9.1640625" style="103" customWidth="1"/>
    <col min="3341" max="3585" width="11.5" style="103"/>
    <col min="3586" max="3586" width="4" style="103" customWidth="1"/>
    <col min="3587" max="3587" width="7.83203125" style="103" customWidth="1"/>
    <col min="3588" max="3588" width="17.33203125" style="103" customWidth="1"/>
    <col min="3589" max="3589" width="8.83203125" style="103" customWidth="1"/>
    <col min="3590" max="3590" width="5" style="103" customWidth="1"/>
    <col min="3591" max="3591" width="5.5" style="103" customWidth="1"/>
    <col min="3592" max="3592" width="7.83203125" style="103" customWidth="1"/>
    <col min="3593" max="3593" width="14.83203125" style="103" customWidth="1"/>
    <col min="3594" max="3594" width="10" style="103" customWidth="1"/>
    <col min="3595" max="3595" width="5.5" style="103" customWidth="1"/>
    <col min="3596" max="3596" width="9.1640625" style="103" customWidth="1"/>
    <col min="3597" max="3841" width="11.5" style="103"/>
    <col min="3842" max="3842" width="4" style="103" customWidth="1"/>
    <col min="3843" max="3843" width="7.83203125" style="103" customWidth="1"/>
    <col min="3844" max="3844" width="17.33203125" style="103" customWidth="1"/>
    <col min="3845" max="3845" width="8.83203125" style="103" customWidth="1"/>
    <col min="3846" max="3846" width="5" style="103" customWidth="1"/>
    <col min="3847" max="3847" width="5.5" style="103" customWidth="1"/>
    <col min="3848" max="3848" width="7.83203125" style="103" customWidth="1"/>
    <col min="3849" max="3849" width="14.83203125" style="103" customWidth="1"/>
    <col min="3850" max="3850" width="10" style="103" customWidth="1"/>
    <col min="3851" max="3851" width="5.5" style="103" customWidth="1"/>
    <col min="3852" max="3852" width="9.1640625" style="103" customWidth="1"/>
    <col min="3853" max="4097" width="11.5" style="103"/>
    <col min="4098" max="4098" width="4" style="103" customWidth="1"/>
    <col min="4099" max="4099" width="7.83203125" style="103" customWidth="1"/>
    <col min="4100" max="4100" width="17.33203125" style="103" customWidth="1"/>
    <col min="4101" max="4101" width="8.83203125" style="103" customWidth="1"/>
    <col min="4102" max="4102" width="5" style="103" customWidth="1"/>
    <col min="4103" max="4103" width="5.5" style="103" customWidth="1"/>
    <col min="4104" max="4104" width="7.83203125" style="103" customWidth="1"/>
    <col min="4105" max="4105" width="14.83203125" style="103" customWidth="1"/>
    <col min="4106" max="4106" width="10" style="103" customWidth="1"/>
    <col min="4107" max="4107" width="5.5" style="103" customWidth="1"/>
    <col min="4108" max="4108" width="9.1640625" style="103" customWidth="1"/>
    <col min="4109" max="4353" width="11.5" style="103"/>
    <col min="4354" max="4354" width="4" style="103" customWidth="1"/>
    <col min="4355" max="4355" width="7.83203125" style="103" customWidth="1"/>
    <col min="4356" max="4356" width="17.33203125" style="103" customWidth="1"/>
    <col min="4357" max="4357" width="8.83203125" style="103" customWidth="1"/>
    <col min="4358" max="4358" width="5" style="103" customWidth="1"/>
    <col min="4359" max="4359" width="5.5" style="103" customWidth="1"/>
    <col min="4360" max="4360" width="7.83203125" style="103" customWidth="1"/>
    <col min="4361" max="4361" width="14.83203125" style="103" customWidth="1"/>
    <col min="4362" max="4362" width="10" style="103" customWidth="1"/>
    <col min="4363" max="4363" width="5.5" style="103" customWidth="1"/>
    <col min="4364" max="4364" width="9.1640625" style="103" customWidth="1"/>
    <col min="4365" max="4609" width="11.5" style="103"/>
    <col min="4610" max="4610" width="4" style="103" customWidth="1"/>
    <col min="4611" max="4611" width="7.83203125" style="103" customWidth="1"/>
    <col min="4612" max="4612" width="17.33203125" style="103" customWidth="1"/>
    <col min="4613" max="4613" width="8.83203125" style="103" customWidth="1"/>
    <col min="4614" max="4614" width="5" style="103" customWidth="1"/>
    <col min="4615" max="4615" width="5.5" style="103" customWidth="1"/>
    <col min="4616" max="4616" width="7.83203125" style="103" customWidth="1"/>
    <col min="4617" max="4617" width="14.83203125" style="103" customWidth="1"/>
    <col min="4618" max="4618" width="10" style="103" customWidth="1"/>
    <col min="4619" max="4619" width="5.5" style="103" customWidth="1"/>
    <col min="4620" max="4620" width="9.1640625" style="103" customWidth="1"/>
    <col min="4621" max="4865" width="11.5" style="103"/>
    <col min="4866" max="4866" width="4" style="103" customWidth="1"/>
    <col min="4867" max="4867" width="7.83203125" style="103" customWidth="1"/>
    <col min="4868" max="4868" width="17.33203125" style="103" customWidth="1"/>
    <col min="4869" max="4869" width="8.83203125" style="103" customWidth="1"/>
    <col min="4870" max="4870" width="5" style="103" customWidth="1"/>
    <col min="4871" max="4871" width="5.5" style="103" customWidth="1"/>
    <col min="4872" max="4872" width="7.83203125" style="103" customWidth="1"/>
    <col min="4873" max="4873" width="14.83203125" style="103" customWidth="1"/>
    <col min="4874" max="4874" width="10" style="103" customWidth="1"/>
    <col min="4875" max="4875" width="5.5" style="103" customWidth="1"/>
    <col min="4876" max="4876" width="9.1640625" style="103" customWidth="1"/>
    <col min="4877" max="5121" width="11.5" style="103"/>
    <col min="5122" max="5122" width="4" style="103" customWidth="1"/>
    <col min="5123" max="5123" width="7.83203125" style="103" customWidth="1"/>
    <col min="5124" max="5124" width="17.33203125" style="103" customWidth="1"/>
    <col min="5125" max="5125" width="8.83203125" style="103" customWidth="1"/>
    <col min="5126" max="5126" width="5" style="103" customWidth="1"/>
    <col min="5127" max="5127" width="5.5" style="103" customWidth="1"/>
    <col min="5128" max="5128" width="7.83203125" style="103" customWidth="1"/>
    <col min="5129" max="5129" width="14.83203125" style="103" customWidth="1"/>
    <col min="5130" max="5130" width="10" style="103" customWidth="1"/>
    <col min="5131" max="5131" width="5.5" style="103" customWidth="1"/>
    <col min="5132" max="5132" width="9.1640625" style="103" customWidth="1"/>
    <col min="5133" max="5377" width="11.5" style="103"/>
    <col min="5378" max="5378" width="4" style="103" customWidth="1"/>
    <col min="5379" max="5379" width="7.83203125" style="103" customWidth="1"/>
    <col min="5380" max="5380" width="17.33203125" style="103" customWidth="1"/>
    <col min="5381" max="5381" width="8.83203125" style="103" customWidth="1"/>
    <col min="5382" max="5382" width="5" style="103" customWidth="1"/>
    <col min="5383" max="5383" width="5.5" style="103" customWidth="1"/>
    <col min="5384" max="5384" width="7.83203125" style="103" customWidth="1"/>
    <col min="5385" max="5385" width="14.83203125" style="103" customWidth="1"/>
    <col min="5386" max="5386" width="10" style="103" customWidth="1"/>
    <col min="5387" max="5387" width="5.5" style="103" customWidth="1"/>
    <col min="5388" max="5388" width="9.1640625" style="103" customWidth="1"/>
    <col min="5389" max="5633" width="11.5" style="103"/>
    <col min="5634" max="5634" width="4" style="103" customWidth="1"/>
    <col min="5635" max="5635" width="7.83203125" style="103" customWidth="1"/>
    <col min="5636" max="5636" width="17.33203125" style="103" customWidth="1"/>
    <col min="5637" max="5637" width="8.83203125" style="103" customWidth="1"/>
    <col min="5638" max="5638" width="5" style="103" customWidth="1"/>
    <col min="5639" max="5639" width="5.5" style="103" customWidth="1"/>
    <col min="5640" max="5640" width="7.83203125" style="103" customWidth="1"/>
    <col min="5641" max="5641" width="14.83203125" style="103" customWidth="1"/>
    <col min="5642" max="5642" width="10" style="103" customWidth="1"/>
    <col min="5643" max="5643" width="5.5" style="103" customWidth="1"/>
    <col min="5644" max="5644" width="9.1640625" style="103" customWidth="1"/>
    <col min="5645" max="5889" width="11.5" style="103"/>
    <col min="5890" max="5890" width="4" style="103" customWidth="1"/>
    <col min="5891" max="5891" width="7.83203125" style="103" customWidth="1"/>
    <col min="5892" max="5892" width="17.33203125" style="103" customWidth="1"/>
    <col min="5893" max="5893" width="8.83203125" style="103" customWidth="1"/>
    <col min="5894" max="5894" width="5" style="103" customWidth="1"/>
    <col min="5895" max="5895" width="5.5" style="103" customWidth="1"/>
    <col min="5896" max="5896" width="7.83203125" style="103" customWidth="1"/>
    <col min="5897" max="5897" width="14.83203125" style="103" customWidth="1"/>
    <col min="5898" max="5898" width="10" style="103" customWidth="1"/>
    <col min="5899" max="5899" width="5.5" style="103" customWidth="1"/>
    <col min="5900" max="5900" width="9.1640625" style="103" customWidth="1"/>
    <col min="5901" max="6145" width="11.5" style="103"/>
    <col min="6146" max="6146" width="4" style="103" customWidth="1"/>
    <col min="6147" max="6147" width="7.83203125" style="103" customWidth="1"/>
    <col min="6148" max="6148" width="17.33203125" style="103" customWidth="1"/>
    <col min="6149" max="6149" width="8.83203125" style="103" customWidth="1"/>
    <col min="6150" max="6150" width="5" style="103" customWidth="1"/>
    <col min="6151" max="6151" width="5.5" style="103" customWidth="1"/>
    <col min="6152" max="6152" width="7.83203125" style="103" customWidth="1"/>
    <col min="6153" max="6153" width="14.83203125" style="103" customWidth="1"/>
    <col min="6154" max="6154" width="10" style="103" customWidth="1"/>
    <col min="6155" max="6155" width="5.5" style="103" customWidth="1"/>
    <col min="6156" max="6156" width="9.1640625" style="103" customWidth="1"/>
    <col min="6157" max="6401" width="11.5" style="103"/>
    <col min="6402" max="6402" width="4" style="103" customWidth="1"/>
    <col min="6403" max="6403" width="7.83203125" style="103" customWidth="1"/>
    <col min="6404" max="6404" width="17.33203125" style="103" customWidth="1"/>
    <col min="6405" max="6405" width="8.83203125" style="103" customWidth="1"/>
    <col min="6406" max="6406" width="5" style="103" customWidth="1"/>
    <col min="6407" max="6407" width="5.5" style="103" customWidth="1"/>
    <col min="6408" max="6408" width="7.83203125" style="103" customWidth="1"/>
    <col min="6409" max="6409" width="14.83203125" style="103" customWidth="1"/>
    <col min="6410" max="6410" width="10" style="103" customWidth="1"/>
    <col min="6411" max="6411" width="5.5" style="103" customWidth="1"/>
    <col min="6412" max="6412" width="9.1640625" style="103" customWidth="1"/>
    <col min="6413" max="6657" width="11.5" style="103"/>
    <col min="6658" max="6658" width="4" style="103" customWidth="1"/>
    <col min="6659" max="6659" width="7.83203125" style="103" customWidth="1"/>
    <col min="6660" max="6660" width="17.33203125" style="103" customWidth="1"/>
    <col min="6661" max="6661" width="8.83203125" style="103" customWidth="1"/>
    <col min="6662" max="6662" width="5" style="103" customWidth="1"/>
    <col min="6663" max="6663" width="5.5" style="103" customWidth="1"/>
    <col min="6664" max="6664" width="7.83203125" style="103" customWidth="1"/>
    <col min="6665" max="6665" width="14.83203125" style="103" customWidth="1"/>
    <col min="6666" max="6666" width="10" style="103" customWidth="1"/>
    <col min="6667" max="6667" width="5.5" style="103" customWidth="1"/>
    <col min="6668" max="6668" width="9.1640625" style="103" customWidth="1"/>
    <col min="6669" max="6913" width="11.5" style="103"/>
    <col min="6914" max="6914" width="4" style="103" customWidth="1"/>
    <col min="6915" max="6915" width="7.83203125" style="103" customWidth="1"/>
    <col min="6916" max="6916" width="17.33203125" style="103" customWidth="1"/>
    <col min="6917" max="6917" width="8.83203125" style="103" customWidth="1"/>
    <col min="6918" max="6918" width="5" style="103" customWidth="1"/>
    <col min="6919" max="6919" width="5.5" style="103" customWidth="1"/>
    <col min="6920" max="6920" width="7.83203125" style="103" customWidth="1"/>
    <col min="6921" max="6921" width="14.83203125" style="103" customWidth="1"/>
    <col min="6922" max="6922" width="10" style="103" customWidth="1"/>
    <col min="6923" max="6923" width="5.5" style="103" customWidth="1"/>
    <col min="6924" max="6924" width="9.1640625" style="103" customWidth="1"/>
    <col min="6925" max="7169" width="11.5" style="103"/>
    <col min="7170" max="7170" width="4" style="103" customWidth="1"/>
    <col min="7171" max="7171" width="7.83203125" style="103" customWidth="1"/>
    <col min="7172" max="7172" width="17.33203125" style="103" customWidth="1"/>
    <col min="7173" max="7173" width="8.83203125" style="103" customWidth="1"/>
    <col min="7174" max="7174" width="5" style="103" customWidth="1"/>
    <col min="7175" max="7175" width="5.5" style="103" customWidth="1"/>
    <col min="7176" max="7176" width="7.83203125" style="103" customWidth="1"/>
    <col min="7177" max="7177" width="14.83203125" style="103" customWidth="1"/>
    <col min="7178" max="7178" width="10" style="103" customWidth="1"/>
    <col min="7179" max="7179" width="5.5" style="103" customWidth="1"/>
    <col min="7180" max="7180" width="9.1640625" style="103" customWidth="1"/>
    <col min="7181" max="7425" width="11.5" style="103"/>
    <col min="7426" max="7426" width="4" style="103" customWidth="1"/>
    <col min="7427" max="7427" width="7.83203125" style="103" customWidth="1"/>
    <col min="7428" max="7428" width="17.33203125" style="103" customWidth="1"/>
    <col min="7429" max="7429" width="8.83203125" style="103" customWidth="1"/>
    <col min="7430" max="7430" width="5" style="103" customWidth="1"/>
    <col min="7431" max="7431" width="5.5" style="103" customWidth="1"/>
    <col min="7432" max="7432" width="7.83203125" style="103" customWidth="1"/>
    <col min="7433" max="7433" width="14.83203125" style="103" customWidth="1"/>
    <col min="7434" max="7434" width="10" style="103" customWidth="1"/>
    <col min="7435" max="7435" width="5.5" style="103" customWidth="1"/>
    <col min="7436" max="7436" width="9.1640625" style="103" customWidth="1"/>
    <col min="7437" max="7681" width="11.5" style="103"/>
    <col min="7682" max="7682" width="4" style="103" customWidth="1"/>
    <col min="7683" max="7683" width="7.83203125" style="103" customWidth="1"/>
    <col min="7684" max="7684" width="17.33203125" style="103" customWidth="1"/>
    <col min="7685" max="7685" width="8.83203125" style="103" customWidth="1"/>
    <col min="7686" max="7686" width="5" style="103" customWidth="1"/>
    <col min="7687" max="7687" width="5.5" style="103" customWidth="1"/>
    <col min="7688" max="7688" width="7.83203125" style="103" customWidth="1"/>
    <col min="7689" max="7689" width="14.83203125" style="103" customWidth="1"/>
    <col min="7690" max="7690" width="10" style="103" customWidth="1"/>
    <col min="7691" max="7691" width="5.5" style="103" customWidth="1"/>
    <col min="7692" max="7692" width="9.1640625" style="103" customWidth="1"/>
    <col min="7693" max="7937" width="11.5" style="103"/>
    <col min="7938" max="7938" width="4" style="103" customWidth="1"/>
    <col min="7939" max="7939" width="7.83203125" style="103" customWidth="1"/>
    <col min="7940" max="7940" width="17.33203125" style="103" customWidth="1"/>
    <col min="7941" max="7941" width="8.83203125" style="103" customWidth="1"/>
    <col min="7942" max="7942" width="5" style="103" customWidth="1"/>
    <col min="7943" max="7943" width="5.5" style="103" customWidth="1"/>
    <col min="7944" max="7944" width="7.83203125" style="103" customWidth="1"/>
    <col min="7945" max="7945" width="14.83203125" style="103" customWidth="1"/>
    <col min="7946" max="7946" width="10" style="103" customWidth="1"/>
    <col min="7947" max="7947" width="5.5" style="103" customWidth="1"/>
    <col min="7948" max="7948" width="9.1640625" style="103" customWidth="1"/>
    <col min="7949" max="8193" width="11.5" style="103"/>
    <col min="8194" max="8194" width="4" style="103" customWidth="1"/>
    <col min="8195" max="8195" width="7.83203125" style="103" customWidth="1"/>
    <col min="8196" max="8196" width="17.33203125" style="103" customWidth="1"/>
    <col min="8197" max="8197" width="8.83203125" style="103" customWidth="1"/>
    <col min="8198" max="8198" width="5" style="103" customWidth="1"/>
    <col min="8199" max="8199" width="5.5" style="103" customWidth="1"/>
    <col min="8200" max="8200" width="7.83203125" style="103" customWidth="1"/>
    <col min="8201" max="8201" width="14.83203125" style="103" customWidth="1"/>
    <col min="8202" max="8202" width="10" style="103" customWidth="1"/>
    <col min="8203" max="8203" width="5.5" style="103" customWidth="1"/>
    <col min="8204" max="8204" width="9.1640625" style="103" customWidth="1"/>
    <col min="8205" max="8449" width="11.5" style="103"/>
    <col min="8450" max="8450" width="4" style="103" customWidth="1"/>
    <col min="8451" max="8451" width="7.83203125" style="103" customWidth="1"/>
    <col min="8452" max="8452" width="17.33203125" style="103" customWidth="1"/>
    <col min="8453" max="8453" width="8.83203125" style="103" customWidth="1"/>
    <col min="8454" max="8454" width="5" style="103" customWidth="1"/>
    <col min="8455" max="8455" width="5.5" style="103" customWidth="1"/>
    <col min="8456" max="8456" width="7.83203125" style="103" customWidth="1"/>
    <col min="8457" max="8457" width="14.83203125" style="103" customWidth="1"/>
    <col min="8458" max="8458" width="10" style="103" customWidth="1"/>
    <col min="8459" max="8459" width="5.5" style="103" customWidth="1"/>
    <col min="8460" max="8460" width="9.1640625" style="103" customWidth="1"/>
    <col min="8461" max="8705" width="11.5" style="103"/>
    <col min="8706" max="8706" width="4" style="103" customWidth="1"/>
    <col min="8707" max="8707" width="7.83203125" style="103" customWidth="1"/>
    <col min="8708" max="8708" width="17.33203125" style="103" customWidth="1"/>
    <col min="8709" max="8709" width="8.83203125" style="103" customWidth="1"/>
    <col min="8710" max="8710" width="5" style="103" customWidth="1"/>
    <col min="8711" max="8711" width="5.5" style="103" customWidth="1"/>
    <col min="8712" max="8712" width="7.83203125" style="103" customWidth="1"/>
    <col min="8713" max="8713" width="14.83203125" style="103" customWidth="1"/>
    <col min="8714" max="8714" width="10" style="103" customWidth="1"/>
    <col min="8715" max="8715" width="5.5" style="103" customWidth="1"/>
    <col min="8716" max="8716" width="9.1640625" style="103" customWidth="1"/>
    <col min="8717" max="8961" width="11.5" style="103"/>
    <col min="8962" max="8962" width="4" style="103" customWidth="1"/>
    <col min="8963" max="8963" width="7.83203125" style="103" customWidth="1"/>
    <col min="8964" max="8964" width="17.33203125" style="103" customWidth="1"/>
    <col min="8965" max="8965" width="8.83203125" style="103" customWidth="1"/>
    <col min="8966" max="8966" width="5" style="103" customWidth="1"/>
    <col min="8967" max="8967" width="5.5" style="103" customWidth="1"/>
    <col min="8968" max="8968" width="7.83203125" style="103" customWidth="1"/>
    <col min="8969" max="8969" width="14.83203125" style="103" customWidth="1"/>
    <col min="8970" max="8970" width="10" style="103" customWidth="1"/>
    <col min="8971" max="8971" width="5.5" style="103" customWidth="1"/>
    <col min="8972" max="8972" width="9.1640625" style="103" customWidth="1"/>
    <col min="8973" max="9217" width="11.5" style="103"/>
    <col min="9218" max="9218" width="4" style="103" customWidth="1"/>
    <col min="9219" max="9219" width="7.83203125" style="103" customWidth="1"/>
    <col min="9220" max="9220" width="17.33203125" style="103" customWidth="1"/>
    <col min="9221" max="9221" width="8.83203125" style="103" customWidth="1"/>
    <col min="9222" max="9222" width="5" style="103" customWidth="1"/>
    <col min="9223" max="9223" width="5.5" style="103" customWidth="1"/>
    <col min="9224" max="9224" width="7.83203125" style="103" customWidth="1"/>
    <col min="9225" max="9225" width="14.83203125" style="103" customWidth="1"/>
    <col min="9226" max="9226" width="10" style="103" customWidth="1"/>
    <col min="9227" max="9227" width="5.5" style="103" customWidth="1"/>
    <col min="9228" max="9228" width="9.1640625" style="103" customWidth="1"/>
    <col min="9229" max="9473" width="11.5" style="103"/>
    <col min="9474" max="9474" width="4" style="103" customWidth="1"/>
    <col min="9475" max="9475" width="7.83203125" style="103" customWidth="1"/>
    <col min="9476" max="9476" width="17.33203125" style="103" customWidth="1"/>
    <col min="9477" max="9477" width="8.83203125" style="103" customWidth="1"/>
    <col min="9478" max="9478" width="5" style="103" customWidth="1"/>
    <col min="9479" max="9479" width="5.5" style="103" customWidth="1"/>
    <col min="9480" max="9480" width="7.83203125" style="103" customWidth="1"/>
    <col min="9481" max="9481" width="14.83203125" style="103" customWidth="1"/>
    <col min="9482" max="9482" width="10" style="103" customWidth="1"/>
    <col min="9483" max="9483" width="5.5" style="103" customWidth="1"/>
    <col min="9484" max="9484" width="9.1640625" style="103" customWidth="1"/>
    <col min="9485" max="9729" width="11.5" style="103"/>
    <col min="9730" max="9730" width="4" style="103" customWidth="1"/>
    <col min="9731" max="9731" width="7.83203125" style="103" customWidth="1"/>
    <col min="9732" max="9732" width="17.33203125" style="103" customWidth="1"/>
    <col min="9733" max="9733" width="8.83203125" style="103" customWidth="1"/>
    <col min="9734" max="9734" width="5" style="103" customWidth="1"/>
    <col min="9735" max="9735" width="5.5" style="103" customWidth="1"/>
    <col min="9736" max="9736" width="7.83203125" style="103" customWidth="1"/>
    <col min="9737" max="9737" width="14.83203125" style="103" customWidth="1"/>
    <col min="9738" max="9738" width="10" style="103" customWidth="1"/>
    <col min="9739" max="9739" width="5.5" style="103" customWidth="1"/>
    <col min="9740" max="9740" width="9.1640625" style="103" customWidth="1"/>
    <col min="9741" max="9985" width="11.5" style="103"/>
    <col min="9986" max="9986" width="4" style="103" customWidth="1"/>
    <col min="9987" max="9987" width="7.83203125" style="103" customWidth="1"/>
    <col min="9988" max="9988" width="17.33203125" style="103" customWidth="1"/>
    <col min="9989" max="9989" width="8.83203125" style="103" customWidth="1"/>
    <col min="9990" max="9990" width="5" style="103" customWidth="1"/>
    <col min="9991" max="9991" width="5.5" style="103" customWidth="1"/>
    <col min="9992" max="9992" width="7.83203125" style="103" customWidth="1"/>
    <col min="9993" max="9993" width="14.83203125" style="103" customWidth="1"/>
    <col min="9994" max="9994" width="10" style="103" customWidth="1"/>
    <col min="9995" max="9995" width="5.5" style="103" customWidth="1"/>
    <col min="9996" max="9996" width="9.1640625" style="103" customWidth="1"/>
    <col min="9997" max="10241" width="11.5" style="103"/>
    <col min="10242" max="10242" width="4" style="103" customWidth="1"/>
    <col min="10243" max="10243" width="7.83203125" style="103" customWidth="1"/>
    <col min="10244" max="10244" width="17.33203125" style="103" customWidth="1"/>
    <col min="10245" max="10245" width="8.83203125" style="103" customWidth="1"/>
    <col min="10246" max="10246" width="5" style="103" customWidth="1"/>
    <col min="10247" max="10247" width="5.5" style="103" customWidth="1"/>
    <col min="10248" max="10248" width="7.83203125" style="103" customWidth="1"/>
    <col min="10249" max="10249" width="14.83203125" style="103" customWidth="1"/>
    <col min="10250" max="10250" width="10" style="103" customWidth="1"/>
    <col min="10251" max="10251" width="5.5" style="103" customWidth="1"/>
    <col min="10252" max="10252" width="9.1640625" style="103" customWidth="1"/>
    <col min="10253" max="10497" width="11.5" style="103"/>
    <col min="10498" max="10498" width="4" style="103" customWidth="1"/>
    <col min="10499" max="10499" width="7.83203125" style="103" customWidth="1"/>
    <col min="10500" max="10500" width="17.33203125" style="103" customWidth="1"/>
    <col min="10501" max="10501" width="8.83203125" style="103" customWidth="1"/>
    <col min="10502" max="10502" width="5" style="103" customWidth="1"/>
    <col min="10503" max="10503" width="5.5" style="103" customWidth="1"/>
    <col min="10504" max="10504" width="7.83203125" style="103" customWidth="1"/>
    <col min="10505" max="10505" width="14.83203125" style="103" customWidth="1"/>
    <col min="10506" max="10506" width="10" style="103" customWidth="1"/>
    <col min="10507" max="10507" width="5.5" style="103" customWidth="1"/>
    <col min="10508" max="10508" width="9.1640625" style="103" customWidth="1"/>
    <col min="10509" max="10753" width="11.5" style="103"/>
    <col min="10754" max="10754" width="4" style="103" customWidth="1"/>
    <col min="10755" max="10755" width="7.83203125" style="103" customWidth="1"/>
    <col min="10756" max="10756" width="17.33203125" style="103" customWidth="1"/>
    <col min="10757" max="10757" width="8.83203125" style="103" customWidth="1"/>
    <col min="10758" max="10758" width="5" style="103" customWidth="1"/>
    <col min="10759" max="10759" width="5.5" style="103" customWidth="1"/>
    <col min="10760" max="10760" width="7.83203125" style="103" customWidth="1"/>
    <col min="10761" max="10761" width="14.83203125" style="103" customWidth="1"/>
    <col min="10762" max="10762" width="10" style="103" customWidth="1"/>
    <col min="10763" max="10763" width="5.5" style="103" customWidth="1"/>
    <col min="10764" max="10764" width="9.1640625" style="103" customWidth="1"/>
    <col min="10765" max="11009" width="11.5" style="103"/>
    <col min="11010" max="11010" width="4" style="103" customWidth="1"/>
    <col min="11011" max="11011" width="7.83203125" style="103" customWidth="1"/>
    <col min="11012" max="11012" width="17.33203125" style="103" customWidth="1"/>
    <col min="11013" max="11013" width="8.83203125" style="103" customWidth="1"/>
    <col min="11014" max="11014" width="5" style="103" customWidth="1"/>
    <col min="11015" max="11015" width="5.5" style="103" customWidth="1"/>
    <col min="11016" max="11016" width="7.83203125" style="103" customWidth="1"/>
    <col min="11017" max="11017" width="14.83203125" style="103" customWidth="1"/>
    <col min="11018" max="11018" width="10" style="103" customWidth="1"/>
    <col min="11019" max="11019" width="5.5" style="103" customWidth="1"/>
    <col min="11020" max="11020" width="9.1640625" style="103" customWidth="1"/>
    <col min="11021" max="11265" width="11.5" style="103"/>
    <col min="11266" max="11266" width="4" style="103" customWidth="1"/>
    <col min="11267" max="11267" width="7.83203125" style="103" customWidth="1"/>
    <col min="11268" max="11268" width="17.33203125" style="103" customWidth="1"/>
    <col min="11269" max="11269" width="8.83203125" style="103" customWidth="1"/>
    <col min="11270" max="11270" width="5" style="103" customWidth="1"/>
    <col min="11271" max="11271" width="5.5" style="103" customWidth="1"/>
    <col min="11272" max="11272" width="7.83203125" style="103" customWidth="1"/>
    <col min="11273" max="11273" width="14.83203125" style="103" customWidth="1"/>
    <col min="11274" max="11274" width="10" style="103" customWidth="1"/>
    <col min="11275" max="11275" width="5.5" style="103" customWidth="1"/>
    <col min="11276" max="11276" width="9.1640625" style="103" customWidth="1"/>
    <col min="11277" max="11521" width="11.5" style="103"/>
    <col min="11522" max="11522" width="4" style="103" customWidth="1"/>
    <col min="11523" max="11523" width="7.83203125" style="103" customWidth="1"/>
    <col min="11524" max="11524" width="17.33203125" style="103" customWidth="1"/>
    <col min="11525" max="11525" width="8.83203125" style="103" customWidth="1"/>
    <col min="11526" max="11526" width="5" style="103" customWidth="1"/>
    <col min="11527" max="11527" width="5.5" style="103" customWidth="1"/>
    <col min="11528" max="11528" width="7.83203125" style="103" customWidth="1"/>
    <col min="11529" max="11529" width="14.83203125" style="103" customWidth="1"/>
    <col min="11530" max="11530" width="10" style="103" customWidth="1"/>
    <col min="11531" max="11531" width="5.5" style="103" customWidth="1"/>
    <col min="11532" max="11532" width="9.1640625" style="103" customWidth="1"/>
    <col min="11533" max="11777" width="11.5" style="103"/>
    <col min="11778" max="11778" width="4" style="103" customWidth="1"/>
    <col min="11779" max="11779" width="7.83203125" style="103" customWidth="1"/>
    <col min="11780" max="11780" width="17.33203125" style="103" customWidth="1"/>
    <col min="11781" max="11781" width="8.83203125" style="103" customWidth="1"/>
    <col min="11782" max="11782" width="5" style="103" customWidth="1"/>
    <col min="11783" max="11783" width="5.5" style="103" customWidth="1"/>
    <col min="11784" max="11784" width="7.83203125" style="103" customWidth="1"/>
    <col min="11785" max="11785" width="14.83203125" style="103" customWidth="1"/>
    <col min="11786" max="11786" width="10" style="103" customWidth="1"/>
    <col min="11787" max="11787" width="5.5" style="103" customWidth="1"/>
    <col min="11788" max="11788" width="9.1640625" style="103" customWidth="1"/>
    <col min="11789" max="12033" width="11.5" style="103"/>
    <col min="12034" max="12034" width="4" style="103" customWidth="1"/>
    <col min="12035" max="12035" width="7.83203125" style="103" customWidth="1"/>
    <col min="12036" max="12036" width="17.33203125" style="103" customWidth="1"/>
    <col min="12037" max="12037" width="8.83203125" style="103" customWidth="1"/>
    <col min="12038" max="12038" width="5" style="103" customWidth="1"/>
    <col min="12039" max="12039" width="5.5" style="103" customWidth="1"/>
    <col min="12040" max="12040" width="7.83203125" style="103" customWidth="1"/>
    <col min="12041" max="12041" width="14.83203125" style="103" customWidth="1"/>
    <col min="12042" max="12042" width="10" style="103" customWidth="1"/>
    <col min="12043" max="12043" width="5.5" style="103" customWidth="1"/>
    <col min="12044" max="12044" width="9.1640625" style="103" customWidth="1"/>
    <col min="12045" max="12289" width="11.5" style="103"/>
    <col min="12290" max="12290" width="4" style="103" customWidth="1"/>
    <col min="12291" max="12291" width="7.83203125" style="103" customWidth="1"/>
    <col min="12292" max="12292" width="17.33203125" style="103" customWidth="1"/>
    <col min="12293" max="12293" width="8.83203125" style="103" customWidth="1"/>
    <col min="12294" max="12294" width="5" style="103" customWidth="1"/>
    <col min="12295" max="12295" width="5.5" style="103" customWidth="1"/>
    <col min="12296" max="12296" width="7.83203125" style="103" customWidth="1"/>
    <col min="12297" max="12297" width="14.83203125" style="103" customWidth="1"/>
    <col min="12298" max="12298" width="10" style="103" customWidth="1"/>
    <col min="12299" max="12299" width="5.5" style="103" customWidth="1"/>
    <col min="12300" max="12300" width="9.1640625" style="103" customWidth="1"/>
    <col min="12301" max="12545" width="11.5" style="103"/>
    <col min="12546" max="12546" width="4" style="103" customWidth="1"/>
    <col min="12547" max="12547" width="7.83203125" style="103" customWidth="1"/>
    <col min="12548" max="12548" width="17.33203125" style="103" customWidth="1"/>
    <col min="12549" max="12549" width="8.83203125" style="103" customWidth="1"/>
    <col min="12550" max="12550" width="5" style="103" customWidth="1"/>
    <col min="12551" max="12551" width="5.5" style="103" customWidth="1"/>
    <col min="12552" max="12552" width="7.83203125" style="103" customWidth="1"/>
    <col min="12553" max="12553" width="14.83203125" style="103" customWidth="1"/>
    <col min="12554" max="12554" width="10" style="103" customWidth="1"/>
    <col min="12555" max="12555" width="5.5" style="103" customWidth="1"/>
    <col min="12556" max="12556" width="9.1640625" style="103" customWidth="1"/>
    <col min="12557" max="12801" width="11.5" style="103"/>
    <col min="12802" max="12802" width="4" style="103" customWidth="1"/>
    <col min="12803" max="12803" width="7.83203125" style="103" customWidth="1"/>
    <col min="12804" max="12804" width="17.33203125" style="103" customWidth="1"/>
    <col min="12805" max="12805" width="8.83203125" style="103" customWidth="1"/>
    <col min="12806" max="12806" width="5" style="103" customWidth="1"/>
    <col min="12807" max="12807" width="5.5" style="103" customWidth="1"/>
    <col min="12808" max="12808" width="7.83203125" style="103" customWidth="1"/>
    <col min="12809" max="12809" width="14.83203125" style="103" customWidth="1"/>
    <col min="12810" max="12810" width="10" style="103" customWidth="1"/>
    <col min="12811" max="12811" width="5.5" style="103" customWidth="1"/>
    <col min="12812" max="12812" width="9.1640625" style="103" customWidth="1"/>
    <col min="12813" max="13057" width="11.5" style="103"/>
    <col min="13058" max="13058" width="4" style="103" customWidth="1"/>
    <col min="13059" max="13059" width="7.83203125" style="103" customWidth="1"/>
    <col min="13060" max="13060" width="17.33203125" style="103" customWidth="1"/>
    <col min="13061" max="13061" width="8.83203125" style="103" customWidth="1"/>
    <col min="13062" max="13062" width="5" style="103" customWidth="1"/>
    <col min="13063" max="13063" width="5.5" style="103" customWidth="1"/>
    <col min="13064" max="13064" width="7.83203125" style="103" customWidth="1"/>
    <col min="13065" max="13065" width="14.83203125" style="103" customWidth="1"/>
    <col min="13066" max="13066" width="10" style="103" customWidth="1"/>
    <col min="13067" max="13067" width="5.5" style="103" customWidth="1"/>
    <col min="13068" max="13068" width="9.1640625" style="103" customWidth="1"/>
    <col min="13069" max="13313" width="11.5" style="103"/>
    <col min="13314" max="13314" width="4" style="103" customWidth="1"/>
    <col min="13315" max="13315" width="7.83203125" style="103" customWidth="1"/>
    <col min="13316" max="13316" width="17.33203125" style="103" customWidth="1"/>
    <col min="13317" max="13317" width="8.83203125" style="103" customWidth="1"/>
    <col min="13318" max="13318" width="5" style="103" customWidth="1"/>
    <col min="13319" max="13319" width="5.5" style="103" customWidth="1"/>
    <col min="13320" max="13320" width="7.83203125" style="103" customWidth="1"/>
    <col min="13321" max="13321" width="14.83203125" style="103" customWidth="1"/>
    <col min="13322" max="13322" width="10" style="103" customWidth="1"/>
    <col min="13323" max="13323" width="5.5" style="103" customWidth="1"/>
    <col min="13324" max="13324" width="9.1640625" style="103" customWidth="1"/>
    <col min="13325" max="13569" width="11.5" style="103"/>
    <col min="13570" max="13570" width="4" style="103" customWidth="1"/>
    <col min="13571" max="13571" width="7.83203125" style="103" customWidth="1"/>
    <col min="13572" max="13572" width="17.33203125" style="103" customWidth="1"/>
    <col min="13573" max="13573" width="8.83203125" style="103" customWidth="1"/>
    <col min="13574" max="13574" width="5" style="103" customWidth="1"/>
    <col min="13575" max="13575" width="5.5" style="103" customWidth="1"/>
    <col min="13576" max="13576" width="7.83203125" style="103" customWidth="1"/>
    <col min="13577" max="13577" width="14.83203125" style="103" customWidth="1"/>
    <col min="13578" max="13578" width="10" style="103" customWidth="1"/>
    <col min="13579" max="13579" width="5.5" style="103" customWidth="1"/>
    <col min="13580" max="13580" width="9.1640625" style="103" customWidth="1"/>
    <col min="13581" max="13825" width="11.5" style="103"/>
    <col min="13826" max="13826" width="4" style="103" customWidth="1"/>
    <col min="13827" max="13827" width="7.83203125" style="103" customWidth="1"/>
    <col min="13828" max="13828" width="17.33203125" style="103" customWidth="1"/>
    <col min="13829" max="13829" width="8.83203125" style="103" customWidth="1"/>
    <col min="13830" max="13830" width="5" style="103" customWidth="1"/>
    <col min="13831" max="13831" width="5.5" style="103" customWidth="1"/>
    <col min="13832" max="13832" width="7.83203125" style="103" customWidth="1"/>
    <col min="13833" max="13833" width="14.83203125" style="103" customWidth="1"/>
    <col min="13834" max="13834" width="10" style="103" customWidth="1"/>
    <col min="13835" max="13835" width="5.5" style="103" customWidth="1"/>
    <col min="13836" max="13836" width="9.1640625" style="103" customWidth="1"/>
    <col min="13837" max="14081" width="11.5" style="103"/>
    <col min="14082" max="14082" width="4" style="103" customWidth="1"/>
    <col min="14083" max="14083" width="7.83203125" style="103" customWidth="1"/>
    <col min="14084" max="14084" width="17.33203125" style="103" customWidth="1"/>
    <col min="14085" max="14085" width="8.83203125" style="103" customWidth="1"/>
    <col min="14086" max="14086" width="5" style="103" customWidth="1"/>
    <col min="14087" max="14087" width="5.5" style="103" customWidth="1"/>
    <col min="14088" max="14088" width="7.83203125" style="103" customWidth="1"/>
    <col min="14089" max="14089" width="14.83203125" style="103" customWidth="1"/>
    <col min="14090" max="14090" width="10" style="103" customWidth="1"/>
    <col min="14091" max="14091" width="5.5" style="103" customWidth="1"/>
    <col min="14092" max="14092" width="9.1640625" style="103" customWidth="1"/>
    <col min="14093" max="14337" width="11.5" style="103"/>
    <col min="14338" max="14338" width="4" style="103" customWidth="1"/>
    <col min="14339" max="14339" width="7.83203125" style="103" customWidth="1"/>
    <col min="14340" max="14340" width="17.33203125" style="103" customWidth="1"/>
    <col min="14341" max="14341" width="8.83203125" style="103" customWidth="1"/>
    <col min="14342" max="14342" width="5" style="103" customWidth="1"/>
    <col min="14343" max="14343" width="5.5" style="103" customWidth="1"/>
    <col min="14344" max="14344" width="7.83203125" style="103" customWidth="1"/>
    <col min="14345" max="14345" width="14.83203125" style="103" customWidth="1"/>
    <col min="14346" max="14346" width="10" style="103" customWidth="1"/>
    <col min="14347" max="14347" width="5.5" style="103" customWidth="1"/>
    <col min="14348" max="14348" width="9.1640625" style="103" customWidth="1"/>
    <col min="14349" max="14593" width="11.5" style="103"/>
    <col min="14594" max="14594" width="4" style="103" customWidth="1"/>
    <col min="14595" max="14595" width="7.83203125" style="103" customWidth="1"/>
    <col min="14596" max="14596" width="17.33203125" style="103" customWidth="1"/>
    <col min="14597" max="14597" width="8.83203125" style="103" customWidth="1"/>
    <col min="14598" max="14598" width="5" style="103" customWidth="1"/>
    <col min="14599" max="14599" width="5.5" style="103" customWidth="1"/>
    <col min="14600" max="14600" width="7.83203125" style="103" customWidth="1"/>
    <col min="14601" max="14601" width="14.83203125" style="103" customWidth="1"/>
    <col min="14602" max="14602" width="10" style="103" customWidth="1"/>
    <col min="14603" max="14603" width="5.5" style="103" customWidth="1"/>
    <col min="14604" max="14604" width="9.1640625" style="103" customWidth="1"/>
    <col min="14605" max="14849" width="11.5" style="103"/>
    <col min="14850" max="14850" width="4" style="103" customWidth="1"/>
    <col min="14851" max="14851" width="7.83203125" style="103" customWidth="1"/>
    <col min="14852" max="14852" width="17.33203125" style="103" customWidth="1"/>
    <col min="14853" max="14853" width="8.83203125" style="103" customWidth="1"/>
    <col min="14854" max="14854" width="5" style="103" customWidth="1"/>
    <col min="14855" max="14855" width="5.5" style="103" customWidth="1"/>
    <col min="14856" max="14856" width="7.83203125" style="103" customWidth="1"/>
    <col min="14857" max="14857" width="14.83203125" style="103" customWidth="1"/>
    <col min="14858" max="14858" width="10" style="103" customWidth="1"/>
    <col min="14859" max="14859" width="5.5" style="103" customWidth="1"/>
    <col min="14860" max="14860" width="9.1640625" style="103" customWidth="1"/>
    <col min="14861" max="15105" width="11.5" style="103"/>
    <col min="15106" max="15106" width="4" style="103" customWidth="1"/>
    <col min="15107" max="15107" width="7.83203125" style="103" customWidth="1"/>
    <col min="15108" max="15108" width="17.33203125" style="103" customWidth="1"/>
    <col min="15109" max="15109" width="8.83203125" style="103" customWidth="1"/>
    <col min="15110" max="15110" width="5" style="103" customWidth="1"/>
    <col min="15111" max="15111" width="5.5" style="103" customWidth="1"/>
    <col min="15112" max="15112" width="7.83203125" style="103" customWidth="1"/>
    <col min="15113" max="15113" width="14.83203125" style="103" customWidth="1"/>
    <col min="15114" max="15114" width="10" style="103" customWidth="1"/>
    <col min="15115" max="15115" width="5.5" style="103" customWidth="1"/>
    <col min="15116" max="15116" width="9.1640625" style="103" customWidth="1"/>
    <col min="15117" max="15361" width="11.5" style="103"/>
    <col min="15362" max="15362" width="4" style="103" customWidth="1"/>
    <col min="15363" max="15363" width="7.83203125" style="103" customWidth="1"/>
    <col min="15364" max="15364" width="17.33203125" style="103" customWidth="1"/>
    <col min="15365" max="15365" width="8.83203125" style="103" customWidth="1"/>
    <col min="15366" max="15366" width="5" style="103" customWidth="1"/>
    <col min="15367" max="15367" width="5.5" style="103" customWidth="1"/>
    <col min="15368" max="15368" width="7.83203125" style="103" customWidth="1"/>
    <col min="15369" max="15369" width="14.83203125" style="103" customWidth="1"/>
    <col min="15370" max="15370" width="10" style="103" customWidth="1"/>
    <col min="15371" max="15371" width="5.5" style="103" customWidth="1"/>
    <col min="15372" max="15372" width="9.1640625" style="103" customWidth="1"/>
    <col min="15373" max="15617" width="11.5" style="103"/>
    <col min="15618" max="15618" width="4" style="103" customWidth="1"/>
    <col min="15619" max="15619" width="7.83203125" style="103" customWidth="1"/>
    <col min="15620" max="15620" width="17.33203125" style="103" customWidth="1"/>
    <col min="15621" max="15621" width="8.83203125" style="103" customWidth="1"/>
    <col min="15622" max="15622" width="5" style="103" customWidth="1"/>
    <col min="15623" max="15623" width="5.5" style="103" customWidth="1"/>
    <col min="15624" max="15624" width="7.83203125" style="103" customWidth="1"/>
    <col min="15625" max="15625" width="14.83203125" style="103" customWidth="1"/>
    <col min="15626" max="15626" width="10" style="103" customWidth="1"/>
    <col min="15627" max="15627" width="5.5" style="103" customWidth="1"/>
    <col min="15628" max="15628" width="9.1640625" style="103" customWidth="1"/>
    <col min="15629" max="15873" width="11.5" style="103"/>
    <col min="15874" max="15874" width="4" style="103" customWidth="1"/>
    <col min="15875" max="15875" width="7.83203125" style="103" customWidth="1"/>
    <col min="15876" max="15876" width="17.33203125" style="103" customWidth="1"/>
    <col min="15877" max="15877" width="8.83203125" style="103" customWidth="1"/>
    <col min="15878" max="15878" width="5" style="103" customWidth="1"/>
    <col min="15879" max="15879" width="5.5" style="103" customWidth="1"/>
    <col min="15880" max="15880" width="7.83203125" style="103" customWidth="1"/>
    <col min="15881" max="15881" width="14.83203125" style="103" customWidth="1"/>
    <col min="15882" max="15882" width="10" style="103" customWidth="1"/>
    <col min="15883" max="15883" width="5.5" style="103" customWidth="1"/>
    <col min="15884" max="15884" width="9.1640625" style="103" customWidth="1"/>
    <col min="15885" max="16129" width="11.5" style="103"/>
    <col min="16130" max="16130" width="4" style="103" customWidth="1"/>
    <col min="16131" max="16131" width="7.83203125" style="103" customWidth="1"/>
    <col min="16132" max="16132" width="17.33203125" style="103" customWidth="1"/>
    <col min="16133" max="16133" width="8.83203125" style="103" customWidth="1"/>
    <col min="16134" max="16134" width="5" style="103" customWidth="1"/>
    <col min="16135" max="16135" width="5.5" style="103" customWidth="1"/>
    <col min="16136" max="16136" width="7.83203125" style="103" customWidth="1"/>
    <col min="16137" max="16137" width="14.83203125" style="103" customWidth="1"/>
    <col min="16138" max="16138" width="10" style="103" customWidth="1"/>
    <col min="16139" max="16139" width="5.5" style="103" customWidth="1"/>
    <col min="16140" max="16140" width="9.1640625" style="103" customWidth="1"/>
    <col min="16141" max="16384" width="11.5" style="103"/>
  </cols>
  <sheetData>
    <row r="2" spans="2:7" x14ac:dyDescent="0.25">
      <c r="D2" s="47" t="s">
        <v>70</v>
      </c>
    </row>
    <row r="5" spans="2:7" ht="30" x14ac:dyDescent="0.3">
      <c r="B5" s="18" t="s">
        <v>21</v>
      </c>
    </row>
    <row r="6" spans="2:7" ht="31" thickBot="1" x14ac:dyDescent="0.35">
      <c r="B6" s="18"/>
    </row>
    <row r="7" spans="2:7" s="19" customFormat="1" ht="24" thickTop="1" x14ac:dyDescent="0.25">
      <c r="B7" s="20"/>
      <c r="C7" s="21"/>
      <c r="D7" s="21"/>
      <c r="E7" s="22"/>
      <c r="F7" s="21"/>
      <c r="G7" s="23"/>
    </row>
    <row r="8" spans="2:7" s="19" customFormat="1" ht="23" x14ac:dyDescent="0.25">
      <c r="B8" s="26"/>
      <c r="C8" s="24" t="s">
        <v>9</v>
      </c>
      <c r="D8" s="19" t="s">
        <v>34</v>
      </c>
      <c r="E8" s="16">
        <v>0.17</v>
      </c>
      <c r="F8" s="19" t="s">
        <v>12</v>
      </c>
      <c r="G8" s="25"/>
    </row>
    <row r="9" spans="2:7" s="19" customFormat="1" ht="23" x14ac:dyDescent="0.25">
      <c r="B9" s="26"/>
      <c r="D9" s="19" t="s">
        <v>22</v>
      </c>
      <c r="E9" s="16">
        <v>866</v>
      </c>
      <c r="F9" s="19" t="s">
        <v>23</v>
      </c>
      <c r="G9" s="25"/>
    </row>
    <row r="10" spans="2:7" s="19" customFormat="1" ht="24" thickBot="1" x14ac:dyDescent="0.3">
      <c r="B10" s="27"/>
      <c r="C10" s="28"/>
      <c r="D10" s="28"/>
      <c r="E10" s="29"/>
      <c r="F10" s="28"/>
      <c r="G10" s="30"/>
    </row>
    <row r="11" spans="2:7" s="19" customFormat="1" thickTop="1" thickBot="1" x14ac:dyDescent="0.3">
      <c r="E11" s="17"/>
    </row>
    <row r="12" spans="2:7" s="19" customFormat="1" ht="24" thickTop="1" x14ac:dyDescent="0.25">
      <c r="B12" s="20"/>
      <c r="C12" s="21"/>
      <c r="D12" s="21"/>
      <c r="E12" s="22"/>
      <c r="F12" s="21"/>
      <c r="G12" s="23"/>
    </row>
    <row r="13" spans="2:7" s="19" customFormat="1" ht="23" x14ac:dyDescent="0.25">
      <c r="B13" s="26"/>
      <c r="C13" s="24" t="s">
        <v>15</v>
      </c>
      <c r="D13" s="19" t="s">
        <v>24</v>
      </c>
      <c r="E13" s="17">
        <f>E9*POWER(E8,2)/300</f>
        <v>8.3424666666666675E-2</v>
      </c>
      <c r="F13" s="19" t="s">
        <v>12</v>
      </c>
      <c r="G13" s="25"/>
    </row>
    <row r="14" spans="2:7" s="19" customFormat="1" ht="23" x14ac:dyDescent="0.25">
      <c r="B14" s="26"/>
      <c r="E14" s="17"/>
      <c r="G14" s="25"/>
    </row>
    <row r="15" spans="2:7" s="19" customFormat="1" ht="24" thickBot="1" x14ac:dyDescent="0.3">
      <c r="B15" s="27"/>
      <c r="C15" s="28"/>
      <c r="D15" s="28"/>
      <c r="E15" s="29"/>
      <c r="F15" s="28"/>
      <c r="G15" s="30"/>
    </row>
    <row r="16" spans="2:7" s="19" customFormat="1" ht="24" thickTop="1" x14ac:dyDescent="0.25">
      <c r="E16" s="17"/>
    </row>
    <row r="17" spans="2:8" s="19" customFormat="1" ht="23" x14ac:dyDescent="0.25">
      <c r="E17" s="17"/>
    </row>
    <row r="18" spans="2:8" x14ac:dyDescent="0.25">
      <c r="B18" s="19"/>
      <c r="C18" s="19"/>
      <c r="D18" s="19" t="s">
        <v>35</v>
      </c>
      <c r="E18" s="17"/>
      <c r="F18" s="19"/>
      <c r="G18" s="19"/>
    </row>
    <row r="19" spans="2:8" x14ac:dyDescent="0.25">
      <c r="B19" s="19"/>
      <c r="C19" s="19"/>
      <c r="D19" s="19" t="s">
        <v>65</v>
      </c>
      <c r="E19" s="17"/>
      <c r="F19" s="19"/>
      <c r="G19" s="19"/>
    </row>
    <row r="20" spans="2:8" x14ac:dyDescent="0.25">
      <c r="B20" s="19"/>
      <c r="C20" s="19"/>
      <c r="D20" s="19" t="s">
        <v>36</v>
      </c>
      <c r="E20" s="17"/>
      <c r="F20" s="19"/>
      <c r="G20" s="19"/>
    </row>
    <row r="21" spans="2:8" x14ac:dyDescent="0.25">
      <c r="B21" s="19"/>
      <c r="C21" s="19"/>
      <c r="D21" s="19" t="s">
        <v>37</v>
      </c>
      <c r="E21" s="17"/>
      <c r="F21" s="19"/>
      <c r="G21" s="19"/>
    </row>
    <row r="22" spans="2:8" x14ac:dyDescent="0.25">
      <c r="B22" s="19"/>
      <c r="C22" s="19"/>
      <c r="D22" s="19"/>
      <c r="E22" s="17"/>
      <c r="F22" s="19"/>
      <c r="G22" s="19"/>
    </row>
    <row r="23" spans="2:8" x14ac:dyDescent="0.25">
      <c r="B23" s="19"/>
      <c r="C23" s="19"/>
      <c r="D23" s="19"/>
      <c r="E23" s="17"/>
      <c r="F23" s="19"/>
      <c r="G23" s="19"/>
      <c r="H23" s="19"/>
    </row>
    <row r="24" spans="2:8" x14ac:dyDescent="0.25">
      <c r="D24" s="19"/>
      <c r="E24" s="17"/>
      <c r="F24" s="19"/>
      <c r="G24" s="19"/>
      <c r="H24" s="19"/>
    </row>
    <row r="25" spans="2:8" x14ac:dyDescent="0.25">
      <c r="D25" s="19"/>
      <c r="E25" s="17"/>
      <c r="F25" s="19"/>
      <c r="G25" s="19"/>
      <c r="H25" s="19"/>
    </row>
    <row r="26" spans="2:8" x14ac:dyDescent="0.25">
      <c r="D26" s="19"/>
      <c r="E26" s="60"/>
      <c r="F26" s="19"/>
      <c r="G26" s="19"/>
      <c r="H26" s="19"/>
    </row>
    <row r="27" spans="2:8" x14ac:dyDescent="0.25">
      <c r="D27" s="19"/>
      <c r="E27" s="17"/>
      <c r="F27" s="19"/>
      <c r="G27" s="19"/>
      <c r="H27" s="19"/>
    </row>
    <row r="28" spans="2:8" x14ac:dyDescent="0.25">
      <c r="D28" s="19"/>
      <c r="E28" s="17"/>
      <c r="F28" s="19"/>
      <c r="G28" s="19"/>
      <c r="H28" s="19"/>
    </row>
    <row r="29" spans="2:8" x14ac:dyDescent="0.25">
      <c r="D29" s="19"/>
      <c r="E29" s="17"/>
      <c r="F29" s="19"/>
      <c r="G29" s="19"/>
      <c r="H29" s="1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476C-2FDD-6442-8882-EDA384BD7035}">
  <dimension ref="B1:O33"/>
  <sheetViews>
    <sheetView zoomScale="150" zoomScaleNormal="150" workbookViewId="0">
      <selection activeCell="K12" sqref="K12"/>
    </sheetView>
  </sheetViews>
  <sheetFormatPr baseColWidth="10" defaultColWidth="11.5" defaultRowHeight="13" x14ac:dyDescent="0.15"/>
  <cols>
    <col min="1" max="1" width="4" style="45" customWidth="1"/>
    <col min="2" max="2" width="3.83203125" style="44" customWidth="1"/>
    <col min="3" max="3" width="21.6640625" style="45" customWidth="1"/>
    <col min="4" max="4" width="59.1640625" style="45" customWidth="1"/>
    <col min="5" max="5" width="16.5" style="46" customWidth="1"/>
    <col min="6" max="6" width="6" style="45" customWidth="1"/>
    <col min="7" max="7" width="8.6640625" style="45" customWidth="1"/>
    <col min="8" max="237" width="11.5" style="45"/>
    <col min="238" max="238" width="4" style="45" customWidth="1"/>
    <col min="239" max="239" width="7.83203125" style="45" customWidth="1"/>
    <col min="240" max="240" width="17.33203125" style="45" customWidth="1"/>
    <col min="241" max="241" width="8.83203125" style="45" customWidth="1"/>
    <col min="242" max="242" width="5" style="45" customWidth="1"/>
    <col min="243" max="243" width="5.5" style="45" customWidth="1"/>
    <col min="244" max="244" width="7.83203125" style="45" customWidth="1"/>
    <col min="245" max="245" width="14.83203125" style="45" customWidth="1"/>
    <col min="246" max="246" width="10" style="45" customWidth="1"/>
    <col min="247" max="247" width="5.5" style="45" customWidth="1"/>
    <col min="248" max="248" width="9.1640625" style="45" customWidth="1"/>
    <col min="249" max="493" width="11.5" style="45"/>
    <col min="494" max="494" width="4" style="45" customWidth="1"/>
    <col min="495" max="495" width="7.83203125" style="45" customWidth="1"/>
    <col min="496" max="496" width="17.33203125" style="45" customWidth="1"/>
    <col min="497" max="497" width="8.83203125" style="45" customWidth="1"/>
    <col min="498" max="498" width="5" style="45" customWidth="1"/>
    <col min="499" max="499" width="5.5" style="45" customWidth="1"/>
    <col min="500" max="500" width="7.83203125" style="45" customWidth="1"/>
    <col min="501" max="501" width="14.83203125" style="45" customWidth="1"/>
    <col min="502" max="502" width="10" style="45" customWidth="1"/>
    <col min="503" max="503" width="5.5" style="45" customWidth="1"/>
    <col min="504" max="504" width="9.1640625" style="45" customWidth="1"/>
    <col min="505" max="749" width="11.5" style="45"/>
    <col min="750" max="750" width="4" style="45" customWidth="1"/>
    <col min="751" max="751" width="7.83203125" style="45" customWidth="1"/>
    <col min="752" max="752" width="17.33203125" style="45" customWidth="1"/>
    <col min="753" max="753" width="8.83203125" style="45" customWidth="1"/>
    <col min="754" max="754" width="5" style="45" customWidth="1"/>
    <col min="755" max="755" width="5.5" style="45" customWidth="1"/>
    <col min="756" max="756" width="7.83203125" style="45" customWidth="1"/>
    <col min="757" max="757" width="14.83203125" style="45" customWidth="1"/>
    <col min="758" max="758" width="10" style="45" customWidth="1"/>
    <col min="759" max="759" width="5.5" style="45" customWidth="1"/>
    <col min="760" max="760" width="9.1640625" style="45" customWidth="1"/>
    <col min="761" max="1005" width="11.5" style="45"/>
    <col min="1006" max="1006" width="4" style="45" customWidth="1"/>
    <col min="1007" max="1007" width="7.83203125" style="45" customWidth="1"/>
    <col min="1008" max="1008" width="17.33203125" style="45" customWidth="1"/>
    <col min="1009" max="1009" width="8.83203125" style="45" customWidth="1"/>
    <col min="1010" max="1010" width="5" style="45" customWidth="1"/>
    <col min="1011" max="1011" width="5.5" style="45" customWidth="1"/>
    <col min="1012" max="1012" width="7.83203125" style="45" customWidth="1"/>
    <col min="1013" max="1013" width="14.83203125" style="45" customWidth="1"/>
    <col min="1014" max="1014" width="10" style="45" customWidth="1"/>
    <col min="1015" max="1015" width="5.5" style="45" customWidth="1"/>
    <col min="1016" max="1016" width="9.1640625" style="45" customWidth="1"/>
    <col min="1017" max="1261" width="11.5" style="45"/>
    <col min="1262" max="1262" width="4" style="45" customWidth="1"/>
    <col min="1263" max="1263" width="7.83203125" style="45" customWidth="1"/>
    <col min="1264" max="1264" width="17.33203125" style="45" customWidth="1"/>
    <col min="1265" max="1265" width="8.83203125" style="45" customWidth="1"/>
    <col min="1266" max="1266" width="5" style="45" customWidth="1"/>
    <col min="1267" max="1267" width="5.5" style="45" customWidth="1"/>
    <col min="1268" max="1268" width="7.83203125" style="45" customWidth="1"/>
    <col min="1269" max="1269" width="14.83203125" style="45" customWidth="1"/>
    <col min="1270" max="1270" width="10" style="45" customWidth="1"/>
    <col min="1271" max="1271" width="5.5" style="45" customWidth="1"/>
    <col min="1272" max="1272" width="9.1640625" style="45" customWidth="1"/>
    <col min="1273" max="1517" width="11.5" style="45"/>
    <col min="1518" max="1518" width="4" style="45" customWidth="1"/>
    <col min="1519" max="1519" width="7.83203125" style="45" customWidth="1"/>
    <col min="1520" max="1520" width="17.33203125" style="45" customWidth="1"/>
    <col min="1521" max="1521" width="8.83203125" style="45" customWidth="1"/>
    <col min="1522" max="1522" width="5" style="45" customWidth="1"/>
    <col min="1523" max="1523" width="5.5" style="45" customWidth="1"/>
    <col min="1524" max="1524" width="7.83203125" style="45" customWidth="1"/>
    <col min="1525" max="1525" width="14.83203125" style="45" customWidth="1"/>
    <col min="1526" max="1526" width="10" style="45" customWidth="1"/>
    <col min="1527" max="1527" width="5.5" style="45" customWidth="1"/>
    <col min="1528" max="1528" width="9.1640625" style="45" customWidth="1"/>
    <col min="1529" max="1773" width="11.5" style="45"/>
    <col min="1774" max="1774" width="4" style="45" customWidth="1"/>
    <col min="1775" max="1775" width="7.83203125" style="45" customWidth="1"/>
    <col min="1776" max="1776" width="17.33203125" style="45" customWidth="1"/>
    <col min="1777" max="1777" width="8.83203125" style="45" customWidth="1"/>
    <col min="1778" max="1778" width="5" style="45" customWidth="1"/>
    <col min="1779" max="1779" width="5.5" style="45" customWidth="1"/>
    <col min="1780" max="1780" width="7.83203125" style="45" customWidth="1"/>
    <col min="1781" max="1781" width="14.83203125" style="45" customWidth="1"/>
    <col min="1782" max="1782" width="10" style="45" customWidth="1"/>
    <col min="1783" max="1783" width="5.5" style="45" customWidth="1"/>
    <col min="1784" max="1784" width="9.1640625" style="45" customWidth="1"/>
    <col min="1785" max="2029" width="11.5" style="45"/>
    <col min="2030" max="2030" width="4" style="45" customWidth="1"/>
    <col min="2031" max="2031" width="7.83203125" style="45" customWidth="1"/>
    <col min="2032" max="2032" width="17.33203125" style="45" customWidth="1"/>
    <col min="2033" max="2033" width="8.83203125" style="45" customWidth="1"/>
    <col min="2034" max="2034" width="5" style="45" customWidth="1"/>
    <col min="2035" max="2035" width="5.5" style="45" customWidth="1"/>
    <col min="2036" max="2036" width="7.83203125" style="45" customWidth="1"/>
    <col min="2037" max="2037" width="14.83203125" style="45" customWidth="1"/>
    <col min="2038" max="2038" width="10" style="45" customWidth="1"/>
    <col min="2039" max="2039" width="5.5" style="45" customWidth="1"/>
    <col min="2040" max="2040" width="9.1640625" style="45" customWidth="1"/>
    <col min="2041" max="2285" width="11.5" style="45"/>
    <col min="2286" max="2286" width="4" style="45" customWidth="1"/>
    <col min="2287" max="2287" width="7.83203125" style="45" customWidth="1"/>
    <col min="2288" max="2288" width="17.33203125" style="45" customWidth="1"/>
    <col min="2289" max="2289" width="8.83203125" style="45" customWidth="1"/>
    <col min="2290" max="2290" width="5" style="45" customWidth="1"/>
    <col min="2291" max="2291" width="5.5" style="45" customWidth="1"/>
    <col min="2292" max="2292" width="7.83203125" style="45" customWidth="1"/>
    <col min="2293" max="2293" width="14.83203125" style="45" customWidth="1"/>
    <col min="2294" max="2294" width="10" style="45" customWidth="1"/>
    <col min="2295" max="2295" width="5.5" style="45" customWidth="1"/>
    <col min="2296" max="2296" width="9.1640625" style="45" customWidth="1"/>
    <col min="2297" max="2541" width="11.5" style="45"/>
    <col min="2542" max="2542" width="4" style="45" customWidth="1"/>
    <col min="2543" max="2543" width="7.83203125" style="45" customWidth="1"/>
    <col min="2544" max="2544" width="17.33203125" style="45" customWidth="1"/>
    <col min="2545" max="2545" width="8.83203125" style="45" customWidth="1"/>
    <col min="2546" max="2546" width="5" style="45" customWidth="1"/>
    <col min="2547" max="2547" width="5.5" style="45" customWidth="1"/>
    <col min="2548" max="2548" width="7.83203125" style="45" customWidth="1"/>
    <col min="2549" max="2549" width="14.83203125" style="45" customWidth="1"/>
    <col min="2550" max="2550" width="10" style="45" customWidth="1"/>
    <col min="2551" max="2551" width="5.5" style="45" customWidth="1"/>
    <col min="2552" max="2552" width="9.1640625" style="45" customWidth="1"/>
    <col min="2553" max="2797" width="11.5" style="45"/>
    <col min="2798" max="2798" width="4" style="45" customWidth="1"/>
    <col min="2799" max="2799" width="7.83203125" style="45" customWidth="1"/>
    <col min="2800" max="2800" width="17.33203125" style="45" customWidth="1"/>
    <col min="2801" max="2801" width="8.83203125" style="45" customWidth="1"/>
    <col min="2802" max="2802" width="5" style="45" customWidth="1"/>
    <col min="2803" max="2803" width="5.5" style="45" customWidth="1"/>
    <col min="2804" max="2804" width="7.83203125" style="45" customWidth="1"/>
    <col min="2805" max="2805" width="14.83203125" style="45" customWidth="1"/>
    <col min="2806" max="2806" width="10" style="45" customWidth="1"/>
    <col min="2807" max="2807" width="5.5" style="45" customWidth="1"/>
    <col min="2808" max="2808" width="9.1640625" style="45" customWidth="1"/>
    <col min="2809" max="3053" width="11.5" style="45"/>
    <col min="3054" max="3054" width="4" style="45" customWidth="1"/>
    <col min="3055" max="3055" width="7.83203125" style="45" customWidth="1"/>
    <col min="3056" max="3056" width="17.33203125" style="45" customWidth="1"/>
    <col min="3057" max="3057" width="8.83203125" style="45" customWidth="1"/>
    <col min="3058" max="3058" width="5" style="45" customWidth="1"/>
    <col min="3059" max="3059" width="5.5" style="45" customWidth="1"/>
    <col min="3060" max="3060" width="7.83203125" style="45" customWidth="1"/>
    <col min="3061" max="3061" width="14.83203125" style="45" customWidth="1"/>
    <col min="3062" max="3062" width="10" style="45" customWidth="1"/>
    <col min="3063" max="3063" width="5.5" style="45" customWidth="1"/>
    <col min="3064" max="3064" width="9.1640625" style="45" customWidth="1"/>
    <col min="3065" max="3309" width="11.5" style="45"/>
    <col min="3310" max="3310" width="4" style="45" customWidth="1"/>
    <col min="3311" max="3311" width="7.83203125" style="45" customWidth="1"/>
    <col min="3312" max="3312" width="17.33203125" style="45" customWidth="1"/>
    <col min="3313" max="3313" width="8.83203125" style="45" customWidth="1"/>
    <col min="3314" max="3314" width="5" style="45" customWidth="1"/>
    <col min="3315" max="3315" width="5.5" style="45" customWidth="1"/>
    <col min="3316" max="3316" width="7.83203125" style="45" customWidth="1"/>
    <col min="3317" max="3317" width="14.83203125" style="45" customWidth="1"/>
    <col min="3318" max="3318" width="10" style="45" customWidth="1"/>
    <col min="3319" max="3319" width="5.5" style="45" customWidth="1"/>
    <col min="3320" max="3320" width="9.1640625" style="45" customWidth="1"/>
    <col min="3321" max="3565" width="11.5" style="45"/>
    <col min="3566" max="3566" width="4" style="45" customWidth="1"/>
    <col min="3567" max="3567" width="7.83203125" style="45" customWidth="1"/>
    <col min="3568" max="3568" width="17.33203125" style="45" customWidth="1"/>
    <col min="3569" max="3569" width="8.83203125" style="45" customWidth="1"/>
    <col min="3570" max="3570" width="5" style="45" customWidth="1"/>
    <col min="3571" max="3571" width="5.5" style="45" customWidth="1"/>
    <col min="3572" max="3572" width="7.83203125" style="45" customWidth="1"/>
    <col min="3573" max="3573" width="14.83203125" style="45" customWidth="1"/>
    <col min="3574" max="3574" width="10" style="45" customWidth="1"/>
    <col min="3575" max="3575" width="5.5" style="45" customWidth="1"/>
    <col min="3576" max="3576" width="9.1640625" style="45" customWidth="1"/>
    <col min="3577" max="3821" width="11.5" style="45"/>
    <col min="3822" max="3822" width="4" style="45" customWidth="1"/>
    <col min="3823" max="3823" width="7.83203125" style="45" customWidth="1"/>
    <col min="3824" max="3824" width="17.33203125" style="45" customWidth="1"/>
    <col min="3825" max="3825" width="8.83203125" style="45" customWidth="1"/>
    <col min="3826" max="3826" width="5" style="45" customWidth="1"/>
    <col min="3827" max="3827" width="5.5" style="45" customWidth="1"/>
    <col min="3828" max="3828" width="7.83203125" style="45" customWidth="1"/>
    <col min="3829" max="3829" width="14.83203125" style="45" customWidth="1"/>
    <col min="3830" max="3830" width="10" style="45" customWidth="1"/>
    <col min="3831" max="3831" width="5.5" style="45" customWidth="1"/>
    <col min="3832" max="3832" width="9.1640625" style="45" customWidth="1"/>
    <col min="3833" max="4077" width="11.5" style="45"/>
    <col min="4078" max="4078" width="4" style="45" customWidth="1"/>
    <col min="4079" max="4079" width="7.83203125" style="45" customWidth="1"/>
    <col min="4080" max="4080" width="17.33203125" style="45" customWidth="1"/>
    <col min="4081" max="4081" width="8.83203125" style="45" customWidth="1"/>
    <col min="4082" max="4082" width="5" style="45" customWidth="1"/>
    <col min="4083" max="4083" width="5.5" style="45" customWidth="1"/>
    <col min="4084" max="4084" width="7.83203125" style="45" customWidth="1"/>
    <col min="4085" max="4085" width="14.83203125" style="45" customWidth="1"/>
    <col min="4086" max="4086" width="10" style="45" customWidth="1"/>
    <col min="4087" max="4087" width="5.5" style="45" customWidth="1"/>
    <col min="4088" max="4088" width="9.1640625" style="45" customWidth="1"/>
    <col min="4089" max="4333" width="11.5" style="45"/>
    <col min="4334" max="4334" width="4" style="45" customWidth="1"/>
    <col min="4335" max="4335" width="7.83203125" style="45" customWidth="1"/>
    <col min="4336" max="4336" width="17.33203125" style="45" customWidth="1"/>
    <col min="4337" max="4337" width="8.83203125" style="45" customWidth="1"/>
    <col min="4338" max="4338" width="5" style="45" customWidth="1"/>
    <col min="4339" max="4339" width="5.5" style="45" customWidth="1"/>
    <col min="4340" max="4340" width="7.83203125" style="45" customWidth="1"/>
    <col min="4341" max="4341" width="14.83203125" style="45" customWidth="1"/>
    <col min="4342" max="4342" width="10" style="45" customWidth="1"/>
    <col min="4343" max="4343" width="5.5" style="45" customWidth="1"/>
    <col min="4344" max="4344" width="9.1640625" style="45" customWidth="1"/>
    <col min="4345" max="4589" width="11.5" style="45"/>
    <col min="4590" max="4590" width="4" style="45" customWidth="1"/>
    <col min="4591" max="4591" width="7.83203125" style="45" customWidth="1"/>
    <col min="4592" max="4592" width="17.33203125" style="45" customWidth="1"/>
    <col min="4593" max="4593" width="8.83203125" style="45" customWidth="1"/>
    <col min="4594" max="4594" width="5" style="45" customWidth="1"/>
    <col min="4595" max="4595" width="5.5" style="45" customWidth="1"/>
    <col min="4596" max="4596" width="7.83203125" style="45" customWidth="1"/>
    <col min="4597" max="4597" width="14.83203125" style="45" customWidth="1"/>
    <col min="4598" max="4598" width="10" style="45" customWidth="1"/>
    <col min="4599" max="4599" width="5.5" style="45" customWidth="1"/>
    <col min="4600" max="4600" width="9.1640625" style="45" customWidth="1"/>
    <col min="4601" max="4845" width="11.5" style="45"/>
    <col min="4846" max="4846" width="4" style="45" customWidth="1"/>
    <col min="4847" max="4847" width="7.83203125" style="45" customWidth="1"/>
    <col min="4848" max="4848" width="17.33203125" style="45" customWidth="1"/>
    <col min="4849" max="4849" width="8.83203125" style="45" customWidth="1"/>
    <col min="4850" max="4850" width="5" style="45" customWidth="1"/>
    <col min="4851" max="4851" width="5.5" style="45" customWidth="1"/>
    <col min="4852" max="4852" width="7.83203125" style="45" customWidth="1"/>
    <col min="4853" max="4853" width="14.83203125" style="45" customWidth="1"/>
    <col min="4854" max="4854" width="10" style="45" customWidth="1"/>
    <col min="4855" max="4855" width="5.5" style="45" customWidth="1"/>
    <col min="4856" max="4856" width="9.1640625" style="45" customWidth="1"/>
    <col min="4857" max="5101" width="11.5" style="45"/>
    <col min="5102" max="5102" width="4" style="45" customWidth="1"/>
    <col min="5103" max="5103" width="7.83203125" style="45" customWidth="1"/>
    <col min="5104" max="5104" width="17.33203125" style="45" customWidth="1"/>
    <col min="5105" max="5105" width="8.83203125" style="45" customWidth="1"/>
    <col min="5106" max="5106" width="5" style="45" customWidth="1"/>
    <col min="5107" max="5107" width="5.5" style="45" customWidth="1"/>
    <col min="5108" max="5108" width="7.83203125" style="45" customWidth="1"/>
    <col min="5109" max="5109" width="14.83203125" style="45" customWidth="1"/>
    <col min="5110" max="5110" width="10" style="45" customWidth="1"/>
    <col min="5111" max="5111" width="5.5" style="45" customWidth="1"/>
    <col min="5112" max="5112" width="9.1640625" style="45" customWidth="1"/>
    <col min="5113" max="5357" width="11.5" style="45"/>
    <col min="5358" max="5358" width="4" style="45" customWidth="1"/>
    <col min="5359" max="5359" width="7.83203125" style="45" customWidth="1"/>
    <col min="5360" max="5360" width="17.33203125" style="45" customWidth="1"/>
    <col min="5361" max="5361" width="8.83203125" style="45" customWidth="1"/>
    <col min="5362" max="5362" width="5" style="45" customWidth="1"/>
    <col min="5363" max="5363" width="5.5" style="45" customWidth="1"/>
    <col min="5364" max="5364" width="7.83203125" style="45" customWidth="1"/>
    <col min="5365" max="5365" width="14.83203125" style="45" customWidth="1"/>
    <col min="5366" max="5366" width="10" style="45" customWidth="1"/>
    <col min="5367" max="5367" width="5.5" style="45" customWidth="1"/>
    <col min="5368" max="5368" width="9.1640625" style="45" customWidth="1"/>
    <col min="5369" max="5613" width="11.5" style="45"/>
    <col min="5614" max="5614" width="4" style="45" customWidth="1"/>
    <col min="5615" max="5615" width="7.83203125" style="45" customWidth="1"/>
    <col min="5616" max="5616" width="17.33203125" style="45" customWidth="1"/>
    <col min="5617" max="5617" width="8.83203125" style="45" customWidth="1"/>
    <col min="5618" max="5618" width="5" style="45" customWidth="1"/>
    <col min="5619" max="5619" width="5.5" style="45" customWidth="1"/>
    <col min="5620" max="5620" width="7.83203125" style="45" customWidth="1"/>
    <col min="5621" max="5621" width="14.83203125" style="45" customWidth="1"/>
    <col min="5622" max="5622" width="10" style="45" customWidth="1"/>
    <col min="5623" max="5623" width="5.5" style="45" customWidth="1"/>
    <col min="5624" max="5624" width="9.1640625" style="45" customWidth="1"/>
    <col min="5625" max="5869" width="11.5" style="45"/>
    <col min="5870" max="5870" width="4" style="45" customWidth="1"/>
    <col min="5871" max="5871" width="7.83203125" style="45" customWidth="1"/>
    <col min="5872" max="5872" width="17.33203125" style="45" customWidth="1"/>
    <col min="5873" max="5873" width="8.83203125" style="45" customWidth="1"/>
    <col min="5874" max="5874" width="5" style="45" customWidth="1"/>
    <col min="5875" max="5875" width="5.5" style="45" customWidth="1"/>
    <col min="5876" max="5876" width="7.83203125" style="45" customWidth="1"/>
    <col min="5877" max="5877" width="14.83203125" style="45" customWidth="1"/>
    <col min="5878" max="5878" width="10" style="45" customWidth="1"/>
    <col min="5879" max="5879" width="5.5" style="45" customWidth="1"/>
    <col min="5880" max="5880" width="9.1640625" style="45" customWidth="1"/>
    <col min="5881" max="6125" width="11.5" style="45"/>
    <col min="6126" max="6126" width="4" style="45" customWidth="1"/>
    <col min="6127" max="6127" width="7.83203125" style="45" customWidth="1"/>
    <col min="6128" max="6128" width="17.33203125" style="45" customWidth="1"/>
    <col min="6129" max="6129" width="8.83203125" style="45" customWidth="1"/>
    <col min="6130" max="6130" width="5" style="45" customWidth="1"/>
    <col min="6131" max="6131" width="5.5" style="45" customWidth="1"/>
    <col min="6132" max="6132" width="7.83203125" style="45" customWidth="1"/>
    <col min="6133" max="6133" width="14.83203125" style="45" customWidth="1"/>
    <col min="6134" max="6134" width="10" style="45" customWidth="1"/>
    <col min="6135" max="6135" width="5.5" style="45" customWidth="1"/>
    <col min="6136" max="6136" width="9.1640625" style="45" customWidth="1"/>
    <col min="6137" max="6381" width="11.5" style="45"/>
    <col min="6382" max="6382" width="4" style="45" customWidth="1"/>
    <col min="6383" max="6383" width="7.83203125" style="45" customWidth="1"/>
    <col min="6384" max="6384" width="17.33203125" style="45" customWidth="1"/>
    <col min="6385" max="6385" width="8.83203125" style="45" customWidth="1"/>
    <col min="6386" max="6386" width="5" style="45" customWidth="1"/>
    <col min="6387" max="6387" width="5.5" style="45" customWidth="1"/>
    <col min="6388" max="6388" width="7.83203125" style="45" customWidth="1"/>
    <col min="6389" max="6389" width="14.83203125" style="45" customWidth="1"/>
    <col min="6390" max="6390" width="10" style="45" customWidth="1"/>
    <col min="6391" max="6391" width="5.5" style="45" customWidth="1"/>
    <col min="6392" max="6392" width="9.1640625" style="45" customWidth="1"/>
    <col min="6393" max="6637" width="11.5" style="45"/>
    <col min="6638" max="6638" width="4" style="45" customWidth="1"/>
    <col min="6639" max="6639" width="7.83203125" style="45" customWidth="1"/>
    <col min="6640" max="6640" width="17.33203125" style="45" customWidth="1"/>
    <col min="6641" max="6641" width="8.83203125" style="45" customWidth="1"/>
    <col min="6642" max="6642" width="5" style="45" customWidth="1"/>
    <col min="6643" max="6643" width="5.5" style="45" customWidth="1"/>
    <col min="6644" max="6644" width="7.83203125" style="45" customWidth="1"/>
    <col min="6645" max="6645" width="14.83203125" style="45" customWidth="1"/>
    <col min="6646" max="6646" width="10" style="45" customWidth="1"/>
    <col min="6647" max="6647" width="5.5" style="45" customWidth="1"/>
    <col min="6648" max="6648" width="9.1640625" style="45" customWidth="1"/>
    <col min="6649" max="6893" width="11.5" style="45"/>
    <col min="6894" max="6894" width="4" style="45" customWidth="1"/>
    <col min="6895" max="6895" width="7.83203125" style="45" customWidth="1"/>
    <col min="6896" max="6896" width="17.33203125" style="45" customWidth="1"/>
    <col min="6897" max="6897" width="8.83203125" style="45" customWidth="1"/>
    <col min="6898" max="6898" width="5" style="45" customWidth="1"/>
    <col min="6899" max="6899" width="5.5" style="45" customWidth="1"/>
    <col min="6900" max="6900" width="7.83203125" style="45" customWidth="1"/>
    <col min="6901" max="6901" width="14.83203125" style="45" customWidth="1"/>
    <col min="6902" max="6902" width="10" style="45" customWidth="1"/>
    <col min="6903" max="6903" width="5.5" style="45" customWidth="1"/>
    <col min="6904" max="6904" width="9.1640625" style="45" customWidth="1"/>
    <col min="6905" max="7149" width="11.5" style="45"/>
    <col min="7150" max="7150" width="4" style="45" customWidth="1"/>
    <col min="7151" max="7151" width="7.83203125" style="45" customWidth="1"/>
    <col min="7152" max="7152" width="17.33203125" style="45" customWidth="1"/>
    <col min="7153" max="7153" width="8.83203125" style="45" customWidth="1"/>
    <col min="7154" max="7154" width="5" style="45" customWidth="1"/>
    <col min="7155" max="7155" width="5.5" style="45" customWidth="1"/>
    <col min="7156" max="7156" width="7.83203125" style="45" customWidth="1"/>
    <col min="7157" max="7157" width="14.83203125" style="45" customWidth="1"/>
    <col min="7158" max="7158" width="10" style="45" customWidth="1"/>
    <col min="7159" max="7159" width="5.5" style="45" customWidth="1"/>
    <col min="7160" max="7160" width="9.1640625" style="45" customWidth="1"/>
    <col min="7161" max="7405" width="11.5" style="45"/>
    <col min="7406" max="7406" width="4" style="45" customWidth="1"/>
    <col min="7407" max="7407" width="7.83203125" style="45" customWidth="1"/>
    <col min="7408" max="7408" width="17.33203125" style="45" customWidth="1"/>
    <col min="7409" max="7409" width="8.83203125" style="45" customWidth="1"/>
    <col min="7410" max="7410" width="5" style="45" customWidth="1"/>
    <col min="7411" max="7411" width="5.5" style="45" customWidth="1"/>
    <col min="7412" max="7412" width="7.83203125" style="45" customWidth="1"/>
    <col min="7413" max="7413" width="14.83203125" style="45" customWidth="1"/>
    <col min="7414" max="7414" width="10" style="45" customWidth="1"/>
    <col min="7415" max="7415" width="5.5" style="45" customWidth="1"/>
    <col min="7416" max="7416" width="9.1640625" style="45" customWidth="1"/>
    <col min="7417" max="7661" width="11.5" style="45"/>
    <col min="7662" max="7662" width="4" style="45" customWidth="1"/>
    <col min="7663" max="7663" width="7.83203125" style="45" customWidth="1"/>
    <col min="7664" max="7664" width="17.33203125" style="45" customWidth="1"/>
    <col min="7665" max="7665" width="8.83203125" style="45" customWidth="1"/>
    <col min="7666" max="7666" width="5" style="45" customWidth="1"/>
    <col min="7667" max="7667" width="5.5" style="45" customWidth="1"/>
    <col min="7668" max="7668" width="7.83203125" style="45" customWidth="1"/>
    <col min="7669" max="7669" width="14.83203125" style="45" customWidth="1"/>
    <col min="7670" max="7670" width="10" style="45" customWidth="1"/>
    <col min="7671" max="7671" width="5.5" style="45" customWidth="1"/>
    <col min="7672" max="7672" width="9.1640625" style="45" customWidth="1"/>
    <col min="7673" max="7917" width="11.5" style="45"/>
    <col min="7918" max="7918" width="4" style="45" customWidth="1"/>
    <col min="7919" max="7919" width="7.83203125" style="45" customWidth="1"/>
    <col min="7920" max="7920" width="17.33203125" style="45" customWidth="1"/>
    <col min="7921" max="7921" width="8.83203125" style="45" customWidth="1"/>
    <col min="7922" max="7922" width="5" style="45" customWidth="1"/>
    <col min="7923" max="7923" width="5.5" style="45" customWidth="1"/>
    <col min="7924" max="7924" width="7.83203125" style="45" customWidth="1"/>
    <col min="7925" max="7925" width="14.83203125" style="45" customWidth="1"/>
    <col min="7926" max="7926" width="10" style="45" customWidth="1"/>
    <col min="7927" max="7927" width="5.5" style="45" customWidth="1"/>
    <col min="7928" max="7928" width="9.1640625" style="45" customWidth="1"/>
    <col min="7929" max="8173" width="11.5" style="45"/>
    <col min="8174" max="8174" width="4" style="45" customWidth="1"/>
    <col min="8175" max="8175" width="7.83203125" style="45" customWidth="1"/>
    <col min="8176" max="8176" width="17.33203125" style="45" customWidth="1"/>
    <col min="8177" max="8177" width="8.83203125" style="45" customWidth="1"/>
    <col min="8178" max="8178" width="5" style="45" customWidth="1"/>
    <col min="8179" max="8179" width="5.5" style="45" customWidth="1"/>
    <col min="8180" max="8180" width="7.83203125" style="45" customWidth="1"/>
    <col min="8181" max="8181" width="14.83203125" style="45" customWidth="1"/>
    <col min="8182" max="8182" width="10" style="45" customWidth="1"/>
    <col min="8183" max="8183" width="5.5" style="45" customWidth="1"/>
    <col min="8184" max="8184" width="9.1640625" style="45" customWidth="1"/>
    <col min="8185" max="8429" width="11.5" style="45"/>
    <col min="8430" max="8430" width="4" style="45" customWidth="1"/>
    <col min="8431" max="8431" width="7.83203125" style="45" customWidth="1"/>
    <col min="8432" max="8432" width="17.33203125" style="45" customWidth="1"/>
    <col min="8433" max="8433" width="8.83203125" style="45" customWidth="1"/>
    <col min="8434" max="8434" width="5" style="45" customWidth="1"/>
    <col min="8435" max="8435" width="5.5" style="45" customWidth="1"/>
    <col min="8436" max="8436" width="7.83203125" style="45" customWidth="1"/>
    <col min="8437" max="8437" width="14.83203125" style="45" customWidth="1"/>
    <col min="8438" max="8438" width="10" style="45" customWidth="1"/>
    <col min="8439" max="8439" width="5.5" style="45" customWidth="1"/>
    <col min="8440" max="8440" width="9.1640625" style="45" customWidth="1"/>
    <col min="8441" max="8685" width="11.5" style="45"/>
    <col min="8686" max="8686" width="4" style="45" customWidth="1"/>
    <col min="8687" max="8687" width="7.83203125" style="45" customWidth="1"/>
    <col min="8688" max="8688" width="17.33203125" style="45" customWidth="1"/>
    <col min="8689" max="8689" width="8.83203125" style="45" customWidth="1"/>
    <col min="8690" max="8690" width="5" style="45" customWidth="1"/>
    <col min="8691" max="8691" width="5.5" style="45" customWidth="1"/>
    <col min="8692" max="8692" width="7.83203125" style="45" customWidth="1"/>
    <col min="8693" max="8693" width="14.83203125" style="45" customWidth="1"/>
    <col min="8694" max="8694" width="10" style="45" customWidth="1"/>
    <col min="8695" max="8695" width="5.5" style="45" customWidth="1"/>
    <col min="8696" max="8696" width="9.1640625" style="45" customWidth="1"/>
    <col min="8697" max="8941" width="11.5" style="45"/>
    <col min="8942" max="8942" width="4" style="45" customWidth="1"/>
    <col min="8943" max="8943" width="7.83203125" style="45" customWidth="1"/>
    <col min="8944" max="8944" width="17.33203125" style="45" customWidth="1"/>
    <col min="8945" max="8945" width="8.83203125" style="45" customWidth="1"/>
    <col min="8946" max="8946" width="5" style="45" customWidth="1"/>
    <col min="8947" max="8947" width="5.5" style="45" customWidth="1"/>
    <col min="8948" max="8948" width="7.83203125" style="45" customWidth="1"/>
    <col min="8949" max="8949" width="14.83203125" style="45" customWidth="1"/>
    <col min="8950" max="8950" width="10" style="45" customWidth="1"/>
    <col min="8951" max="8951" width="5.5" style="45" customWidth="1"/>
    <col min="8952" max="8952" width="9.1640625" style="45" customWidth="1"/>
    <col min="8953" max="9197" width="11.5" style="45"/>
    <col min="9198" max="9198" width="4" style="45" customWidth="1"/>
    <col min="9199" max="9199" width="7.83203125" style="45" customWidth="1"/>
    <col min="9200" max="9200" width="17.33203125" style="45" customWidth="1"/>
    <col min="9201" max="9201" width="8.83203125" style="45" customWidth="1"/>
    <col min="9202" max="9202" width="5" style="45" customWidth="1"/>
    <col min="9203" max="9203" width="5.5" style="45" customWidth="1"/>
    <col min="9204" max="9204" width="7.83203125" style="45" customWidth="1"/>
    <col min="9205" max="9205" width="14.83203125" style="45" customWidth="1"/>
    <col min="9206" max="9206" width="10" style="45" customWidth="1"/>
    <col min="9207" max="9207" width="5.5" style="45" customWidth="1"/>
    <col min="9208" max="9208" width="9.1640625" style="45" customWidth="1"/>
    <col min="9209" max="9453" width="11.5" style="45"/>
    <col min="9454" max="9454" width="4" style="45" customWidth="1"/>
    <col min="9455" max="9455" width="7.83203125" style="45" customWidth="1"/>
    <col min="9456" max="9456" width="17.33203125" style="45" customWidth="1"/>
    <col min="9457" max="9457" width="8.83203125" style="45" customWidth="1"/>
    <col min="9458" max="9458" width="5" style="45" customWidth="1"/>
    <col min="9459" max="9459" width="5.5" style="45" customWidth="1"/>
    <col min="9460" max="9460" width="7.83203125" style="45" customWidth="1"/>
    <col min="9461" max="9461" width="14.83203125" style="45" customWidth="1"/>
    <col min="9462" max="9462" width="10" style="45" customWidth="1"/>
    <col min="9463" max="9463" width="5.5" style="45" customWidth="1"/>
    <col min="9464" max="9464" width="9.1640625" style="45" customWidth="1"/>
    <col min="9465" max="9709" width="11.5" style="45"/>
    <col min="9710" max="9710" width="4" style="45" customWidth="1"/>
    <col min="9711" max="9711" width="7.83203125" style="45" customWidth="1"/>
    <col min="9712" max="9712" width="17.33203125" style="45" customWidth="1"/>
    <col min="9713" max="9713" width="8.83203125" style="45" customWidth="1"/>
    <col min="9714" max="9714" width="5" style="45" customWidth="1"/>
    <col min="9715" max="9715" width="5.5" style="45" customWidth="1"/>
    <col min="9716" max="9716" width="7.83203125" style="45" customWidth="1"/>
    <col min="9717" max="9717" width="14.83203125" style="45" customWidth="1"/>
    <col min="9718" max="9718" width="10" style="45" customWidth="1"/>
    <col min="9719" max="9719" width="5.5" style="45" customWidth="1"/>
    <col min="9720" max="9720" width="9.1640625" style="45" customWidth="1"/>
    <col min="9721" max="9965" width="11.5" style="45"/>
    <col min="9966" max="9966" width="4" style="45" customWidth="1"/>
    <col min="9967" max="9967" width="7.83203125" style="45" customWidth="1"/>
    <col min="9968" max="9968" width="17.33203125" style="45" customWidth="1"/>
    <col min="9969" max="9969" width="8.83203125" style="45" customWidth="1"/>
    <col min="9970" max="9970" width="5" style="45" customWidth="1"/>
    <col min="9971" max="9971" width="5.5" style="45" customWidth="1"/>
    <col min="9972" max="9972" width="7.83203125" style="45" customWidth="1"/>
    <col min="9973" max="9973" width="14.83203125" style="45" customWidth="1"/>
    <col min="9974" max="9974" width="10" style="45" customWidth="1"/>
    <col min="9975" max="9975" width="5.5" style="45" customWidth="1"/>
    <col min="9976" max="9976" width="9.1640625" style="45" customWidth="1"/>
    <col min="9977" max="10221" width="11.5" style="45"/>
    <col min="10222" max="10222" width="4" style="45" customWidth="1"/>
    <col min="10223" max="10223" width="7.83203125" style="45" customWidth="1"/>
    <col min="10224" max="10224" width="17.33203125" style="45" customWidth="1"/>
    <col min="10225" max="10225" width="8.83203125" style="45" customWidth="1"/>
    <col min="10226" max="10226" width="5" style="45" customWidth="1"/>
    <col min="10227" max="10227" width="5.5" style="45" customWidth="1"/>
    <col min="10228" max="10228" width="7.83203125" style="45" customWidth="1"/>
    <col min="10229" max="10229" width="14.83203125" style="45" customWidth="1"/>
    <col min="10230" max="10230" width="10" style="45" customWidth="1"/>
    <col min="10231" max="10231" width="5.5" style="45" customWidth="1"/>
    <col min="10232" max="10232" width="9.1640625" style="45" customWidth="1"/>
    <col min="10233" max="10477" width="11.5" style="45"/>
    <col min="10478" max="10478" width="4" style="45" customWidth="1"/>
    <col min="10479" max="10479" width="7.83203125" style="45" customWidth="1"/>
    <col min="10480" max="10480" width="17.33203125" style="45" customWidth="1"/>
    <col min="10481" max="10481" width="8.83203125" style="45" customWidth="1"/>
    <col min="10482" max="10482" width="5" style="45" customWidth="1"/>
    <col min="10483" max="10483" width="5.5" style="45" customWidth="1"/>
    <col min="10484" max="10484" width="7.83203125" style="45" customWidth="1"/>
    <col min="10485" max="10485" width="14.83203125" style="45" customWidth="1"/>
    <col min="10486" max="10486" width="10" style="45" customWidth="1"/>
    <col min="10487" max="10487" width="5.5" style="45" customWidth="1"/>
    <col min="10488" max="10488" width="9.1640625" style="45" customWidth="1"/>
    <col min="10489" max="10733" width="11.5" style="45"/>
    <col min="10734" max="10734" width="4" style="45" customWidth="1"/>
    <col min="10735" max="10735" width="7.83203125" style="45" customWidth="1"/>
    <col min="10736" max="10736" width="17.33203125" style="45" customWidth="1"/>
    <col min="10737" max="10737" width="8.83203125" style="45" customWidth="1"/>
    <col min="10738" max="10738" width="5" style="45" customWidth="1"/>
    <col min="10739" max="10739" width="5.5" style="45" customWidth="1"/>
    <col min="10740" max="10740" width="7.83203125" style="45" customWidth="1"/>
    <col min="10741" max="10741" width="14.83203125" style="45" customWidth="1"/>
    <col min="10742" max="10742" width="10" style="45" customWidth="1"/>
    <col min="10743" max="10743" width="5.5" style="45" customWidth="1"/>
    <col min="10744" max="10744" width="9.1640625" style="45" customWidth="1"/>
    <col min="10745" max="10989" width="11.5" style="45"/>
    <col min="10990" max="10990" width="4" style="45" customWidth="1"/>
    <col min="10991" max="10991" width="7.83203125" style="45" customWidth="1"/>
    <col min="10992" max="10992" width="17.33203125" style="45" customWidth="1"/>
    <col min="10993" max="10993" width="8.83203125" style="45" customWidth="1"/>
    <col min="10994" max="10994" width="5" style="45" customWidth="1"/>
    <col min="10995" max="10995" width="5.5" style="45" customWidth="1"/>
    <col min="10996" max="10996" width="7.83203125" style="45" customWidth="1"/>
    <col min="10997" max="10997" width="14.83203125" style="45" customWidth="1"/>
    <col min="10998" max="10998" width="10" style="45" customWidth="1"/>
    <col min="10999" max="10999" width="5.5" style="45" customWidth="1"/>
    <col min="11000" max="11000" width="9.1640625" style="45" customWidth="1"/>
    <col min="11001" max="11245" width="11.5" style="45"/>
    <col min="11246" max="11246" width="4" style="45" customWidth="1"/>
    <col min="11247" max="11247" width="7.83203125" style="45" customWidth="1"/>
    <col min="11248" max="11248" width="17.33203125" style="45" customWidth="1"/>
    <col min="11249" max="11249" width="8.83203125" style="45" customWidth="1"/>
    <col min="11250" max="11250" width="5" style="45" customWidth="1"/>
    <col min="11251" max="11251" width="5.5" style="45" customWidth="1"/>
    <col min="11252" max="11252" width="7.83203125" style="45" customWidth="1"/>
    <col min="11253" max="11253" width="14.83203125" style="45" customWidth="1"/>
    <col min="11254" max="11254" width="10" style="45" customWidth="1"/>
    <col min="11255" max="11255" width="5.5" style="45" customWidth="1"/>
    <col min="11256" max="11256" width="9.1640625" style="45" customWidth="1"/>
    <col min="11257" max="11501" width="11.5" style="45"/>
    <col min="11502" max="11502" width="4" style="45" customWidth="1"/>
    <col min="11503" max="11503" width="7.83203125" style="45" customWidth="1"/>
    <col min="11504" max="11504" width="17.33203125" style="45" customWidth="1"/>
    <col min="11505" max="11505" width="8.83203125" style="45" customWidth="1"/>
    <col min="11506" max="11506" width="5" style="45" customWidth="1"/>
    <col min="11507" max="11507" width="5.5" style="45" customWidth="1"/>
    <col min="11508" max="11508" width="7.83203125" style="45" customWidth="1"/>
    <col min="11509" max="11509" width="14.83203125" style="45" customWidth="1"/>
    <col min="11510" max="11510" width="10" style="45" customWidth="1"/>
    <col min="11511" max="11511" width="5.5" style="45" customWidth="1"/>
    <col min="11512" max="11512" width="9.1640625" style="45" customWidth="1"/>
    <col min="11513" max="11757" width="11.5" style="45"/>
    <col min="11758" max="11758" width="4" style="45" customWidth="1"/>
    <col min="11759" max="11759" width="7.83203125" style="45" customWidth="1"/>
    <col min="11760" max="11760" width="17.33203125" style="45" customWidth="1"/>
    <col min="11761" max="11761" width="8.83203125" style="45" customWidth="1"/>
    <col min="11762" max="11762" width="5" style="45" customWidth="1"/>
    <col min="11763" max="11763" width="5.5" style="45" customWidth="1"/>
    <col min="11764" max="11764" width="7.83203125" style="45" customWidth="1"/>
    <col min="11765" max="11765" width="14.83203125" style="45" customWidth="1"/>
    <col min="11766" max="11766" width="10" style="45" customWidth="1"/>
    <col min="11767" max="11767" width="5.5" style="45" customWidth="1"/>
    <col min="11768" max="11768" width="9.1640625" style="45" customWidth="1"/>
    <col min="11769" max="12013" width="11.5" style="45"/>
    <col min="12014" max="12014" width="4" style="45" customWidth="1"/>
    <col min="12015" max="12015" width="7.83203125" style="45" customWidth="1"/>
    <col min="12016" max="12016" width="17.33203125" style="45" customWidth="1"/>
    <col min="12017" max="12017" width="8.83203125" style="45" customWidth="1"/>
    <col min="12018" max="12018" width="5" style="45" customWidth="1"/>
    <col min="12019" max="12019" width="5.5" style="45" customWidth="1"/>
    <col min="12020" max="12020" width="7.83203125" style="45" customWidth="1"/>
    <col min="12021" max="12021" width="14.83203125" style="45" customWidth="1"/>
    <col min="12022" max="12022" width="10" style="45" customWidth="1"/>
    <col min="12023" max="12023" width="5.5" style="45" customWidth="1"/>
    <col min="12024" max="12024" width="9.1640625" style="45" customWidth="1"/>
    <col min="12025" max="12269" width="11.5" style="45"/>
    <col min="12270" max="12270" width="4" style="45" customWidth="1"/>
    <col min="12271" max="12271" width="7.83203125" style="45" customWidth="1"/>
    <col min="12272" max="12272" width="17.33203125" style="45" customWidth="1"/>
    <col min="12273" max="12273" width="8.83203125" style="45" customWidth="1"/>
    <col min="12274" max="12274" width="5" style="45" customWidth="1"/>
    <col min="12275" max="12275" width="5.5" style="45" customWidth="1"/>
    <col min="12276" max="12276" width="7.83203125" style="45" customWidth="1"/>
    <col min="12277" max="12277" width="14.83203125" style="45" customWidth="1"/>
    <col min="12278" max="12278" width="10" style="45" customWidth="1"/>
    <col min="12279" max="12279" width="5.5" style="45" customWidth="1"/>
    <col min="12280" max="12280" width="9.1640625" style="45" customWidth="1"/>
    <col min="12281" max="12525" width="11.5" style="45"/>
    <col min="12526" max="12526" width="4" style="45" customWidth="1"/>
    <col min="12527" max="12527" width="7.83203125" style="45" customWidth="1"/>
    <col min="12528" max="12528" width="17.33203125" style="45" customWidth="1"/>
    <col min="12529" max="12529" width="8.83203125" style="45" customWidth="1"/>
    <col min="12530" max="12530" width="5" style="45" customWidth="1"/>
    <col min="12531" max="12531" width="5.5" style="45" customWidth="1"/>
    <col min="12532" max="12532" width="7.83203125" style="45" customWidth="1"/>
    <col min="12533" max="12533" width="14.83203125" style="45" customWidth="1"/>
    <col min="12534" max="12534" width="10" style="45" customWidth="1"/>
    <col min="12535" max="12535" width="5.5" style="45" customWidth="1"/>
    <col min="12536" max="12536" width="9.1640625" style="45" customWidth="1"/>
    <col min="12537" max="12781" width="11.5" style="45"/>
    <col min="12782" max="12782" width="4" style="45" customWidth="1"/>
    <col min="12783" max="12783" width="7.83203125" style="45" customWidth="1"/>
    <col min="12784" max="12784" width="17.33203125" style="45" customWidth="1"/>
    <col min="12785" max="12785" width="8.83203125" style="45" customWidth="1"/>
    <col min="12786" max="12786" width="5" style="45" customWidth="1"/>
    <col min="12787" max="12787" width="5.5" style="45" customWidth="1"/>
    <col min="12788" max="12788" width="7.83203125" style="45" customWidth="1"/>
    <col min="12789" max="12789" width="14.83203125" style="45" customWidth="1"/>
    <col min="12790" max="12790" width="10" style="45" customWidth="1"/>
    <col min="12791" max="12791" width="5.5" style="45" customWidth="1"/>
    <col min="12792" max="12792" width="9.1640625" style="45" customWidth="1"/>
    <col min="12793" max="13037" width="11.5" style="45"/>
    <col min="13038" max="13038" width="4" style="45" customWidth="1"/>
    <col min="13039" max="13039" width="7.83203125" style="45" customWidth="1"/>
    <col min="13040" max="13040" width="17.33203125" style="45" customWidth="1"/>
    <col min="13041" max="13041" width="8.83203125" style="45" customWidth="1"/>
    <col min="13042" max="13042" width="5" style="45" customWidth="1"/>
    <col min="13043" max="13043" width="5.5" style="45" customWidth="1"/>
    <col min="13044" max="13044" width="7.83203125" style="45" customWidth="1"/>
    <col min="13045" max="13045" width="14.83203125" style="45" customWidth="1"/>
    <col min="13046" max="13046" width="10" style="45" customWidth="1"/>
    <col min="13047" max="13047" width="5.5" style="45" customWidth="1"/>
    <col min="13048" max="13048" width="9.1640625" style="45" customWidth="1"/>
    <col min="13049" max="13293" width="11.5" style="45"/>
    <col min="13294" max="13294" width="4" style="45" customWidth="1"/>
    <col min="13295" max="13295" width="7.83203125" style="45" customWidth="1"/>
    <col min="13296" max="13296" width="17.33203125" style="45" customWidth="1"/>
    <col min="13297" max="13297" width="8.83203125" style="45" customWidth="1"/>
    <col min="13298" max="13298" width="5" style="45" customWidth="1"/>
    <col min="13299" max="13299" width="5.5" style="45" customWidth="1"/>
    <col min="13300" max="13300" width="7.83203125" style="45" customWidth="1"/>
    <col min="13301" max="13301" width="14.83203125" style="45" customWidth="1"/>
    <col min="13302" max="13302" width="10" style="45" customWidth="1"/>
    <col min="13303" max="13303" width="5.5" style="45" customWidth="1"/>
    <col min="13304" max="13304" width="9.1640625" style="45" customWidth="1"/>
    <col min="13305" max="13549" width="11.5" style="45"/>
    <col min="13550" max="13550" width="4" style="45" customWidth="1"/>
    <col min="13551" max="13551" width="7.83203125" style="45" customWidth="1"/>
    <col min="13552" max="13552" width="17.33203125" style="45" customWidth="1"/>
    <col min="13553" max="13553" width="8.83203125" style="45" customWidth="1"/>
    <col min="13554" max="13554" width="5" style="45" customWidth="1"/>
    <col min="13555" max="13555" width="5.5" style="45" customWidth="1"/>
    <col min="13556" max="13556" width="7.83203125" style="45" customWidth="1"/>
    <col min="13557" max="13557" width="14.83203125" style="45" customWidth="1"/>
    <col min="13558" max="13558" width="10" style="45" customWidth="1"/>
    <col min="13559" max="13559" width="5.5" style="45" customWidth="1"/>
    <col min="13560" max="13560" width="9.1640625" style="45" customWidth="1"/>
    <col min="13561" max="13805" width="11.5" style="45"/>
    <col min="13806" max="13806" width="4" style="45" customWidth="1"/>
    <col min="13807" max="13807" width="7.83203125" style="45" customWidth="1"/>
    <col min="13808" max="13808" width="17.33203125" style="45" customWidth="1"/>
    <col min="13809" max="13809" width="8.83203125" style="45" customWidth="1"/>
    <col min="13810" max="13810" width="5" style="45" customWidth="1"/>
    <col min="13811" max="13811" width="5.5" style="45" customWidth="1"/>
    <col min="13812" max="13812" width="7.83203125" style="45" customWidth="1"/>
    <col min="13813" max="13813" width="14.83203125" style="45" customWidth="1"/>
    <col min="13814" max="13814" width="10" style="45" customWidth="1"/>
    <col min="13815" max="13815" width="5.5" style="45" customWidth="1"/>
    <col min="13816" max="13816" width="9.1640625" style="45" customWidth="1"/>
    <col min="13817" max="14061" width="11.5" style="45"/>
    <col min="14062" max="14062" width="4" style="45" customWidth="1"/>
    <col min="14063" max="14063" width="7.83203125" style="45" customWidth="1"/>
    <col min="14064" max="14064" width="17.33203125" style="45" customWidth="1"/>
    <col min="14065" max="14065" width="8.83203125" style="45" customWidth="1"/>
    <col min="14066" max="14066" width="5" style="45" customWidth="1"/>
    <col min="14067" max="14067" width="5.5" style="45" customWidth="1"/>
    <col min="14068" max="14068" width="7.83203125" style="45" customWidth="1"/>
    <col min="14069" max="14069" width="14.83203125" style="45" customWidth="1"/>
    <col min="14070" max="14070" width="10" style="45" customWidth="1"/>
    <col min="14071" max="14071" width="5.5" style="45" customWidth="1"/>
    <col min="14072" max="14072" width="9.1640625" style="45" customWidth="1"/>
    <col min="14073" max="14317" width="11.5" style="45"/>
    <col min="14318" max="14318" width="4" style="45" customWidth="1"/>
    <col min="14319" max="14319" width="7.83203125" style="45" customWidth="1"/>
    <col min="14320" max="14320" width="17.33203125" style="45" customWidth="1"/>
    <col min="14321" max="14321" width="8.83203125" style="45" customWidth="1"/>
    <col min="14322" max="14322" width="5" style="45" customWidth="1"/>
    <col min="14323" max="14323" width="5.5" style="45" customWidth="1"/>
    <col min="14324" max="14324" width="7.83203125" style="45" customWidth="1"/>
    <col min="14325" max="14325" width="14.83203125" style="45" customWidth="1"/>
    <col min="14326" max="14326" width="10" style="45" customWidth="1"/>
    <col min="14327" max="14327" width="5.5" style="45" customWidth="1"/>
    <col min="14328" max="14328" width="9.1640625" style="45" customWidth="1"/>
    <col min="14329" max="14573" width="11.5" style="45"/>
    <col min="14574" max="14574" width="4" style="45" customWidth="1"/>
    <col min="14575" max="14575" width="7.83203125" style="45" customWidth="1"/>
    <col min="14576" max="14576" width="17.33203125" style="45" customWidth="1"/>
    <col min="14577" max="14577" width="8.83203125" style="45" customWidth="1"/>
    <col min="14578" max="14578" width="5" style="45" customWidth="1"/>
    <col min="14579" max="14579" width="5.5" style="45" customWidth="1"/>
    <col min="14580" max="14580" width="7.83203125" style="45" customWidth="1"/>
    <col min="14581" max="14581" width="14.83203125" style="45" customWidth="1"/>
    <col min="14582" max="14582" width="10" style="45" customWidth="1"/>
    <col min="14583" max="14583" width="5.5" style="45" customWidth="1"/>
    <col min="14584" max="14584" width="9.1640625" style="45" customWidth="1"/>
    <col min="14585" max="14829" width="11.5" style="45"/>
    <col min="14830" max="14830" width="4" style="45" customWidth="1"/>
    <col min="14831" max="14831" width="7.83203125" style="45" customWidth="1"/>
    <col min="14832" max="14832" width="17.33203125" style="45" customWidth="1"/>
    <col min="14833" max="14833" width="8.83203125" style="45" customWidth="1"/>
    <col min="14834" max="14834" width="5" style="45" customWidth="1"/>
    <col min="14835" max="14835" width="5.5" style="45" customWidth="1"/>
    <col min="14836" max="14836" width="7.83203125" style="45" customWidth="1"/>
    <col min="14837" max="14837" width="14.83203125" style="45" customWidth="1"/>
    <col min="14838" max="14838" width="10" style="45" customWidth="1"/>
    <col min="14839" max="14839" width="5.5" style="45" customWidth="1"/>
    <col min="14840" max="14840" width="9.1640625" style="45" customWidth="1"/>
    <col min="14841" max="15085" width="11.5" style="45"/>
    <col min="15086" max="15086" width="4" style="45" customWidth="1"/>
    <col min="15087" max="15087" width="7.83203125" style="45" customWidth="1"/>
    <col min="15088" max="15088" width="17.33203125" style="45" customWidth="1"/>
    <col min="15089" max="15089" width="8.83203125" style="45" customWidth="1"/>
    <col min="15090" max="15090" width="5" style="45" customWidth="1"/>
    <col min="15091" max="15091" width="5.5" style="45" customWidth="1"/>
    <col min="15092" max="15092" width="7.83203125" style="45" customWidth="1"/>
    <col min="15093" max="15093" width="14.83203125" style="45" customWidth="1"/>
    <col min="15094" max="15094" width="10" style="45" customWidth="1"/>
    <col min="15095" max="15095" width="5.5" style="45" customWidth="1"/>
    <col min="15096" max="15096" width="9.1640625" style="45" customWidth="1"/>
    <col min="15097" max="15341" width="11.5" style="45"/>
    <col min="15342" max="15342" width="4" style="45" customWidth="1"/>
    <col min="15343" max="15343" width="7.83203125" style="45" customWidth="1"/>
    <col min="15344" max="15344" width="17.33203125" style="45" customWidth="1"/>
    <col min="15345" max="15345" width="8.83203125" style="45" customWidth="1"/>
    <col min="15346" max="15346" width="5" style="45" customWidth="1"/>
    <col min="15347" max="15347" width="5.5" style="45" customWidth="1"/>
    <col min="15348" max="15348" width="7.83203125" style="45" customWidth="1"/>
    <col min="15349" max="15349" width="14.83203125" style="45" customWidth="1"/>
    <col min="15350" max="15350" width="10" style="45" customWidth="1"/>
    <col min="15351" max="15351" width="5.5" style="45" customWidth="1"/>
    <col min="15352" max="15352" width="9.1640625" style="45" customWidth="1"/>
    <col min="15353" max="15597" width="11.5" style="45"/>
    <col min="15598" max="15598" width="4" style="45" customWidth="1"/>
    <col min="15599" max="15599" width="7.83203125" style="45" customWidth="1"/>
    <col min="15600" max="15600" width="17.33203125" style="45" customWidth="1"/>
    <col min="15601" max="15601" width="8.83203125" style="45" customWidth="1"/>
    <col min="15602" max="15602" width="5" style="45" customWidth="1"/>
    <col min="15603" max="15603" width="5.5" style="45" customWidth="1"/>
    <col min="15604" max="15604" width="7.83203125" style="45" customWidth="1"/>
    <col min="15605" max="15605" width="14.83203125" style="45" customWidth="1"/>
    <col min="15606" max="15606" width="10" style="45" customWidth="1"/>
    <col min="15607" max="15607" width="5.5" style="45" customWidth="1"/>
    <col min="15608" max="15608" width="9.1640625" style="45" customWidth="1"/>
    <col min="15609" max="15853" width="11.5" style="45"/>
    <col min="15854" max="15854" width="4" style="45" customWidth="1"/>
    <col min="15855" max="15855" width="7.83203125" style="45" customWidth="1"/>
    <col min="15856" max="15856" width="17.33203125" style="45" customWidth="1"/>
    <col min="15857" max="15857" width="8.83203125" style="45" customWidth="1"/>
    <col min="15858" max="15858" width="5" style="45" customWidth="1"/>
    <col min="15859" max="15859" width="5.5" style="45" customWidth="1"/>
    <col min="15860" max="15860" width="7.83203125" style="45" customWidth="1"/>
    <col min="15861" max="15861" width="14.83203125" style="45" customWidth="1"/>
    <col min="15862" max="15862" width="10" style="45" customWidth="1"/>
    <col min="15863" max="15863" width="5.5" style="45" customWidth="1"/>
    <col min="15864" max="15864" width="9.1640625" style="45" customWidth="1"/>
    <col min="15865" max="16109" width="11.5" style="45"/>
    <col min="16110" max="16110" width="4" style="45" customWidth="1"/>
    <col min="16111" max="16111" width="7.83203125" style="45" customWidth="1"/>
    <col min="16112" max="16112" width="17.33203125" style="45" customWidth="1"/>
    <col min="16113" max="16113" width="8.83203125" style="45" customWidth="1"/>
    <col min="16114" max="16114" width="5" style="45" customWidth="1"/>
    <col min="16115" max="16115" width="5.5" style="45" customWidth="1"/>
    <col min="16116" max="16116" width="7.83203125" style="45" customWidth="1"/>
    <col min="16117" max="16117" width="14.83203125" style="45" customWidth="1"/>
    <col min="16118" max="16118" width="10" style="45" customWidth="1"/>
    <col min="16119" max="16119" width="5.5" style="45" customWidth="1"/>
    <col min="16120" max="16120" width="9.1640625" style="45" customWidth="1"/>
    <col min="16121" max="16384" width="11.5" style="45"/>
  </cols>
  <sheetData>
    <row r="1" spans="2:7" ht="21" customHeight="1" x14ac:dyDescent="0.15"/>
    <row r="2" spans="2:7" ht="21" customHeight="1" x14ac:dyDescent="0.15"/>
    <row r="3" spans="2:7" ht="29" customHeight="1" x14ac:dyDescent="0.25">
      <c r="D3" s="47" t="s">
        <v>70</v>
      </c>
    </row>
    <row r="4" spans="2:7" ht="29" customHeight="1" x14ac:dyDescent="0.15"/>
    <row r="7" spans="2:7" s="49" customFormat="1" ht="30" x14ac:dyDescent="0.3">
      <c r="B7" s="48" t="s">
        <v>6</v>
      </c>
      <c r="C7" s="48"/>
      <c r="E7" s="50"/>
    </row>
    <row r="8" spans="2:7" s="19" customFormat="1" ht="24" thickBot="1" x14ac:dyDescent="0.3">
      <c r="B8" s="51"/>
      <c r="C8" s="51"/>
      <c r="E8" s="17"/>
    </row>
    <row r="9" spans="2:7" s="19" customFormat="1" ht="24" thickTop="1" x14ac:dyDescent="0.25">
      <c r="B9" s="52"/>
      <c r="C9" s="21"/>
      <c r="D9" s="21"/>
      <c r="E9" s="22"/>
      <c r="F9" s="21"/>
      <c r="G9" s="23"/>
    </row>
    <row r="10" spans="2:7" s="19" customFormat="1" ht="23" x14ac:dyDescent="0.25">
      <c r="B10" s="53"/>
      <c r="C10" s="24" t="s">
        <v>9</v>
      </c>
      <c r="D10" s="19" t="s">
        <v>52</v>
      </c>
      <c r="E10" s="16">
        <v>30</v>
      </c>
      <c r="F10" s="19" t="s">
        <v>10</v>
      </c>
      <c r="G10" s="25"/>
    </row>
    <row r="11" spans="2:7" s="19" customFormat="1" ht="23" x14ac:dyDescent="0.25">
      <c r="B11" s="53"/>
      <c r="D11" s="54" t="s">
        <v>53</v>
      </c>
      <c r="E11" s="16">
        <v>15</v>
      </c>
      <c r="F11" s="19" t="s">
        <v>12</v>
      </c>
      <c r="G11" s="25"/>
    </row>
    <row r="12" spans="2:7" s="19" customFormat="1" ht="23" x14ac:dyDescent="0.25">
      <c r="B12" s="53"/>
      <c r="D12" s="54" t="s">
        <v>13</v>
      </c>
      <c r="E12" s="31">
        <v>1</v>
      </c>
      <c r="F12" s="19" t="s">
        <v>14</v>
      </c>
      <c r="G12" s="25"/>
    </row>
    <row r="13" spans="2:7" s="19" customFormat="1" ht="24" thickBot="1" x14ac:dyDescent="0.3">
      <c r="B13" s="55"/>
      <c r="C13" s="28"/>
      <c r="D13" s="56"/>
      <c r="E13" s="29"/>
      <c r="F13" s="28"/>
      <c r="G13" s="30"/>
    </row>
    <row r="14" spans="2:7" s="19" customFormat="1" ht="25" thickTop="1" thickBot="1" x14ac:dyDescent="0.3">
      <c r="B14" s="51"/>
      <c r="D14" s="54"/>
      <c r="E14" s="17"/>
    </row>
    <row r="15" spans="2:7" s="19" customFormat="1" ht="24" thickTop="1" x14ac:dyDescent="0.25">
      <c r="B15" s="52"/>
      <c r="C15" s="21"/>
      <c r="D15" s="21"/>
      <c r="E15" s="22"/>
      <c r="F15" s="21"/>
      <c r="G15" s="23"/>
    </row>
    <row r="16" spans="2:7" s="19" customFormat="1" ht="23" x14ac:dyDescent="0.25">
      <c r="B16" s="53"/>
      <c r="C16" s="24" t="s">
        <v>15</v>
      </c>
      <c r="D16" s="19" t="s">
        <v>55</v>
      </c>
      <c r="E16" s="17">
        <f xml:space="preserve"> (180/3.1415)*ATAN(E11/(1000*E12))</f>
        <v>0.85939758947417055</v>
      </c>
      <c r="F16" s="19" t="s">
        <v>10</v>
      </c>
      <c r="G16" s="25"/>
    </row>
    <row r="17" spans="2:15" s="19" customFormat="1" ht="23" x14ac:dyDescent="0.25">
      <c r="B17" s="53"/>
      <c r="D17" s="54" t="s">
        <v>54</v>
      </c>
      <c r="E17" s="17">
        <f xml:space="preserve"> (180/3.1415)*ATAN(E11/(1000*E12)) + E10</f>
        <v>30.85939758947417</v>
      </c>
      <c r="F17" s="19" t="s">
        <v>10</v>
      </c>
      <c r="G17" s="25"/>
    </row>
    <row r="18" spans="2:15" s="19" customFormat="1" ht="23" x14ac:dyDescent="0.25">
      <c r="B18" s="53"/>
      <c r="D18" s="54" t="s">
        <v>69</v>
      </c>
      <c r="E18" s="17">
        <f xml:space="preserve"> (180/3.1415)*ATAN(E11/(1000*E12)) + (E10/2)</f>
        <v>15.85939758947417</v>
      </c>
      <c r="F18" s="19" t="s">
        <v>10</v>
      </c>
      <c r="G18" s="25"/>
    </row>
    <row r="19" spans="2:15" s="19" customFormat="1" ht="24" thickBot="1" x14ac:dyDescent="0.3">
      <c r="B19" s="55"/>
      <c r="C19" s="28"/>
      <c r="D19" s="56"/>
      <c r="E19" s="29"/>
      <c r="F19" s="28"/>
      <c r="G19" s="30"/>
    </row>
    <row r="20" spans="2:15" s="19" customFormat="1" ht="24" thickTop="1" x14ac:dyDescent="0.25">
      <c r="B20" s="51"/>
      <c r="E20" s="17"/>
    </row>
    <row r="21" spans="2:15" s="58" customFormat="1" ht="23" x14ac:dyDescent="0.25">
      <c r="B21" s="57"/>
      <c r="E21" s="59"/>
    </row>
    <row r="22" spans="2:15" s="58" customFormat="1" ht="23" x14ac:dyDescent="0.25">
      <c r="B22" s="19"/>
      <c r="C22" s="19"/>
      <c r="D22" s="19" t="s">
        <v>68</v>
      </c>
      <c r="E22" s="17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s="58" customFormat="1" ht="23" x14ac:dyDescent="0.25">
      <c r="B23" s="19"/>
      <c r="C23" s="19"/>
      <c r="D23" s="19" t="s">
        <v>67</v>
      </c>
      <c r="E23" s="17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2:15" s="58" customFormat="1" ht="23" x14ac:dyDescent="0.25">
      <c r="B24" s="19"/>
      <c r="C24" s="19"/>
      <c r="D24" s="19"/>
      <c r="E24" s="17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2:15" s="58" customFormat="1" ht="23" x14ac:dyDescent="0.25">
      <c r="B25" s="19"/>
      <c r="C25" s="19"/>
      <c r="D25" s="19"/>
      <c r="E25" s="17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 s="58" customFormat="1" ht="23" x14ac:dyDescent="0.25">
      <c r="B26" s="19"/>
      <c r="C26" s="19"/>
      <c r="D26" s="19"/>
      <c r="E26" s="17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 s="58" customFormat="1" ht="23" x14ac:dyDescent="0.25">
      <c r="B27" s="19"/>
      <c r="C27" s="19"/>
      <c r="D27" s="19"/>
      <c r="E27" s="17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2:15" s="58" customFormat="1" ht="23" x14ac:dyDescent="0.25">
      <c r="B28" s="19"/>
      <c r="C28" s="19"/>
      <c r="D28" s="19"/>
      <c r="E28" s="17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2:15" s="58" customFormat="1" ht="23" x14ac:dyDescent="0.25">
      <c r="B29" s="19"/>
      <c r="C29" s="19"/>
      <c r="D29" s="19"/>
      <c r="E29" s="60"/>
      <c r="F29" s="19"/>
      <c r="G29" s="19"/>
      <c r="H29" s="19"/>
      <c r="I29" s="19"/>
      <c r="J29" s="19"/>
      <c r="K29" s="19"/>
      <c r="L29" s="19"/>
      <c r="N29" s="19"/>
      <c r="O29" s="19"/>
    </row>
    <row r="30" spans="2:15" s="58" customFormat="1" ht="23" x14ac:dyDescent="0.25">
      <c r="B30" s="19"/>
      <c r="C30" s="19"/>
      <c r="D30" s="19"/>
      <c r="E30" s="17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2:15" s="58" customFormat="1" ht="23" x14ac:dyDescent="0.25">
      <c r="B31" s="19"/>
      <c r="C31" s="19"/>
      <c r="D31" s="19"/>
      <c r="E31" s="17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2:15" s="58" customFormat="1" ht="23" x14ac:dyDescent="0.25">
      <c r="B32" s="19"/>
      <c r="C32" s="19"/>
      <c r="D32" s="19"/>
      <c r="E32" s="17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2:5" s="58" customFormat="1" ht="23" x14ac:dyDescent="0.25">
      <c r="B33" s="57"/>
      <c r="E33" s="59"/>
    </row>
  </sheetData>
  <sheetProtection sheet="1" objects="1" scenario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Beamwidth &amp; Gain</vt:lpstr>
      <vt:lpstr>VSWR &amp; Return Loss</vt:lpstr>
      <vt:lpstr>Radiation Pattern Generator</vt:lpstr>
      <vt:lpstr>Near &amp; Farfield</vt:lpstr>
      <vt:lpstr>Downtilts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Dr. KS</dc:creator>
  <cp:keywords/>
  <dc:description/>
  <cp:lastModifiedBy>Microsoft Office User</cp:lastModifiedBy>
  <dcterms:created xsi:type="dcterms:W3CDTF">2021-05-17T07:38:15Z</dcterms:created>
  <dcterms:modified xsi:type="dcterms:W3CDTF">2022-09-20T14:46:25Z</dcterms:modified>
  <cp:category/>
</cp:coreProperties>
</file>