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-15" windowWidth="25440" windowHeight="13320" tabRatio="500" firstSheet="2" activeTab="2"/>
  </bookViews>
  <sheets>
    <sheet name="Kosten CHF" sheetId="2" r:id="rId1"/>
    <sheet name="Kosten EUR" sheetId="5" r:id="rId2"/>
    <sheet name="Ladedauer 100km" sheetId="1" r:id="rId3"/>
    <sheet name="Drehmoment nach Getriebe" sheetId="4" r:id="rId4"/>
    <sheet name="Skalen m vs. km" sheetId="3" r:id="rId5"/>
    <sheet name="Skala mph_kph" sheetId="6" r:id="rId6"/>
    <sheet name="Kofferraumvolumen" sheetId="7" r:id="rId7"/>
    <sheet name="Beschleunigung 0-100" sheetId="8" r:id="rId8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7" l="1"/>
  <c r="C4" i="7"/>
  <c r="E4" i="7"/>
  <c r="B4" i="7"/>
  <c r="C13" i="4"/>
  <c r="C12" i="4"/>
  <c r="C11" i="4"/>
  <c r="C10" i="4"/>
  <c r="C9" i="4"/>
  <c r="D8" i="4"/>
  <c r="C8" i="4"/>
  <c r="C5" i="2"/>
  <c r="C6" i="2"/>
  <c r="C7" i="2"/>
  <c r="C8" i="2"/>
  <c r="B3" i="2"/>
  <c r="B4" i="2"/>
  <c r="B5" i="2"/>
  <c r="B6" i="2"/>
  <c r="B7" i="2"/>
  <c r="B8" i="2"/>
  <c r="C4" i="5"/>
  <c r="C5" i="5"/>
  <c r="C6" i="5"/>
  <c r="C7" i="5"/>
  <c r="B3" i="5"/>
  <c r="B4" i="5"/>
  <c r="B5" i="5"/>
  <c r="B6" i="5"/>
  <c r="B7" i="5"/>
  <c r="D17" i="1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<sst xmlns="http://schemas.openxmlformats.org/spreadsheetml/2006/main" count="109" uniqueCount="56">
  <si>
    <t>|</t>
    <phoneticPr fontId="1" type="noConversion"/>
  </si>
  <si>
    <t>mph</t>
    <phoneticPr fontId="1" type="noConversion"/>
  </si>
  <si>
    <t>km/h</t>
    <phoneticPr fontId="1" type="noConversion"/>
  </si>
  <si>
    <t>Tesla Supercharger</t>
    <phoneticPr fontId="1" type="noConversion"/>
  </si>
  <si>
    <t>100km in ? Minuten</t>
    <phoneticPr fontId="1" type="noConversion"/>
  </si>
  <si>
    <t>11kW</t>
    <phoneticPr fontId="1" type="noConversion"/>
  </si>
  <si>
    <t>22kW</t>
    <phoneticPr fontId="1" type="noConversion"/>
  </si>
  <si>
    <t>120kW</t>
    <phoneticPr fontId="1" type="noConversion"/>
  </si>
  <si>
    <t>öffentlich / zuhause (Typ2)</t>
    <phoneticPr fontId="1" type="noConversion"/>
  </si>
  <si>
    <t>Importsteuer</t>
  </si>
  <si>
    <t>Basispreis</t>
  </si>
  <si>
    <t>Strassensteuer</t>
  </si>
  <si>
    <t>Jahre</t>
  </si>
  <si>
    <t>km pro Jahr</t>
  </si>
  <si>
    <t>Fr. pro liter</t>
  </si>
  <si>
    <t>liter pro 100km</t>
  </si>
  <si>
    <t>Fr. pro kWh</t>
  </si>
  <si>
    <t>kWh pro 100km</t>
  </si>
  <si>
    <t>Energiekosten</t>
  </si>
  <si>
    <t>Service, Reifen, Bremsen, Öl usw.</t>
  </si>
  <si>
    <t>Tesla Model S</t>
  </si>
  <si>
    <t>-</t>
  </si>
  <si>
    <t>Wh / km</t>
  </si>
  <si>
    <t>Versicherung (Vollkasko)</t>
  </si>
  <si>
    <t>Audi S6</t>
  </si>
  <si>
    <t>1. Gang</t>
  </si>
  <si>
    <t>2. Gang</t>
  </si>
  <si>
    <t>3. Gang</t>
  </si>
  <si>
    <t>4. Gang</t>
  </si>
  <si>
    <t>5. Gang</t>
  </si>
  <si>
    <t>6. Gang</t>
  </si>
  <si>
    <t>Motor</t>
  </si>
  <si>
    <t>2.3kW</t>
  </si>
  <si>
    <t>3.7kW</t>
  </si>
  <si>
    <t>€ pro liter</t>
  </si>
  <si>
    <t>€ pro kWh</t>
  </si>
  <si>
    <t>Verbrenner</t>
  </si>
  <si>
    <t>Verbrenner</t>
    <phoneticPr fontId="1" type="noConversion"/>
  </si>
  <si>
    <t>Volvo XC70</t>
  </si>
  <si>
    <t>Kofferraum (Sitze oben)</t>
  </si>
  <si>
    <t>Audi A6 Avant</t>
  </si>
  <si>
    <t>Front Kofferraum</t>
  </si>
  <si>
    <t>zusätzlicher Kofferraum (Sitze runter klappen)</t>
  </si>
  <si>
    <t>BMW 5er Touring</t>
  </si>
  <si>
    <t>0-100</t>
  </si>
  <si>
    <t>Chevrolet Camaro SS (6.2L V8)</t>
  </si>
  <si>
    <t>Audi A4 Avant 1.8 TFSI</t>
  </si>
  <si>
    <t>BMW 518d Touring</t>
  </si>
  <si>
    <t>Tesla P85</t>
  </si>
  <si>
    <t>Tesla S85</t>
  </si>
  <si>
    <t>Tesla S60</t>
  </si>
  <si>
    <t>Audi S5 Sportback (3.0L TFSI V6)</t>
  </si>
  <si>
    <t>Porsche 911 Carrera 4S (3.8L Boxer)</t>
  </si>
  <si>
    <t>zuhause
(230V, 10A)</t>
  </si>
  <si>
    <t>camping
(230V, 16A)</t>
  </si>
  <si>
    <t>überall 
(3Phasen, 400V)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</si>
</sst>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&quot;min&quot;"/>
    <numFmt numFmtId="165" formatCode="0\ &quot;Nm&quot;"/>
    <numFmt numFmtId="166" formatCode="0\ &quot;L&quot;"/>
    <numFmt numFmtId="167" formatCode="0.0\ &quot;sec&quot;"/>
    <numFmt numFmtId="168" formatCode="_-* #,##0\ [$€-407]_-;\-* #,##0\ [$€-407]_-;_-* &quot;-&quot;\ [$€-407]_-;_-@_-"/>
    <numFmt numFmtId="169" formatCode="_ [$Fr.-807]\ * #,##0_ ;_ [$Fr.-807]\ * \-#,##0_ ;_ [$Fr.-807]\ * &quot;-&quot;_ ;_ @_ "/>
  </numFmts>
  <fonts count="6" x14ac:knownFonts="1">
    <font>
      <sz val="10"/>
      <name val="Verdana"/>
    </font>
    <font>
      <sz val="8"/>
      <name val="Verdana"/>
    </font>
    <font>
      <sz val="9"/>
      <name val="Verdana"/>
    </font>
    <font>
      <sz val="10"/>
      <name val="Verdana"/>
    </font>
    <font>
      <b/>
      <sz val="10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3" fillId="3" borderId="0" xfId="0" applyFont="1" applyFill="1" applyAlignment="1">
      <alignment vertical="center"/>
    </xf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4" fillId="3" borderId="0" xfId="0" applyNumberFormat="1" applyFont="1" applyFill="1" applyAlignment="1">
      <alignment horizontal="right" vertical="center" textRotation="90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/>
  <colors>
    <mruColors>
      <color rgb="FFF5F9CF"/>
      <color rgb="FFF2E47E"/>
      <color rgb="FFF5D933"/>
      <color rgb="FFEFDE5F"/>
      <color rgb="FFCAE8CF"/>
      <color rgb="FF7E1818"/>
      <color rgb="FFA8B5C4"/>
      <color rgb="FF364866"/>
      <color rgb="FFAE0000"/>
      <color rgb="FFF25F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CHF'!$A$2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CHF'!$B$2:$C$2</c:f>
              <c:numCache>
                <c:formatCode>_ [$Fr.-807]\ * #,##0_ ;_ [$Fr.-807]\ * \-#,##0_ ;_ [$Fr.-807]\ * "-"_ ;_ @_ </c:formatCode>
                <c:ptCount val="2"/>
                <c:pt idx="0">
                  <c:v>55000</c:v>
                </c:pt>
                <c:pt idx="1">
                  <c:v>73100</c:v>
                </c:pt>
              </c:numCache>
            </c:numRef>
          </c:val>
        </c:ser>
        <c:ser>
          <c:idx val="1"/>
          <c:order val="1"/>
          <c:tx>
            <c:strRef>
              <c:f>'Kosten CHF'!$A$3</c:f>
              <c:strCache>
                <c:ptCount val="1"/>
                <c:pt idx="0">
                  <c:v>Importsteuer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CHF'!$B$3:$C$3</c:f>
              <c:numCache>
                <c:formatCode>_ [$Fr.-807]\ * #,##0_ ;_ [$Fr.-807]\ * \-#,##0_ ;_ [$Fr.-807]\ * "-"_ ;_ @_ </c:formatCode>
                <c:ptCount val="2"/>
                <c:pt idx="0">
                  <c:v>2200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CHF'!$A$4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CHF'!$B$4:$C$4</c:f>
              <c:numCache>
                <c:formatCode>_ [$Fr.-807]\ * #,##0_ ;_ [$Fr.-807]\ * \-#,##0_ ;_ [$Fr.-807]\ * "-"_ ;_ @_ </c:formatCode>
                <c:ptCount val="2"/>
                <c:pt idx="0">
                  <c:v>2400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'Kosten CHF'!$A$5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FC000">
                    <a:alpha val="70000"/>
                  </a:srgbClr>
                </a:gs>
                <a:gs pos="100000">
                  <a:srgbClr val="FFFF00">
                    <a:alpha val="38000"/>
                  </a:srgbClr>
                </a:gs>
              </a:gsLst>
              <a:lin ang="5400000" scaled="0"/>
            </a:gradFill>
            <a:ln>
              <a:solidFill>
                <a:srgbClr val="FF0000">
                  <a:alpha val="92000"/>
                </a:srgb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CHF'!$B$5:$C$5</c:f>
              <c:numCache>
                <c:formatCode>_ [$Fr.-807]\ * #,##0_ ;_ [$Fr.-807]\ * \-#,##0_ ;_ [$Fr.-807]\ * "-"_ ;_ @_ </c:formatCode>
                <c:ptCount val="2"/>
                <c:pt idx="0">
                  <c:v>15679.999999999998</c:v>
                </c:pt>
                <c:pt idx="1">
                  <c:v>5440</c:v>
                </c:pt>
              </c:numCache>
            </c:numRef>
          </c:val>
        </c:ser>
        <c:ser>
          <c:idx val="4"/>
          <c:order val="4"/>
          <c:tx>
            <c:strRef>
              <c:f>'Kosten CHF'!$A$6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CHF'!$B$6:$C$6</c:f>
              <c:numCache>
                <c:formatCode>_ [$Fr.-807]\ * #,##0_ ;_ [$Fr.-807]\ * \-#,##0_ ;_ [$Fr.-807]\ * "-"_ ;_ @_ 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'Kosten CHF'!$A$7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00B050">
                    <a:alpha val="74000"/>
                  </a:srgbClr>
                </a:gs>
                <a:gs pos="100000">
                  <a:srgbClr val="CAE8CF">
                    <a:alpha val="76000"/>
                  </a:srgbClr>
                </a:gs>
              </a:gsLst>
              <a:lin ang="5400000" scaled="0"/>
            </a:gra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CHF'!$B$7:$C$7</c:f>
              <c:numCache>
                <c:formatCode>_ [$Fr.-807]\ * #,##0_ ;_ [$Fr.-807]\ * \-#,##0_ ;_ [$Fr.-807]\ * "-"_ ;_ @_ </c:formatCode>
                <c:ptCount val="2"/>
                <c:pt idx="0">
                  <c:v>10400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0574720"/>
        <c:axId val="80596992"/>
      </c:barChart>
      <c:catAx>
        <c:axId val="805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80596992"/>
        <c:crosses val="autoZero"/>
        <c:auto val="1"/>
        <c:lblAlgn val="ctr"/>
        <c:lblOffset val="100"/>
        <c:noMultiLvlLbl val="0"/>
      </c:catAx>
      <c:valAx>
        <c:axId val="80596992"/>
        <c:scaling>
          <c:orientation val="minMax"/>
        </c:scaling>
        <c:delete val="0"/>
        <c:axPos val="l"/>
        <c:majorGridlines/>
        <c:numFmt formatCode="_ [$Fr.-807]\ * #,##0_ ;_ [$Fr.-807]\ * \-#,##0_ ;_ [$Fr.-807]\ * &quot;-&quot;_ ;_ @_ " sourceLinked="1"/>
        <c:majorTickMark val="out"/>
        <c:minorTickMark val="none"/>
        <c:tickLblPos val="nextTo"/>
        <c:crossAx val="8057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EUR'!$A$2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EUR'!$B$2:$C$2</c:f>
              <c:numCache>
                <c:formatCode>_-* #,##0\ [$€-407]_-;\-* #,##0\ [$€-407]_-;_-* "-"\ [$€-407]_-;_-@_-</c:formatCode>
                <c:ptCount val="2"/>
                <c:pt idx="0">
                  <c:v>55000</c:v>
                </c:pt>
                <c:pt idx="1">
                  <c:v>75800</c:v>
                </c:pt>
              </c:numCache>
            </c:numRef>
          </c:val>
        </c:ser>
        <c:ser>
          <c:idx val="1"/>
          <c:order val="1"/>
          <c:tx>
            <c:strRef>
              <c:f>'Kosten EUR'!$A$3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EUR'!$B$3:$C$3</c:f>
              <c:numCache>
                <c:formatCode>_-* #,##0\ [$€-407]_-;\-* #,##0\ [$€-407]_-;_-* "-"\ [$€-407]_-;_-@_-</c:formatCode>
                <c:ptCount val="2"/>
                <c:pt idx="0">
                  <c:v>2160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EUR'!$A$4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5D933">
                    <a:alpha val="80000"/>
                  </a:srgbClr>
                </a:gs>
                <a:gs pos="100000">
                  <a:srgbClr val="F5F9CF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EUR'!$B$4:$C$4</c:f>
              <c:numCache>
                <c:formatCode>_-* #,##0\ [$€-407]_-;\-* #,##0\ [$€-407]_-;_-* "-"\ [$€-407]_-;_-@_-</c:formatCode>
                <c:ptCount val="2"/>
                <c:pt idx="0">
                  <c:v>21840</c:v>
                </c:pt>
                <c:pt idx="1">
                  <c:v>12696</c:v>
                </c:pt>
              </c:numCache>
            </c:numRef>
          </c:val>
        </c:ser>
        <c:ser>
          <c:idx val="3"/>
          <c:order val="3"/>
          <c:tx>
            <c:strRef>
              <c:f>'Kosten EUR'!$A$5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EUR'!$B$5:$C$5</c:f>
              <c:numCache>
                <c:formatCode>_-* #,##0\ [$€-407]_-;\-* #,##0\ [$€-407]_-;_-* "-"\ [$€-407]_-;_-@_-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'Kosten EUR'!$A$6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EUR'!$B$6:$C$6</c:f>
              <c:numCache>
                <c:formatCode>_-* #,##0\ [$€-407]_-;\-* #,##0\ [$€-407]_-;_-* "-"\ [$€-407]_-;_-@_-</c:formatCode>
                <c:ptCount val="2"/>
                <c:pt idx="0">
                  <c:v>7200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0665984"/>
        <c:axId val="242881664"/>
      </c:barChart>
      <c:catAx>
        <c:axId val="806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81664"/>
        <c:crosses val="autoZero"/>
        <c:auto val="1"/>
        <c:lblAlgn val="ctr"/>
        <c:lblOffset val="100"/>
        <c:noMultiLvlLbl val="0"/>
      </c:catAx>
      <c:valAx>
        <c:axId val="242881664"/>
        <c:scaling>
          <c:orientation val="minMax"/>
        </c:scaling>
        <c:delete val="0"/>
        <c:axPos val="l"/>
        <c:majorGridlines/>
        <c:numFmt formatCode="_-* #,##0\ [$€-407]_-;\-* #,##0\ [$€-407]_-;_-* &quot;-&quot;\ [$€-407]_-;_-@_-" sourceLinked="1"/>
        <c:majorTickMark val="out"/>
        <c:minorTickMark val="none"/>
        <c:tickLblPos val="nextTo"/>
        <c:crossAx val="8066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6235525938"/>
          <c:y val="0.10083100513710699"/>
          <c:w val="0.81337191503558504"/>
          <c:h val="0.56785931891830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'Ladedauer 100km'!$D$19</c:f>
              <c:strCache>
                <c:ptCount val="1"/>
                <c:pt idx="0">
                  <c:v>100km in ? Minuten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  <a:alpha val="55000"/>
                  </a:schemeClr>
                </a:gs>
                <a:gs pos="100000">
                  <a:schemeClr val="tx2">
                    <a:lumMod val="20000"/>
                    <a:lumOff val="80000"/>
                    <a:alpha val="58000"/>
                  </a:schemeClr>
                </a:gs>
              </a:gsLst>
              <a:lin ang="16200000" scaled="0"/>
              <a:tileRect/>
            </a:gradFill>
            <a:ln>
              <a:solidFill>
                <a:srgbClr val="800000"/>
              </a:solidFill>
            </a:ln>
          </c:spPr>
          <c:invertIfNegative val="0"/>
          <c:dLbls>
            <c:dLbl>
              <c:idx val="0"/>
              <c:layout>
                <c:manualLayout>
                  <c:x val="-4.6379780500186438E-4"/>
                  <c:y val="1.0972638046060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823308490231226E-3"/>
                  <c:y val="-4.69419857063084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489850517828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30880660288134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3193399591276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'Ladedauer 100km'!$B$20:$C$24</c:f>
              <c:multiLvlStrCache>
                <c:ptCount val="5"/>
                <c:lvl>
                  <c:pt idx="0">
                    <c:v>2.3kW</c:v>
                  </c:pt>
                  <c:pt idx="1">
                    <c:v>3.7kW</c:v>
                  </c:pt>
                  <c:pt idx="2">
                    <c:v>11kW</c:v>
                  </c:pt>
                  <c:pt idx="3">
                    <c:v>22kW</c:v>
                  </c:pt>
                  <c:pt idx="4">
                    <c:v>120kW</c:v>
                  </c:pt>
                </c:lvl>
                <c:lvl>
                  <c:pt idx="0">
                    <c:v>zuhause
(230V, 10A)</c:v>
                  </c:pt>
                  <c:pt idx="1">
                    <c:v>camping
(230V, 16A)</c:v>
                  </c:pt>
                  <c:pt idx="2">
                    <c:v>überall 
(3Phasen, 400V)</c:v>
                  </c:pt>
                  <c:pt idx="3">
                    <c:v>öffentlich / zuhause (Typ2)</c:v>
                  </c:pt>
                  <c:pt idx="4">
                    <c:v>Tesla Supercharger</c:v>
                  </c:pt>
                </c:lvl>
              </c:multiLvlStrCache>
            </c:multiLvlStrRef>
          </c:cat>
          <c:val>
            <c:numRef>
              <c:f>'Ladedauer 100km'!$D$20:$D$24</c:f>
              <c:numCache>
                <c:formatCode>0"min"</c:formatCode>
                <c:ptCount val="5"/>
                <c:pt idx="0">
                  <c:v>600</c:v>
                </c:pt>
                <c:pt idx="1">
                  <c:v>380</c:v>
                </c:pt>
                <c:pt idx="2">
                  <c:v>120</c:v>
                </c:pt>
                <c:pt idx="3">
                  <c:v>60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42923008"/>
        <c:axId val="242924544"/>
      </c:barChart>
      <c:catAx>
        <c:axId val="242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924544"/>
        <c:crosses val="autoZero"/>
        <c:auto val="1"/>
        <c:lblAlgn val="ctr"/>
        <c:lblOffset val="100"/>
        <c:noMultiLvlLbl val="0"/>
      </c:catAx>
      <c:valAx>
        <c:axId val="242924544"/>
        <c:scaling>
          <c:orientation val="minMax"/>
          <c:max val="600"/>
        </c:scaling>
        <c:delete val="0"/>
        <c:axPos val="l"/>
        <c:majorGridlines/>
        <c:numFmt formatCode="0&quot;min&quot;" sourceLinked="1"/>
        <c:majorTickMark val="out"/>
        <c:minorTickMark val="none"/>
        <c:tickLblPos val="nextTo"/>
        <c:crossAx val="242923008"/>
        <c:crosses val="autoZero"/>
        <c:crossBetween val="between"/>
        <c:maj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'Drehmoment nach Getriebe'!$C$5:$D$5</c:f>
              <c:strCache>
                <c:ptCount val="2"/>
                <c:pt idx="0">
                  <c:v>Audi S6</c:v>
                </c:pt>
                <c:pt idx="1">
                  <c:v>Tesla Model S</c:v>
                </c:pt>
              </c:strCache>
            </c:strRef>
          </c:cat>
          <c:val>
            <c:numRef>
              <c:f>'Drehmoment nach Getriebe'!$C$6:$D$6</c:f>
              <c:numCache>
                <c:formatCode>0\ "Nm"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481344"/>
        <c:axId val="257687936"/>
      </c:barChart>
      <c:catAx>
        <c:axId val="257481344"/>
        <c:scaling>
          <c:orientation val="minMax"/>
        </c:scaling>
        <c:delete val="0"/>
        <c:axPos val="l"/>
        <c:majorTickMark val="out"/>
        <c:minorTickMark val="none"/>
        <c:tickLblPos val="nextTo"/>
        <c:crossAx val="257687936"/>
        <c:crosses val="autoZero"/>
        <c:auto val="1"/>
        <c:lblAlgn val="ctr"/>
        <c:lblOffset val="100"/>
        <c:noMultiLvlLbl val="0"/>
      </c:catAx>
      <c:valAx>
        <c:axId val="257687936"/>
        <c:scaling>
          <c:orientation val="minMax"/>
          <c:max val="1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57481344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Getriebe'!$B$8</c:f>
              <c:strCache>
                <c:ptCount val="1"/>
                <c:pt idx="0">
                  <c:v>1.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Getriebe'!$C$8</c:f>
              <c:numCache>
                <c:formatCode>0\ "Nm"</c:formatCode>
                <c:ptCount val="1"/>
                <c:pt idx="0">
                  <c:v>2294.0500000000002</c:v>
                </c:pt>
              </c:numCache>
            </c:numRef>
          </c:val>
        </c:ser>
        <c:ser>
          <c:idx val="1"/>
          <c:order val="1"/>
          <c:tx>
            <c:strRef>
              <c:f>'Drehmoment nach Getriebe'!$B$9</c:f>
              <c:strCache>
                <c:ptCount val="1"/>
                <c:pt idx="0">
                  <c:v>2.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Getriebe'!$C$9</c:f>
              <c:numCache>
                <c:formatCode>0\ "Nm"</c:formatCode>
                <c:ptCount val="1"/>
                <c:pt idx="0">
                  <c:v>1287</c:v>
                </c:pt>
              </c:numCache>
            </c:numRef>
          </c:val>
        </c:ser>
        <c:ser>
          <c:idx val="2"/>
          <c:order val="2"/>
          <c:tx>
            <c:strRef>
              <c:f>'Drehmoment nach Getriebe'!$B$10</c:f>
              <c:strCache>
                <c:ptCount val="1"/>
                <c:pt idx="0">
                  <c:v>3.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Getriebe'!$C$10</c:f>
              <c:numCache>
                <c:formatCode>0\ "Nm"</c:formatCode>
                <c:ptCount val="1"/>
                <c:pt idx="0">
                  <c:v>836.55</c:v>
                </c:pt>
              </c:numCache>
            </c:numRef>
          </c:val>
        </c:ser>
        <c:ser>
          <c:idx val="3"/>
          <c:order val="3"/>
          <c:tx>
            <c:strRef>
              <c:f>'Drehmoment nach Getriebe'!$B$11</c:f>
              <c:strCache>
                <c:ptCount val="1"/>
                <c:pt idx="0">
                  <c:v>4.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Getriebe'!$C$11</c:f>
              <c:numCache>
                <c:formatCode>0\ "Nm"</c:formatCode>
                <c:ptCount val="1"/>
                <c:pt idx="0">
                  <c:v>628.65</c:v>
                </c:pt>
              </c:numCache>
            </c:numRef>
          </c:val>
        </c:ser>
        <c:ser>
          <c:idx val="4"/>
          <c:order val="4"/>
          <c:tx>
            <c:strRef>
              <c:f>'Drehmoment nach Getriebe'!$B$12</c:f>
              <c:strCache>
                <c:ptCount val="1"/>
                <c:pt idx="0">
                  <c:v>5.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Getriebe'!$C$12</c:f>
              <c:numCache>
                <c:formatCode>0\ "Nm"</c:formatCode>
                <c:ptCount val="1"/>
                <c:pt idx="0">
                  <c:v>476.85</c:v>
                </c:pt>
              </c:numCache>
            </c:numRef>
          </c:val>
        </c:ser>
        <c:ser>
          <c:idx val="5"/>
          <c:order val="5"/>
          <c:tx>
            <c:strRef>
              <c:f>'Drehmoment nach Getriebe'!$B$13</c:f>
              <c:strCache>
                <c:ptCount val="1"/>
                <c:pt idx="0">
                  <c:v>6.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Getriebe'!$C$13</c:f>
              <c:numCache>
                <c:formatCode>0\ "Nm"</c:formatCode>
                <c:ptCount val="1"/>
                <c:pt idx="0">
                  <c:v>380.04999999999995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38240"/>
        <c:axId val="257739776"/>
      </c:barChart>
      <c:catAx>
        <c:axId val="257738240"/>
        <c:scaling>
          <c:orientation val="minMax"/>
        </c:scaling>
        <c:delete val="1"/>
        <c:axPos val="l"/>
        <c:majorTickMark val="out"/>
        <c:minorTickMark val="none"/>
        <c:tickLblPos val="nextTo"/>
        <c:crossAx val="257739776"/>
        <c:crosses val="autoZero"/>
        <c:auto val="1"/>
        <c:lblAlgn val="ctr"/>
        <c:lblOffset val="100"/>
        <c:noMultiLvlLbl val="0"/>
      </c:catAx>
      <c:valAx>
        <c:axId val="257739776"/>
        <c:scaling>
          <c:orientation val="minMax"/>
          <c:max val="5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5773824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6396706631895999"/>
          <c:y val="0.153469896848624"/>
          <c:w val="0.170799863708198"/>
          <c:h val="0.5721407792162139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66738716484E-2"/>
          <c:y val="0.19432888597258699"/>
          <c:w val="0.65377349221721603"/>
          <c:h val="0.68969123651210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Getriebe'!$D$7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val>
            <c:numRef>
              <c:f>'Drehmoment nach Getriebe'!$D$8</c:f>
              <c:numCache>
                <c:formatCode>0\ "Nm"</c:formatCode>
                <c:ptCount val="1"/>
                <c:pt idx="0">
                  <c:v>4378.5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51296"/>
        <c:axId val="258027520"/>
      </c:barChart>
      <c:catAx>
        <c:axId val="257751296"/>
        <c:scaling>
          <c:orientation val="minMax"/>
        </c:scaling>
        <c:delete val="1"/>
        <c:axPos val="l"/>
        <c:majorTickMark val="out"/>
        <c:minorTickMark val="none"/>
        <c:tickLblPos val="nextTo"/>
        <c:crossAx val="258027520"/>
        <c:crosses val="autoZero"/>
        <c:auto val="1"/>
        <c:lblAlgn val="ctr"/>
        <c:lblOffset val="100"/>
        <c:noMultiLvlLbl val="0"/>
      </c:catAx>
      <c:valAx>
        <c:axId val="258027520"/>
        <c:scaling>
          <c:orientation val="minMax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5775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6891491124493E-2"/>
          <c:y val="5.5243082574215077E-2"/>
          <c:w val="0.5594411532893292"/>
          <c:h val="0.59911663004968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Kofferraumvolumen!$A$3</c:f>
              <c:strCache>
                <c:ptCount val="1"/>
                <c:pt idx="0">
                  <c:v>Kofferraum (Sitze oben)</c:v>
                </c:pt>
              </c:strCache>
            </c:strRef>
          </c:tx>
          <c:spPr>
            <a:solidFill>
              <a:schemeClr val="tx2">
                <a:alpha val="84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Kofferraumvolumen!$B$3:$E$3</c:f>
              <c:numCache>
                <c:formatCode>0\ "L"</c:formatCode>
                <c:ptCount val="4"/>
                <c:pt idx="0">
                  <c:v>744.7</c:v>
                </c:pt>
                <c:pt idx="1">
                  <c:v>565</c:v>
                </c:pt>
                <c:pt idx="2">
                  <c:v>560</c:v>
                </c:pt>
                <c:pt idx="3">
                  <c:v>485</c:v>
                </c:pt>
              </c:numCache>
            </c:numRef>
          </c:val>
        </c:ser>
        <c:ser>
          <c:idx val="1"/>
          <c:order val="1"/>
          <c:tx>
            <c:strRef>
              <c:f>Kofferraumvolumen!$A$4</c:f>
              <c:strCache>
                <c:ptCount val="1"/>
                <c:pt idx="0">
                  <c:v>zusätzlicher Kofferraum (Sitze runter klappen)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Kofferraumvolumen!$B$4:$E$4</c:f>
              <c:numCache>
                <c:formatCode>0\ "L"</c:formatCode>
                <c:ptCount val="4"/>
                <c:pt idx="0">
                  <c:v>900.5</c:v>
                </c:pt>
                <c:pt idx="1">
                  <c:v>1115</c:v>
                </c:pt>
                <c:pt idx="2">
                  <c:v>1110</c:v>
                </c:pt>
                <c:pt idx="3">
                  <c:v>1156</c:v>
                </c:pt>
              </c:numCache>
            </c:numRef>
          </c:val>
        </c:ser>
        <c:ser>
          <c:idx val="2"/>
          <c:order val="2"/>
          <c:tx>
            <c:strRef>
              <c:f>Kofferraumvolumen!$A$5</c:f>
              <c:strCache>
                <c:ptCount val="1"/>
                <c:pt idx="0">
                  <c:v>Front Kofferraum</c:v>
                </c:pt>
              </c:strCache>
            </c:strRef>
          </c:tx>
          <c:spPr>
            <a:solidFill>
              <a:schemeClr val="tx2">
                <a:lumMod val="50000"/>
                <a:alpha val="72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Kofferraumvolumen!$B$5:$E$5</c:f>
              <c:numCache>
                <c:formatCode>0\ "L"</c:formatCode>
                <c:ptCount val="4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257274240"/>
        <c:axId val="257275776"/>
      </c:barChart>
      <c:catAx>
        <c:axId val="257274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7275776"/>
        <c:crosses val="autoZero"/>
        <c:auto val="1"/>
        <c:lblAlgn val="ctr"/>
        <c:lblOffset val="100"/>
        <c:noMultiLvlLbl val="0"/>
      </c:catAx>
      <c:valAx>
        <c:axId val="257275776"/>
        <c:scaling>
          <c:orientation val="minMax"/>
        </c:scaling>
        <c:delete val="0"/>
        <c:axPos val="l"/>
        <c:majorGridlines/>
        <c:numFmt formatCode="0\ &quot;L&quot;" sourceLinked="1"/>
        <c:majorTickMark val="out"/>
        <c:minorTickMark val="none"/>
        <c:tickLblPos val="nextTo"/>
        <c:crossAx val="25727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299668033399559E-2"/>
          <c:y val="0.78289401687638582"/>
          <c:w val="0.55818571647785897"/>
          <c:h val="0.1831231284932323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Beschleunigung 0-100 km/h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'Beschleunigung 0-100'!$A$3</c:f>
              <c:strCache>
                <c:ptCount val="1"/>
                <c:pt idx="0">
                  <c:v>0-100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0" scaled="0"/>
            </a:gradFill>
            <a:ln w="19050"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cat>
            <c:strRef>
              <c:f>'Beschleunigung 0-100'!$B$2:$I$2</c:f>
              <c:strCache>
                <c:ptCount val="8"/>
                <c:pt idx="0">
                  <c:v>Tesla P85</c:v>
                </c:pt>
                <c:pt idx="1">
                  <c:v>Tesla S85</c:v>
                </c:pt>
                <c:pt idx="2">
                  <c:v>Tesla S60</c:v>
                </c:pt>
                <c:pt idx="3">
                  <c:v>Porsche 911 Carrera 4S (3.8L Boxer)</c:v>
                </c:pt>
                <c:pt idx="4">
                  <c:v>Audi S5 Sportback (3.0L TFSI V6)</c:v>
                </c:pt>
                <c:pt idx="5">
                  <c:v>Chevrolet Camaro SS (6.2L V8)</c:v>
                </c:pt>
                <c:pt idx="6">
                  <c:v>BMW 518d Touring</c:v>
                </c:pt>
                <c:pt idx="7">
                  <c:v>Audi A4 Avant 1.8 TFSI</c:v>
                </c:pt>
              </c:strCache>
            </c:strRef>
          </c:cat>
          <c:val>
            <c:numRef>
              <c:f>'Beschleunigung 0-100'!$B$3:$I$3</c:f>
              <c:numCache>
                <c:formatCode>0.0\ "sec"</c:formatCode>
                <c:ptCount val="8"/>
                <c:pt idx="0">
                  <c:v>4.4000000000000004</c:v>
                </c:pt>
                <c:pt idx="1">
                  <c:v>5.6</c:v>
                </c:pt>
                <c:pt idx="2">
                  <c:v>6.2</c:v>
                </c:pt>
                <c:pt idx="3">
                  <c:v>4.5</c:v>
                </c:pt>
                <c:pt idx="4">
                  <c:v>5.0999999999999996</c:v>
                </c:pt>
                <c:pt idx="5">
                  <c:v>5.4</c:v>
                </c:pt>
                <c:pt idx="6">
                  <c:v>10.1</c:v>
                </c:pt>
                <c:pt idx="7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257301504"/>
        <c:axId val="257315584"/>
      </c:barChart>
      <c:catAx>
        <c:axId val="257301504"/>
        <c:scaling>
          <c:orientation val="maxMin"/>
        </c:scaling>
        <c:delete val="0"/>
        <c:axPos val="l"/>
        <c:majorTickMark val="out"/>
        <c:minorTickMark val="none"/>
        <c:tickLblPos val="nextTo"/>
        <c:crossAx val="257315584"/>
        <c:crosses val="autoZero"/>
        <c:auto val="1"/>
        <c:lblAlgn val="ctr"/>
        <c:lblOffset val="100"/>
        <c:noMultiLvlLbl val="0"/>
      </c:catAx>
      <c:valAx>
        <c:axId val="257315584"/>
        <c:scaling>
          <c:orientation val="minMax"/>
        </c:scaling>
        <c:delete val="0"/>
        <c:axPos val="t"/>
        <c:majorGridlines/>
        <c:numFmt formatCode="0.0\ &quot;sec&quot;" sourceLinked="1"/>
        <c:majorTickMark val="out"/>
        <c:minorTickMark val="in"/>
        <c:tickLblPos val="nextTo"/>
        <c:crossAx val="257301504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11</xdr:row>
      <xdr:rowOff>137014</xdr:rowOff>
    </xdr:from>
    <xdr:to>
      <xdr:col>4</xdr:col>
      <xdr:colOff>767861</xdr:colOff>
      <xdr:row>28</xdr:row>
      <xdr:rowOff>127488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10</xdr:row>
      <xdr:rowOff>137014</xdr:rowOff>
    </xdr:from>
    <xdr:to>
      <xdr:col>4</xdr:col>
      <xdr:colOff>767861</xdr:colOff>
      <xdr:row>27</xdr:row>
      <xdr:rowOff>127488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24254</xdr:colOff>
      <xdr:row>3</xdr:row>
      <xdr:rowOff>138789</xdr:rowOff>
    </xdr:from>
    <xdr:to>
      <xdr:col>24</xdr:col>
      <xdr:colOff>97523</xdr:colOff>
      <xdr:row>29</xdr:row>
      <xdr:rowOff>14654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190499</xdr:colOff>
      <xdr:row>24</xdr:row>
      <xdr:rowOff>32657</xdr:rowOff>
    </xdr:from>
    <xdr:to>
      <xdr:col>23</xdr:col>
      <xdr:colOff>201385</xdr:colOff>
      <xdr:row>28</xdr:row>
      <xdr:rowOff>148472</xdr:rowOff>
    </xdr:to>
    <xdr:pic>
      <xdr:nvPicPr>
        <xdr:cNvPr id="7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015653" y="4296926"/>
          <a:ext cx="868136" cy="76058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24</xdr:row>
      <xdr:rowOff>114510</xdr:rowOff>
    </xdr:from>
    <xdr:to>
      <xdr:col>14</xdr:col>
      <xdr:colOff>54428</xdr:colOff>
      <xdr:row>28</xdr:row>
      <xdr:rowOff>140132</xdr:rowOff>
    </xdr:to>
    <xdr:pic>
      <xdr:nvPicPr>
        <xdr:cNvPr id="8" name="Grafik 7" descr="http://cpc.farnell.com/productimages/standard/en_GB/42251318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7833" y="4378779"/>
          <a:ext cx="857249" cy="670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176981</xdr:colOff>
      <xdr:row>24</xdr:row>
      <xdr:rowOff>88551</xdr:rowOff>
    </xdr:from>
    <xdr:to>
      <xdr:col>17</xdr:col>
      <xdr:colOff>72837</xdr:colOff>
      <xdr:row>28</xdr:row>
      <xdr:rowOff>121208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7635" y="4352820"/>
          <a:ext cx="753106" cy="677426"/>
        </a:xfrm>
        <a:prstGeom prst="rect">
          <a:avLst/>
        </a:prstGeom>
      </xdr:spPr>
    </xdr:pic>
    <xdr:clientData/>
  </xdr:twoCellAnchor>
  <xdr:twoCellAnchor editAs="oneCell">
    <xdr:from>
      <xdr:col>8</xdr:col>
      <xdr:colOff>212271</xdr:colOff>
      <xdr:row>26</xdr:row>
      <xdr:rowOff>38729</xdr:rowOff>
    </xdr:from>
    <xdr:to>
      <xdr:col>10</xdr:col>
      <xdr:colOff>168729</xdr:colOff>
      <xdr:row>29</xdr:row>
      <xdr:rowOff>59605</xdr:rowOff>
    </xdr:to>
    <xdr:pic>
      <xdr:nvPicPr>
        <xdr:cNvPr id="11" name="Grafik 10" descr="http://cdn.boxtec.ch/images/48633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8425" y="4625383"/>
          <a:ext cx="527958" cy="504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244929</xdr:colOff>
      <xdr:row>24</xdr:row>
      <xdr:rowOff>133503</xdr:rowOff>
    </xdr:from>
    <xdr:to>
      <xdr:col>10</xdr:col>
      <xdr:colOff>119744</xdr:colOff>
      <xdr:row>26</xdr:row>
      <xdr:rowOff>95964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41083" y="4397772"/>
          <a:ext cx="446315" cy="284846"/>
        </a:xfrm>
        <a:prstGeom prst="rect">
          <a:avLst/>
        </a:prstGeom>
      </xdr:spPr>
    </xdr:pic>
    <xdr:clientData/>
  </xdr:twoCellAnchor>
  <xdr:twoCellAnchor editAs="oneCell">
    <xdr:from>
      <xdr:col>17</xdr:col>
      <xdr:colOff>195942</xdr:colOff>
      <xdr:row>24</xdr:row>
      <xdr:rowOff>153866</xdr:rowOff>
    </xdr:from>
    <xdr:to>
      <xdr:col>21</xdr:col>
      <xdr:colOff>2005</xdr:colOff>
      <xdr:row>28</xdr:row>
      <xdr:rowOff>119417</xdr:rowOff>
    </xdr:to>
    <xdr:pic>
      <xdr:nvPicPr>
        <xdr:cNvPr id="13" name="Grafik 1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4836" t="17630"/>
        <a:stretch/>
      </xdr:blipFill>
      <xdr:spPr>
        <a:xfrm>
          <a:off x="7163846" y="4418135"/>
          <a:ext cx="949063" cy="610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10</xdr:row>
      <xdr:rowOff>85725</xdr:rowOff>
    </xdr:from>
    <xdr:to>
      <xdr:col>10</xdr:col>
      <xdr:colOff>638175</xdr:colOff>
      <xdr:row>32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804497</xdr:colOff>
      <xdr:row>20</xdr:row>
      <xdr:rowOff>140677</xdr:rowOff>
    </xdr:from>
    <xdr:to>
      <xdr:col>15</xdr:col>
      <xdr:colOff>813289</xdr:colOff>
      <xdr:row>37</xdr:row>
      <xdr:rowOff>131152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9</xdr:row>
      <xdr:rowOff>104776</xdr:rowOff>
    </xdr:from>
    <xdr:to>
      <xdr:col>17</xdr:col>
      <xdr:colOff>323849</xdr:colOff>
      <xdr:row>16</xdr:row>
      <xdr:rowOff>152399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1656503</xdr:colOff>
      <xdr:row>4</xdr:row>
      <xdr:rowOff>87086</xdr:rowOff>
    </xdr:from>
    <xdr:to>
      <xdr:col>6</xdr:col>
      <xdr:colOff>700064</xdr:colOff>
      <xdr:row>24</xdr:row>
      <xdr:rowOff>65313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133350</xdr:rowOff>
    </xdr:from>
    <xdr:to>
      <xdr:col>10</xdr:col>
      <xdr:colOff>85724</xdr:colOff>
      <xdr:row>28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D9" sqref="D9"/>
    </sheetView>
  </sheetViews>
  <sheetFormatPr baseColWidth="10" defaultColWidth="11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t="s">
        <v>37</v>
      </c>
      <c r="C1" t="s">
        <v>20</v>
      </c>
    </row>
    <row r="2" spans="1:5" x14ac:dyDescent="0.2">
      <c r="A2" t="s">
        <v>10</v>
      </c>
      <c r="B2" s="17">
        <v>55000</v>
      </c>
      <c r="C2" s="17">
        <v>73100</v>
      </c>
      <c r="D2">
        <v>8</v>
      </c>
      <c r="E2" t="s">
        <v>12</v>
      </c>
    </row>
    <row r="3" spans="1:5" x14ac:dyDescent="0.2">
      <c r="A3" t="s">
        <v>9</v>
      </c>
      <c r="B3" s="17">
        <f>0.04*B2</f>
        <v>2200</v>
      </c>
      <c r="C3" s="17">
        <v>0</v>
      </c>
      <c r="D3">
        <v>20000</v>
      </c>
      <c r="E3" t="s">
        <v>13</v>
      </c>
    </row>
    <row r="4" spans="1:5" x14ac:dyDescent="0.2">
      <c r="A4" t="s">
        <v>11</v>
      </c>
      <c r="B4" s="17">
        <f>D2*300</f>
        <v>2400</v>
      </c>
      <c r="C4" s="17">
        <v>0</v>
      </c>
      <c r="D4">
        <v>1.4</v>
      </c>
      <c r="E4" t="s">
        <v>14</v>
      </c>
    </row>
    <row r="5" spans="1:5" x14ac:dyDescent="0.2">
      <c r="A5" t="s">
        <v>18</v>
      </c>
      <c r="B5" s="17">
        <f>D2*D3/100*D5*D4</f>
        <v>15679.999999999998</v>
      </c>
      <c r="C5" s="17">
        <f>D2*D3*D7/100*D8</f>
        <v>5440</v>
      </c>
      <c r="D5">
        <v>7</v>
      </c>
      <c r="E5" t="s">
        <v>15</v>
      </c>
    </row>
    <row r="6" spans="1:5" x14ac:dyDescent="0.2">
      <c r="A6" t="s">
        <v>23</v>
      </c>
      <c r="B6" s="17">
        <f>D2*2000</f>
        <v>16000</v>
      </c>
      <c r="C6" s="17">
        <f>D2*1500</f>
        <v>12000</v>
      </c>
    </row>
    <row r="7" spans="1:5" x14ac:dyDescent="0.2">
      <c r="A7" t="s">
        <v>19</v>
      </c>
      <c r="B7" s="17">
        <f>D2*1300</f>
        <v>10400</v>
      </c>
      <c r="C7" s="17">
        <f>D2*600</f>
        <v>4800</v>
      </c>
      <c r="D7">
        <v>0.2</v>
      </c>
      <c r="E7" t="s">
        <v>16</v>
      </c>
    </row>
    <row r="8" spans="1:5" x14ac:dyDescent="0.2">
      <c r="B8" s="17">
        <f>SUM(B2:B7)</f>
        <v>101680</v>
      </c>
      <c r="C8" s="17">
        <f>SUM(C2:C7)</f>
        <v>95340</v>
      </c>
      <c r="D8">
        <v>17</v>
      </c>
      <c r="E8" t="s">
        <v>17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B3" sqref="B3"/>
    </sheetView>
  </sheetViews>
  <sheetFormatPr baseColWidth="10" defaultColWidth="11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s="12" t="s">
        <v>36</v>
      </c>
      <c r="C1" t="s">
        <v>20</v>
      </c>
    </row>
    <row r="2" spans="1:5" x14ac:dyDescent="0.2">
      <c r="A2" t="s">
        <v>10</v>
      </c>
      <c r="B2" s="16">
        <v>55000</v>
      </c>
      <c r="C2" s="16">
        <v>75800</v>
      </c>
      <c r="D2">
        <v>8</v>
      </c>
      <c r="E2" t="s">
        <v>12</v>
      </c>
    </row>
    <row r="3" spans="1:5" x14ac:dyDescent="0.2">
      <c r="A3" t="s">
        <v>11</v>
      </c>
      <c r="B3" s="16">
        <f>D2*270</f>
        <v>2160</v>
      </c>
      <c r="C3" s="16">
        <v>0</v>
      </c>
      <c r="D3">
        <v>30000</v>
      </c>
      <c r="E3" t="s">
        <v>13</v>
      </c>
    </row>
    <row r="4" spans="1:5" x14ac:dyDescent="0.2">
      <c r="A4" t="s">
        <v>18</v>
      </c>
      <c r="B4" s="16">
        <f>D2*D3/100*D5*D4</f>
        <v>21840</v>
      </c>
      <c r="C4" s="16">
        <f>D2*D3*D7/100*D8</f>
        <v>12696</v>
      </c>
      <c r="D4">
        <v>1.3</v>
      </c>
      <c r="E4" s="12" t="s">
        <v>34</v>
      </c>
    </row>
    <row r="5" spans="1:5" x14ac:dyDescent="0.2">
      <c r="A5" t="s">
        <v>23</v>
      </c>
      <c r="B5" s="16">
        <f>D2*2000</f>
        <v>16000</v>
      </c>
      <c r="C5" s="16">
        <f>D2*1500</f>
        <v>12000</v>
      </c>
      <c r="D5">
        <v>7</v>
      </c>
      <c r="E5" t="s">
        <v>15</v>
      </c>
    </row>
    <row r="6" spans="1:5" x14ac:dyDescent="0.2">
      <c r="A6" t="s">
        <v>19</v>
      </c>
      <c r="B6" s="16">
        <f>D2*900</f>
        <v>7200</v>
      </c>
      <c r="C6" s="16">
        <f>D2*600</f>
        <v>4800</v>
      </c>
    </row>
    <row r="7" spans="1:5" x14ac:dyDescent="0.2">
      <c r="B7" s="16">
        <f>SUM(B2:B6)</f>
        <v>102200</v>
      </c>
      <c r="C7" s="16">
        <f>SUM(C2:C6)</f>
        <v>105296</v>
      </c>
      <c r="D7">
        <v>0.23</v>
      </c>
      <c r="E7" s="12" t="s">
        <v>35</v>
      </c>
    </row>
    <row r="8" spans="1:5" x14ac:dyDescent="0.2">
      <c r="D8">
        <v>23</v>
      </c>
      <c r="E8" t="s">
        <v>17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7:AD40"/>
  <sheetViews>
    <sheetView tabSelected="1" zoomScale="130" zoomScaleNormal="130" zoomScalePageLayoutView="145" workbookViewId="0">
      <selection activeCell="AB24" sqref="AB24"/>
    </sheetView>
  </sheetViews>
  <sheetFormatPr baseColWidth="10" defaultColWidth="4.125" defaultRowHeight="12.75" x14ac:dyDescent="0.2"/>
  <cols>
    <col min="1" max="1" width="4.25" style="4" customWidth="1"/>
    <col min="2" max="2" width="18.75" style="4" bestFit="1" customWidth="1"/>
    <col min="3" max="3" width="5.625" style="4" bestFit="1" customWidth="1"/>
    <col min="4" max="4" width="14" style="4" bestFit="1" customWidth="1"/>
    <col min="5" max="28" width="3.75" style="4" customWidth="1"/>
    <col min="29" max="16384" width="4.125" style="1"/>
  </cols>
  <sheetData>
    <row r="17" spans="2:30" x14ac:dyDescent="0.2">
      <c r="D17" s="4">
        <f>75/4*60</f>
        <v>1125</v>
      </c>
    </row>
    <row r="19" spans="2:30" x14ac:dyDescent="0.2">
      <c r="D19" s="4" t="s">
        <v>4</v>
      </c>
    </row>
    <row r="20" spans="2:30" ht="23.25" x14ac:dyDescent="0.2">
      <c r="B20" s="19" t="s">
        <v>53</v>
      </c>
      <c r="C20" s="4" t="s">
        <v>32</v>
      </c>
      <c r="D20" s="5">
        <v>600</v>
      </c>
    </row>
    <row r="21" spans="2:30" ht="23.25" x14ac:dyDescent="0.2">
      <c r="B21" s="19" t="s">
        <v>54</v>
      </c>
      <c r="C21" s="4" t="s">
        <v>33</v>
      </c>
      <c r="D21" s="5">
        <v>380</v>
      </c>
    </row>
    <row r="22" spans="2:30" ht="23.25" x14ac:dyDescent="0.2">
      <c r="B22" s="19" t="s">
        <v>55</v>
      </c>
      <c r="C22" s="4" t="s">
        <v>5</v>
      </c>
      <c r="D22" s="5">
        <v>120</v>
      </c>
    </row>
    <row r="23" spans="2:30" x14ac:dyDescent="0.2">
      <c r="B23" s="4" t="s">
        <v>8</v>
      </c>
      <c r="C23" s="4" t="s">
        <v>6</v>
      </c>
      <c r="D23" s="5">
        <v>60</v>
      </c>
    </row>
    <row r="24" spans="2:30" x14ac:dyDescent="0.2">
      <c r="B24" s="4" t="s">
        <v>3</v>
      </c>
      <c r="C24" s="4" t="s">
        <v>7</v>
      </c>
      <c r="D24" s="5">
        <v>12</v>
      </c>
    </row>
    <row r="26" spans="2:30" x14ac:dyDescent="0.2">
      <c r="AD26"/>
    </row>
    <row r="28" spans="2:30" x14ac:dyDescent="0.2">
      <c r="AC28"/>
    </row>
    <row r="30" spans="2:30" x14ac:dyDescent="0.2"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2:30" x14ac:dyDescent="0.2"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2:30" x14ac:dyDescent="0.2"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6:24" x14ac:dyDescent="0.2"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6:24" x14ac:dyDescent="0.2"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6:24" x14ac:dyDescent="0.2"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6:24" x14ac:dyDescent="0.2"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6:24" x14ac:dyDescent="0.2"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6:24" x14ac:dyDescent="0.2"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6:24" x14ac:dyDescent="0.2"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6:24" x14ac:dyDescent="0.2"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</sheetData>
  <phoneticPr fontId="1" type="noConversion"/>
  <pageMargins left="0.75196850393700787" right="0.75196850393700787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5:D13"/>
  <sheetViews>
    <sheetView topLeftCell="E7" zoomScale="130" zoomScaleNormal="130" zoomScalePageLayoutView="130" workbookViewId="0">
      <selection activeCell="F24" sqref="F24"/>
    </sheetView>
  </sheetViews>
  <sheetFormatPr baseColWidth="10" defaultColWidth="11" defaultRowHeight="12.75" x14ac:dyDescent="0.2"/>
  <sheetData>
    <row r="5" spans="2:4" x14ac:dyDescent="0.2">
      <c r="C5" t="s">
        <v>24</v>
      </c>
      <c r="D5" t="s">
        <v>20</v>
      </c>
    </row>
    <row r="6" spans="2:4" x14ac:dyDescent="0.2">
      <c r="B6" t="s">
        <v>31</v>
      </c>
      <c r="C6" s="11">
        <v>550</v>
      </c>
      <c r="D6" s="11">
        <v>450</v>
      </c>
    </row>
    <row r="7" spans="2:4" x14ac:dyDescent="0.2">
      <c r="C7" t="s">
        <v>24</v>
      </c>
      <c r="D7" t="s">
        <v>20</v>
      </c>
    </row>
    <row r="8" spans="2:4" x14ac:dyDescent="0.2">
      <c r="B8" t="s">
        <v>25</v>
      </c>
      <c r="C8" s="11">
        <f>C6*4.171</f>
        <v>2294.0500000000002</v>
      </c>
      <c r="D8" s="11">
        <f>D6*9.73</f>
        <v>4378.5</v>
      </c>
    </row>
    <row r="9" spans="2:4" x14ac:dyDescent="0.2">
      <c r="B9" t="s">
        <v>26</v>
      </c>
      <c r="C9" s="11">
        <f>C6*2.34</f>
        <v>1287</v>
      </c>
      <c r="D9" s="11"/>
    </row>
    <row r="10" spans="2:4" x14ac:dyDescent="0.2">
      <c r="B10" t="s">
        <v>27</v>
      </c>
      <c r="C10" s="11">
        <f>C6*1.521</f>
        <v>836.55</v>
      </c>
      <c r="D10" s="11"/>
    </row>
    <row r="11" spans="2:4" x14ac:dyDescent="0.2">
      <c r="B11" t="s">
        <v>28</v>
      </c>
      <c r="C11" s="11">
        <f>C6*1.143</f>
        <v>628.65</v>
      </c>
      <c r="D11" s="11"/>
    </row>
    <row r="12" spans="2:4" x14ac:dyDescent="0.2">
      <c r="B12" t="s">
        <v>29</v>
      </c>
      <c r="C12" s="11">
        <f>C6*0.867</f>
        <v>476.85</v>
      </c>
      <c r="D12" s="11"/>
    </row>
    <row r="13" spans="2:4" x14ac:dyDescent="0.2">
      <c r="B13" t="s">
        <v>30</v>
      </c>
      <c r="C13" s="11">
        <f>C6*0.691</f>
        <v>380.04999999999995</v>
      </c>
      <c r="D13" s="11"/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0"/>
  <sheetViews>
    <sheetView zoomScale="160" zoomScaleNormal="160" zoomScalePageLayoutView="160" workbookViewId="0">
      <selection activeCell="A18" sqref="A18"/>
    </sheetView>
  </sheetViews>
  <sheetFormatPr baseColWidth="10" defaultColWidth="11" defaultRowHeight="21" customHeight="1" x14ac:dyDescent="0.2"/>
  <cols>
    <col min="4" max="4" width="7.25" style="6" customWidth="1"/>
    <col min="5" max="5" width="10.75" style="6"/>
  </cols>
  <sheetData>
    <row r="1" spans="1:6" ht="21" customHeight="1" x14ac:dyDescent="0.2">
      <c r="B1" s="7"/>
      <c r="C1" s="7"/>
      <c r="D1" s="8"/>
      <c r="E1" s="8"/>
      <c r="F1" s="7"/>
    </row>
    <row r="2" spans="1:6" ht="21" customHeight="1" x14ac:dyDescent="0.2">
      <c r="A2">
        <v>700</v>
      </c>
      <c r="B2" s="9">
        <f>A2/1.6</f>
        <v>437.5</v>
      </c>
      <c r="C2" s="18" t="s">
        <v>22</v>
      </c>
      <c r="D2" s="8">
        <v>440</v>
      </c>
      <c r="E2" s="10" t="s">
        <v>21</v>
      </c>
      <c r="F2" s="7"/>
    </row>
    <row r="3" spans="1:6" ht="21" customHeight="1" x14ac:dyDescent="0.2">
      <c r="A3">
        <v>650</v>
      </c>
      <c r="B3" s="9">
        <f t="shared" ref="B3:B16" si="0">A3/1.6</f>
        <v>406.25</v>
      </c>
      <c r="C3" s="18"/>
      <c r="D3" s="8">
        <v>405</v>
      </c>
      <c r="E3" s="10" t="s">
        <v>21</v>
      </c>
      <c r="F3" s="7"/>
    </row>
    <row r="4" spans="1:6" ht="21" customHeight="1" x14ac:dyDescent="0.2">
      <c r="A4">
        <v>600</v>
      </c>
      <c r="B4" s="9">
        <f t="shared" si="0"/>
        <v>375</v>
      </c>
      <c r="C4" s="18"/>
      <c r="D4" s="8">
        <v>375</v>
      </c>
      <c r="E4" s="10" t="s">
        <v>21</v>
      </c>
      <c r="F4" s="7"/>
    </row>
    <row r="5" spans="1:6" ht="21" customHeight="1" x14ac:dyDescent="0.2">
      <c r="A5">
        <v>550</v>
      </c>
      <c r="B5" s="9">
        <f t="shared" si="0"/>
        <v>343.75</v>
      </c>
      <c r="C5" s="18"/>
      <c r="D5" s="8">
        <v>345</v>
      </c>
      <c r="E5" s="10" t="s">
        <v>21</v>
      </c>
      <c r="F5" s="7"/>
    </row>
    <row r="6" spans="1:6" ht="21" customHeight="1" x14ac:dyDescent="0.2">
      <c r="A6">
        <v>500</v>
      </c>
      <c r="B6" s="9">
        <f t="shared" si="0"/>
        <v>312.5</v>
      </c>
      <c r="C6" s="18"/>
      <c r="D6" s="8">
        <v>310</v>
      </c>
      <c r="E6" s="10" t="s">
        <v>21</v>
      </c>
      <c r="F6" s="7"/>
    </row>
    <row r="7" spans="1:6" ht="21" customHeight="1" x14ac:dyDescent="0.2">
      <c r="A7">
        <v>450</v>
      </c>
      <c r="B7" s="9">
        <f t="shared" si="0"/>
        <v>281.25</v>
      </c>
      <c r="C7" s="18"/>
      <c r="D7" s="8">
        <v>280</v>
      </c>
      <c r="E7" s="10" t="s">
        <v>21</v>
      </c>
      <c r="F7" s="7"/>
    </row>
    <row r="8" spans="1:6" ht="21" customHeight="1" x14ac:dyDescent="0.2">
      <c r="A8">
        <v>400</v>
      </c>
      <c r="B8" s="9">
        <f t="shared" si="0"/>
        <v>250</v>
      </c>
      <c r="C8" s="18"/>
      <c r="D8" s="8">
        <v>250</v>
      </c>
      <c r="E8" s="10" t="s">
        <v>21</v>
      </c>
      <c r="F8" s="7"/>
    </row>
    <row r="9" spans="1:6" ht="21" customHeight="1" x14ac:dyDescent="0.2">
      <c r="A9">
        <v>350</v>
      </c>
      <c r="B9" s="9">
        <f t="shared" si="0"/>
        <v>218.75</v>
      </c>
      <c r="C9" s="18"/>
      <c r="D9" s="8">
        <v>220</v>
      </c>
      <c r="E9" s="10" t="s">
        <v>21</v>
      </c>
      <c r="F9" s="7"/>
    </row>
    <row r="10" spans="1:6" ht="21" customHeight="1" x14ac:dyDescent="0.2">
      <c r="A10">
        <v>300</v>
      </c>
      <c r="B10" s="9">
        <f t="shared" si="0"/>
        <v>187.5</v>
      </c>
      <c r="C10" s="18"/>
      <c r="D10" s="8">
        <v>190</v>
      </c>
      <c r="E10" s="10" t="s">
        <v>21</v>
      </c>
      <c r="F10" s="7"/>
    </row>
    <row r="11" spans="1:6" ht="21" customHeight="1" x14ac:dyDescent="0.2">
      <c r="A11">
        <v>250</v>
      </c>
      <c r="B11" s="9">
        <f t="shared" si="0"/>
        <v>156.25</v>
      </c>
      <c r="C11" s="18"/>
      <c r="D11" s="8">
        <v>160</v>
      </c>
      <c r="E11" s="10" t="s">
        <v>21</v>
      </c>
      <c r="F11" s="7"/>
    </row>
    <row r="12" spans="1:6" ht="21" customHeight="1" x14ac:dyDescent="0.2">
      <c r="A12">
        <v>200</v>
      </c>
      <c r="B12" s="9">
        <f t="shared" si="0"/>
        <v>125</v>
      </c>
      <c r="C12" s="18"/>
      <c r="D12" s="8">
        <v>125</v>
      </c>
      <c r="E12" s="10" t="s">
        <v>21</v>
      </c>
      <c r="F12" s="7"/>
    </row>
    <row r="13" spans="1:6" ht="21" customHeight="1" x14ac:dyDescent="0.2">
      <c r="A13">
        <v>150</v>
      </c>
      <c r="B13" s="9">
        <f t="shared" si="0"/>
        <v>93.75</v>
      </c>
      <c r="C13" s="18"/>
      <c r="D13" s="8">
        <v>100</v>
      </c>
      <c r="E13" s="10" t="s">
        <v>21</v>
      </c>
      <c r="F13" s="7"/>
    </row>
    <row r="14" spans="1:6" ht="21" customHeight="1" x14ac:dyDescent="0.2">
      <c r="A14">
        <v>100</v>
      </c>
      <c r="B14" s="9">
        <f t="shared" si="0"/>
        <v>62.5</v>
      </c>
      <c r="C14" s="18"/>
      <c r="D14" s="8">
        <v>65</v>
      </c>
      <c r="E14" s="10" t="s">
        <v>21</v>
      </c>
      <c r="F14" s="7"/>
    </row>
    <row r="15" spans="1:6" ht="21" customHeight="1" x14ac:dyDescent="0.2">
      <c r="A15">
        <v>50</v>
      </c>
      <c r="B15" s="9">
        <f t="shared" si="0"/>
        <v>31.25</v>
      </c>
      <c r="C15" s="18"/>
      <c r="D15" s="8">
        <v>30</v>
      </c>
      <c r="E15" s="10" t="s">
        <v>21</v>
      </c>
      <c r="F15" s="7"/>
    </row>
    <row r="16" spans="1:6" ht="21" customHeight="1" x14ac:dyDescent="0.2">
      <c r="A16">
        <v>0</v>
      </c>
      <c r="B16" s="9">
        <f t="shared" si="0"/>
        <v>0</v>
      </c>
      <c r="C16" s="18"/>
      <c r="D16" s="8">
        <v>0</v>
      </c>
      <c r="E16" s="10" t="s">
        <v>21</v>
      </c>
      <c r="F16" s="7"/>
    </row>
    <row r="17" spans="2:6" ht="21" customHeight="1" x14ac:dyDescent="0.2">
      <c r="B17" s="7"/>
      <c r="C17" s="7"/>
      <c r="D17" s="8"/>
      <c r="E17" s="8"/>
      <c r="F17" s="7"/>
    </row>
    <row r="18" spans="2:6" ht="21" customHeight="1" x14ac:dyDescent="0.2">
      <c r="B18" s="7"/>
      <c r="C18" s="7"/>
      <c r="D18" s="8"/>
      <c r="E18" s="8"/>
      <c r="F18" s="7"/>
    </row>
    <row r="19" spans="2:6" ht="21" customHeight="1" x14ac:dyDescent="0.2">
      <c r="B19" s="7"/>
      <c r="C19" s="7"/>
      <c r="D19" s="8"/>
      <c r="E19" s="8"/>
      <c r="F19" s="7"/>
    </row>
    <row r="20" spans="2:6" ht="21" customHeight="1" x14ac:dyDescent="0.2">
      <c r="B20" s="7"/>
      <c r="C20" s="7"/>
      <c r="D20" s="8"/>
      <c r="E20" s="8"/>
      <c r="F20" s="7"/>
    </row>
  </sheetData>
  <mergeCells count="1">
    <mergeCell ref="C2:C16"/>
  </mergeCells>
  <phoneticPr fontId="1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7"/>
  <sheetViews>
    <sheetView workbookViewId="0">
      <selection activeCell="E12" sqref="E12"/>
    </sheetView>
  </sheetViews>
  <sheetFormatPr baseColWidth="10" defaultColWidth="3.625" defaultRowHeight="12.75" x14ac:dyDescent="0.2"/>
  <sheetData>
    <row r="1" spans="1:28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" customFormat="1" x14ac:dyDescent="0.2">
      <c r="A2" s="2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/>
    </row>
    <row r="3" spans="1:28" s="1" customFormat="1" ht="5.099999999999999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" customFormat="1" x14ac:dyDescent="0.2">
      <c r="A4" s="2" t="s">
        <v>1</v>
      </c>
      <c r="B4" s="2">
        <v>0</v>
      </c>
      <c r="C4" s="2">
        <v>5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s="2">
        <v>80</v>
      </c>
      <c r="S4" s="2">
        <v>85</v>
      </c>
      <c r="T4" s="2">
        <v>90</v>
      </c>
      <c r="U4" s="2">
        <v>95</v>
      </c>
      <c r="V4" s="2">
        <v>100</v>
      </c>
      <c r="W4" s="2">
        <v>105</v>
      </c>
      <c r="X4" s="2">
        <v>110</v>
      </c>
      <c r="Y4" s="2">
        <v>115</v>
      </c>
      <c r="Z4" s="2">
        <v>120</v>
      </c>
      <c r="AA4" s="2">
        <v>125</v>
      </c>
      <c r="AB4" s="2"/>
    </row>
    <row r="5" spans="1:28" s="1" customFormat="1" x14ac:dyDescent="0.2">
      <c r="A5" s="2" t="s">
        <v>2</v>
      </c>
      <c r="B5" s="3">
        <f t="shared" ref="B5:AA5" si="0">B4*1.60934</f>
        <v>0</v>
      </c>
      <c r="C5" s="3">
        <f t="shared" si="0"/>
        <v>8.0466999999999995</v>
      </c>
      <c r="D5" s="3">
        <f t="shared" si="0"/>
        <v>16.093399999999999</v>
      </c>
      <c r="E5" s="3">
        <f t="shared" si="0"/>
        <v>24.1401</v>
      </c>
      <c r="F5" s="3">
        <f t="shared" si="0"/>
        <v>32.186799999999998</v>
      </c>
      <c r="G5" s="3">
        <f t="shared" si="0"/>
        <v>40.233499999999999</v>
      </c>
      <c r="H5" s="3">
        <f t="shared" si="0"/>
        <v>48.280200000000001</v>
      </c>
      <c r="I5" s="3">
        <f t="shared" si="0"/>
        <v>56.326900000000002</v>
      </c>
      <c r="J5" s="3">
        <f t="shared" si="0"/>
        <v>64.373599999999996</v>
      </c>
      <c r="K5" s="3">
        <f t="shared" si="0"/>
        <v>72.420299999999997</v>
      </c>
      <c r="L5" s="3">
        <f t="shared" si="0"/>
        <v>80.466999999999999</v>
      </c>
      <c r="M5" s="3">
        <f t="shared" si="0"/>
        <v>88.5137</v>
      </c>
      <c r="N5" s="3">
        <f t="shared" si="0"/>
        <v>96.560400000000001</v>
      </c>
      <c r="O5" s="3">
        <f t="shared" si="0"/>
        <v>104.6071</v>
      </c>
      <c r="P5" s="3">
        <f t="shared" si="0"/>
        <v>112.6538</v>
      </c>
      <c r="Q5" s="3">
        <f t="shared" si="0"/>
        <v>120.70050000000001</v>
      </c>
      <c r="R5" s="3">
        <f t="shared" si="0"/>
        <v>128.74719999999999</v>
      </c>
      <c r="S5" s="3">
        <f t="shared" si="0"/>
        <v>136.79390000000001</v>
      </c>
      <c r="T5" s="3">
        <f t="shared" si="0"/>
        <v>144.84059999999999</v>
      </c>
      <c r="U5" s="3">
        <f t="shared" si="0"/>
        <v>152.88730000000001</v>
      </c>
      <c r="V5" s="3">
        <f t="shared" si="0"/>
        <v>160.934</v>
      </c>
      <c r="W5" s="3">
        <f t="shared" si="0"/>
        <v>168.98070000000001</v>
      </c>
      <c r="X5" s="3">
        <f t="shared" si="0"/>
        <v>177.0274</v>
      </c>
      <c r="Y5" s="3">
        <f t="shared" si="0"/>
        <v>185.07409999999999</v>
      </c>
      <c r="Z5" s="3">
        <f t="shared" si="0"/>
        <v>193.1208</v>
      </c>
      <c r="AA5" s="3">
        <f t="shared" si="0"/>
        <v>201.16749999999999</v>
      </c>
      <c r="AB5" s="3"/>
    </row>
    <row r="6" spans="1:28" s="1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1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E6"/>
  <sheetViews>
    <sheetView zoomScale="175" zoomScaleNormal="175" workbookViewId="0">
      <selection activeCell="B6" sqref="B6"/>
    </sheetView>
  </sheetViews>
  <sheetFormatPr baseColWidth="10" defaultColWidth="11" defaultRowHeight="12.75" x14ac:dyDescent="0.2"/>
  <cols>
    <col min="1" max="1" width="34.625" customWidth="1"/>
    <col min="2" max="2" width="16" customWidth="1"/>
    <col min="3" max="3" width="16.125" customWidth="1"/>
    <col min="4" max="4" width="16.625" customWidth="1"/>
  </cols>
  <sheetData>
    <row r="2" spans="1:5" x14ac:dyDescent="0.2">
      <c r="B2" t="s">
        <v>20</v>
      </c>
      <c r="C2" t="s">
        <v>40</v>
      </c>
      <c r="D2" s="14" t="s">
        <v>43</v>
      </c>
      <c r="E2" t="s">
        <v>38</v>
      </c>
    </row>
    <row r="3" spans="1:5" x14ac:dyDescent="0.2">
      <c r="A3" t="s">
        <v>39</v>
      </c>
      <c r="B3" s="13">
        <v>744.7</v>
      </c>
      <c r="C3" s="13">
        <v>565</v>
      </c>
      <c r="D3" s="13">
        <v>560</v>
      </c>
      <c r="E3" s="13">
        <v>485</v>
      </c>
    </row>
    <row r="4" spans="1:5" x14ac:dyDescent="0.2">
      <c r="A4" s="14" t="s">
        <v>42</v>
      </c>
      <c r="B4" s="13">
        <f>B6-B3</f>
        <v>900.5</v>
      </c>
      <c r="C4" s="13">
        <f>C6-C3</f>
        <v>1115</v>
      </c>
      <c r="D4" s="13">
        <f>D6-D3</f>
        <v>1110</v>
      </c>
      <c r="E4" s="13">
        <f>E6-E3</f>
        <v>1156</v>
      </c>
    </row>
    <row r="5" spans="1:5" x14ac:dyDescent="0.2">
      <c r="A5" t="s">
        <v>41</v>
      </c>
      <c r="B5" s="13">
        <v>75</v>
      </c>
      <c r="C5" s="13">
        <v>0</v>
      </c>
      <c r="D5" s="13">
        <v>0</v>
      </c>
      <c r="E5" s="13">
        <v>0</v>
      </c>
    </row>
    <row r="6" spans="1:5" x14ac:dyDescent="0.2">
      <c r="B6" s="13">
        <v>1645.2</v>
      </c>
      <c r="C6" s="13">
        <v>1680</v>
      </c>
      <c r="D6" s="13">
        <v>1670</v>
      </c>
      <c r="E6" s="13">
        <v>1641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3"/>
  <sheetViews>
    <sheetView workbookViewId="0">
      <selection activeCell="E35" sqref="E35"/>
    </sheetView>
  </sheetViews>
  <sheetFormatPr baseColWidth="10" defaultColWidth="11" defaultRowHeight="12.75" x14ac:dyDescent="0.2"/>
  <cols>
    <col min="5" max="5" width="22.375" customWidth="1"/>
    <col min="6" max="6" width="7.125" bestFit="1" customWidth="1"/>
    <col min="7" max="7" width="28" customWidth="1"/>
    <col min="9" max="9" width="16.75" customWidth="1"/>
  </cols>
  <sheetData>
    <row r="2" spans="1:9" x14ac:dyDescent="0.2">
      <c r="B2" t="s">
        <v>48</v>
      </c>
      <c r="C2" t="s">
        <v>49</v>
      </c>
      <c r="D2" t="s">
        <v>50</v>
      </c>
      <c r="E2" t="s">
        <v>52</v>
      </c>
      <c r="F2" t="s">
        <v>51</v>
      </c>
      <c r="G2" t="s">
        <v>45</v>
      </c>
      <c r="H2" t="s">
        <v>47</v>
      </c>
      <c r="I2" t="s">
        <v>46</v>
      </c>
    </row>
    <row r="3" spans="1:9" x14ac:dyDescent="0.2">
      <c r="A3" t="s">
        <v>44</v>
      </c>
      <c r="B3" s="15">
        <v>4.4000000000000004</v>
      </c>
      <c r="C3" s="15">
        <v>5.6</v>
      </c>
      <c r="D3" s="15">
        <v>6.2</v>
      </c>
      <c r="E3" s="15">
        <v>4.5</v>
      </c>
      <c r="F3" s="15">
        <v>5.0999999999999996</v>
      </c>
      <c r="G3" s="15">
        <v>5.4</v>
      </c>
      <c r="H3" s="15">
        <v>10.1</v>
      </c>
      <c r="I3" s="15">
        <v>10.8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Kosten CHF</vt:lpstr>
      <vt:lpstr>Kosten EUR</vt:lpstr>
      <vt:lpstr>Ladedauer 100km</vt:lpstr>
      <vt:lpstr>Drehmoment nach Getriebe</vt:lpstr>
      <vt:lpstr>Skalen m vs. km</vt:lpstr>
      <vt:lpstr>Skala mph_kph</vt:lpstr>
      <vt:lpstr>Kofferraumvolumen</vt:lpstr>
      <vt:lpstr>Beschleunigung 0-100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Schlegel</dc:creator>
  <cp:lastModifiedBy>Roman</cp:lastModifiedBy>
  <cp:lastPrinted>2014-07-28T20:08:33Z</cp:lastPrinted>
  <dcterms:created xsi:type="dcterms:W3CDTF">2014-07-28T20:03:18Z</dcterms:created>
  <dcterms:modified xsi:type="dcterms:W3CDTF">2015-04-17T19:06:04Z</dcterms:modified>
</cp:coreProperties>
</file>