
<file path=[Content_Types].xml><?xml version="1.0" encoding="utf-8"?>
<Types xmlns="http://schemas.openxmlformats.org/package/2006/content-types">
  <Override PartName="/xl/charts/chart6.xml" ContentType="application/vnd.openxmlformats-officedocument.drawingml.char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Override PartName="/xl/theme/theme1.xml" ContentType="application/vnd.openxmlformats-officedocument.theme+xml"/>
  <Override PartName="/xl/charts/chart1.xml" ContentType="application/vnd.openxmlformats-officedocument.drawingml.chart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worksheets/sheet4.xml" ContentType="application/vnd.openxmlformats-officedocument.spreadsheetml.worksheet+xml"/>
  <Default Extension="xml" ContentType="application/xml"/>
  <Override PartName="/xl/worksheets/sheet6.xml" ContentType="application/vnd.openxmlformats-officedocument.spreadsheetml.worksheet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harts/chart5.xml" ContentType="application/vnd.openxmlformats-officedocument.drawingml.chart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worksheets/sheet3.xml" ContentType="application/vnd.openxmlformats-officedocument.spreadsheetml.worksheet+xml"/>
  <Default Extension="rels" ContentType="application/vnd.openxmlformats-package.relationships+xml"/>
  <Override PartName="/xl/worksheets/sheet5.xml" ContentType="application/vnd.openxmlformats-officedocument.spreadsheetml.worksheet+xml"/>
  <Override PartName="/xl/charts/chart4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0" yWindow="-20" windowWidth="25440" windowHeight="13320" tabRatio="500"/>
  </bookViews>
  <sheets>
    <sheet name="Kosten CHF" sheetId="2" r:id="rId1"/>
    <sheet name="Kosten EUR" sheetId="5" r:id="rId2"/>
    <sheet name="Ladedauer 100km" sheetId="1" r:id="rId3"/>
    <sheet name="Drehmoment nach Getriebe" sheetId="4" r:id="rId4"/>
    <sheet name="Skalen m vs. km" sheetId="3" r:id="rId5"/>
    <sheet name="Skala mph_kph" sheetId="6" r:id="rId6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C13" i="4"/>
  <c r="C12"/>
  <c r="C11"/>
  <c r="C10"/>
  <c r="C9"/>
  <c r="D8"/>
  <c r="C8"/>
  <c r="C8" i="2"/>
  <c r="B8"/>
  <c r="C7"/>
  <c r="B7"/>
  <c r="C6"/>
  <c r="B6"/>
  <c r="C5"/>
  <c r="B5"/>
  <c r="B4"/>
  <c r="B3"/>
  <c r="C7" i="5"/>
  <c r="B7"/>
  <c r="C6"/>
  <c r="B6"/>
  <c r="C5"/>
  <c r="B5"/>
  <c r="C4"/>
  <c r="B4"/>
  <c r="B3"/>
  <c r="D17" i="1"/>
  <c r="AA5" i="6"/>
  <c r="Z5"/>
  <c r="Y5"/>
  <c r="X5"/>
  <c r="W5"/>
  <c r="V5"/>
  <c r="U5"/>
  <c r="T5"/>
  <c r="S5"/>
  <c r="R5"/>
  <c r="Q5"/>
  <c r="P5"/>
  <c r="O5"/>
  <c r="N5"/>
  <c r="M5"/>
  <c r="L5"/>
  <c r="K5"/>
  <c r="J5"/>
  <c r="I5"/>
  <c r="H5"/>
  <c r="G5"/>
  <c r="F5"/>
  <c r="E5"/>
  <c r="D5"/>
  <c r="C5"/>
  <c r="B5"/>
  <c r="B16" i="3"/>
  <c r="B15"/>
  <c r="B14"/>
  <c r="B13"/>
  <c r="B12"/>
  <c r="B11"/>
  <c r="B10"/>
  <c r="B9"/>
  <c r="B8"/>
  <c r="B7"/>
  <c r="B6"/>
  <c r="B5"/>
  <c r="B4"/>
  <c r="B3"/>
  <c r="B2"/>
</calcChain>
</file>

<file path=xl/sharedStrings.xml><?xml version="1.0" encoding="utf-8"?>
<sst xmlns="http://schemas.openxmlformats.org/spreadsheetml/2006/main" count="93" uniqueCount="41">
  <si>
    <t>|</t>
    <phoneticPr fontId="1" type="noConversion"/>
  </si>
  <si>
    <t>mph</t>
    <phoneticPr fontId="1" type="noConversion"/>
  </si>
  <si>
    <t>km/h</t>
    <phoneticPr fontId="1" type="noConversion"/>
  </si>
  <si>
    <t>Tesla Supercharger</t>
    <phoneticPr fontId="1" type="noConversion"/>
  </si>
  <si>
    <t>zuhause (3Phasen, 400V)</t>
    <phoneticPr fontId="1" type="noConversion"/>
  </si>
  <si>
    <t>100km in ? Minuten</t>
    <phoneticPr fontId="1" type="noConversion"/>
  </si>
  <si>
    <t>11kW</t>
    <phoneticPr fontId="1" type="noConversion"/>
  </si>
  <si>
    <t>22kW</t>
    <phoneticPr fontId="1" type="noConversion"/>
  </si>
  <si>
    <t>120kW</t>
    <phoneticPr fontId="1" type="noConversion"/>
  </si>
  <si>
    <t>öffentlich / zuhause (Typ2)</t>
    <phoneticPr fontId="1" type="noConversion"/>
  </si>
  <si>
    <t>Importsteuer</t>
  </si>
  <si>
    <t>Basispreis</t>
  </si>
  <si>
    <t>Strassensteuer</t>
  </si>
  <si>
    <t>Jahre</t>
  </si>
  <si>
    <t>km pro Jahr</t>
  </si>
  <si>
    <t>Fr. pro liter</t>
  </si>
  <si>
    <t>liter pro 100km</t>
  </si>
  <si>
    <t>Fr. pro kWh</t>
  </si>
  <si>
    <t>kWh pro 100km</t>
  </si>
  <si>
    <t>Energiekosten</t>
  </si>
  <si>
    <t>Service, Reifen, Bremsen, Öl usw.</t>
  </si>
  <si>
    <t>Tesla Model S</t>
  </si>
  <si>
    <t>-</t>
  </si>
  <si>
    <t>Wh / km</t>
  </si>
  <si>
    <t>Versicherung (Vollkasko)</t>
  </si>
  <si>
    <t>Audi S6</t>
  </si>
  <si>
    <t>1. Gang</t>
  </si>
  <si>
    <t>2. Gang</t>
  </si>
  <si>
    <t>3. Gang</t>
  </si>
  <si>
    <t>4. Gang</t>
  </si>
  <si>
    <t>5. Gang</t>
  </si>
  <si>
    <t>6. Gang</t>
  </si>
  <si>
    <t>Motor</t>
  </si>
  <si>
    <t>zuhause
(230V, 16A)</t>
  </si>
  <si>
    <t>2.3kW</t>
  </si>
  <si>
    <t>3.7kW</t>
  </si>
  <si>
    <t>zuhause 
(230V, 10A)</t>
  </si>
  <si>
    <t>€ pro liter</t>
  </si>
  <si>
    <t>€ pro kWh</t>
  </si>
  <si>
    <t>Verbrenner</t>
  </si>
  <si>
    <t>Verbrenner</t>
    <phoneticPr fontId="1" type="noConversion"/>
  </si>
</sst>
</file>

<file path=xl/styles.xml><?xml version="1.0" encoding="utf-8"?>
<styleSheet xmlns="http://schemas.openxmlformats.org/spreadsheetml/2006/main">
  <numFmts count="4">
    <numFmt numFmtId="164" formatCode="0&quot;min&quot;"/>
    <numFmt numFmtId="165" formatCode="_ [$Fr.-807]\ * #,##0.00_ ;_ [$Fr.-807]\ * \-#,##0.00_ ;_ [$Fr.-807]\ * &quot;-&quot;??_ ;_ @_ "/>
    <numFmt numFmtId="166" formatCode="0\ &quot;Nm&quot;"/>
    <numFmt numFmtId="167" formatCode="_-* #,##0.00\ [$€-407]_-;\-* #,##0.00\ [$€-407]_-;_-* &quot;-&quot;??\ [$€-407]_-;_-@_-"/>
  </numFmts>
  <fonts count="6">
    <font>
      <sz val="10"/>
      <name val="Verdana"/>
    </font>
    <font>
      <sz val="8"/>
      <name val="Verdana"/>
    </font>
    <font>
      <sz val="9"/>
      <name val="Verdana"/>
    </font>
    <font>
      <sz val="10"/>
      <name val="Verdana"/>
    </font>
    <font>
      <b/>
      <sz val="10"/>
      <name val="Verdana"/>
    </font>
    <font>
      <sz val="9"/>
      <name val="Verdana"/>
    </font>
  </fonts>
  <fills count="4">
    <fill>
      <patternFill patternType="none"/>
    </fill>
    <fill>
      <patternFill patternType="gray125"/>
    </fill>
    <fill>
      <patternFill patternType="gray125">
        <fgColor indexed="9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1" fontId="2" fillId="2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65" fontId="0" fillId="0" borderId="0" xfId="0" applyNumberFormat="1"/>
    <xf numFmtId="0" fontId="0" fillId="0" borderId="0" xfId="0" applyAlignment="1">
      <alignment vertical="center"/>
    </xf>
    <xf numFmtId="0" fontId="0" fillId="3" borderId="0" xfId="0" applyFill="1"/>
    <xf numFmtId="0" fontId="0" fillId="3" borderId="0" xfId="0" applyFill="1" applyAlignment="1">
      <alignment vertical="center"/>
    </xf>
    <xf numFmtId="1" fontId="0" fillId="3" borderId="0" xfId="0" applyNumberFormat="1" applyFill="1"/>
    <xf numFmtId="0" fontId="3" fillId="3" borderId="0" xfId="0" applyFont="1" applyFill="1" applyAlignment="1">
      <alignment vertical="center"/>
    </xf>
    <xf numFmtId="166" fontId="0" fillId="0" borderId="0" xfId="0" applyNumberForma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167" fontId="0" fillId="0" borderId="0" xfId="0" applyNumberFormat="1"/>
    <xf numFmtId="0" fontId="3" fillId="0" borderId="0" xfId="0" applyFont="1"/>
    <xf numFmtId="1" fontId="4" fillId="3" borderId="0" xfId="0" applyNumberFormat="1" applyFont="1" applyFill="1" applyAlignment="1">
      <alignment horizontal="right" vertical="center" textRotation="90"/>
    </xf>
  </cellXfs>
  <cellStyles count="1">
    <cellStyle name="Normal" xfId="0" builtinId="0"/>
  </cellStyles>
  <dxfs count="0"/>
  <tableStyles count="0" defaultTableStyle="TableStyleMedium9"/>
  <colors>
    <mruColors>
      <color rgb="FFCAE8CF"/>
      <color rgb="FF7E1818"/>
      <color rgb="FFA8B5C4"/>
      <color rgb="FF364866"/>
      <color rgb="FFAE0000"/>
      <color rgb="FFF25F5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plotArea>
      <c:layout>
        <c:manualLayout>
          <c:layoutTarget val="inner"/>
          <c:xMode val="edge"/>
          <c:yMode val="edge"/>
          <c:x val="0.167250166274058"/>
          <c:y val="0.0514005540974045"/>
          <c:w val="0.410538634625276"/>
          <c:h val="0.832619568387285"/>
        </c:manualLayout>
      </c:layout>
      <c:barChart>
        <c:barDir val="col"/>
        <c:grouping val="stacked"/>
        <c:ser>
          <c:idx val="0"/>
          <c:order val="0"/>
          <c:tx>
            <c:strRef>
              <c:f>'Kosten CHF'!$A$2</c:f>
              <c:strCache>
                <c:ptCount val="1"/>
                <c:pt idx="0">
                  <c:v>Basispreis</c:v>
                </c:pt>
              </c:strCache>
            </c:strRef>
          </c:tx>
          <c:spPr>
            <a:gradFill>
              <a:gsLst>
                <a:gs pos="0">
                  <a:srgbClr val="C00000">
                    <a:alpha val="72000"/>
                  </a:srgbClr>
                </a:gs>
                <a:gs pos="100000">
                  <a:schemeClr val="bg1">
                    <a:lumMod val="65000"/>
                    <a:alpha val="78000"/>
                  </a:schemeClr>
                </a:gs>
              </a:gsLst>
              <a:lin ang="5400000" scaled="0"/>
            </a:gradFill>
            <a:ln>
              <a:solidFill>
                <a:srgbClr val="C00000"/>
              </a:solidFill>
            </a:ln>
          </c:spPr>
          <c:dLbls>
            <c:dLblPos val="ctr"/>
            <c:showVal val="1"/>
            <c:showSerName val="1"/>
            <c:separator>
</c:separator>
          </c:dLbls>
          <c:cat>
            <c:strRef>
              <c:f>'Kosten CHF'!$B$1:$C$1</c:f>
              <c:strCache>
                <c:ptCount val="2"/>
                <c:pt idx="0">
                  <c:v>Verbrenner</c:v>
                </c:pt>
                <c:pt idx="1">
                  <c:v>Tesla Model S</c:v>
                </c:pt>
              </c:strCache>
            </c:strRef>
          </c:cat>
          <c:val>
            <c:numRef>
              <c:f>'Kosten CHF'!$B$2:$C$2</c:f>
              <c:numCache>
                <c:formatCode>_ [$Fr.-807]\ * #\'##0.00_ ;_ [$Fr.-807]\ * \-#\'##0.00_ ;_ [$Fr.-807]\ * "-"??_ ;_ @_ </c:formatCode>
                <c:ptCount val="2"/>
                <c:pt idx="0">
                  <c:v>45000.0</c:v>
                </c:pt>
                <c:pt idx="1">
                  <c:v>72400.0</c:v>
                </c:pt>
              </c:numCache>
            </c:numRef>
          </c:val>
        </c:ser>
        <c:ser>
          <c:idx val="1"/>
          <c:order val="1"/>
          <c:tx>
            <c:strRef>
              <c:f>'Kosten CHF'!$A$3</c:f>
              <c:strCache>
                <c:ptCount val="1"/>
                <c:pt idx="0">
                  <c:v>Importsteuer</c:v>
                </c:pt>
              </c:strCache>
            </c:strRef>
          </c:tx>
          <c:spPr>
            <a:solidFill>
              <a:schemeClr val="tx1">
                <a:lumMod val="65000"/>
                <a:lumOff val="35000"/>
              </a:schemeClr>
            </a:solidFill>
            <a:ln>
              <a:solidFill>
                <a:schemeClr val="tx1"/>
              </a:solidFill>
            </a:ln>
          </c:spPr>
          <c:dPt>
            <c:idx val="0"/>
          </c:dPt>
          <c:cat>
            <c:strRef>
              <c:f>'Kosten CHF'!$B$1:$C$1</c:f>
              <c:strCache>
                <c:ptCount val="2"/>
                <c:pt idx="0">
                  <c:v>Verbrenner</c:v>
                </c:pt>
                <c:pt idx="1">
                  <c:v>Tesla Model S</c:v>
                </c:pt>
              </c:strCache>
            </c:strRef>
          </c:cat>
          <c:val>
            <c:numRef>
              <c:f>'Kosten CHF'!$B$3:$C$3</c:f>
              <c:numCache>
                <c:formatCode>_ [$Fr.-807]\ * #\'##0.00_ ;_ [$Fr.-807]\ * \-#\'##0.00_ ;_ [$Fr.-807]\ * "-"??_ ;_ @_ </c:formatCode>
                <c:ptCount val="2"/>
                <c:pt idx="0">
                  <c:v>1800.0</c:v>
                </c:pt>
                <c:pt idx="1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'Kosten CHF'!$A$4</c:f>
              <c:strCache>
                <c:ptCount val="1"/>
                <c:pt idx="0">
                  <c:v>Strassensteuer</c:v>
                </c:pt>
              </c:strCache>
            </c:strRef>
          </c:tx>
          <c:spPr>
            <a:solidFill>
              <a:schemeClr val="tx1">
                <a:lumMod val="50000"/>
                <a:lumOff val="50000"/>
                <a:alpha val="75000"/>
              </a:schemeClr>
            </a:solidFill>
            <a:ln>
              <a:solidFill>
                <a:schemeClr val="tx1">
                  <a:lumMod val="65000"/>
                  <a:lumOff val="35000"/>
                </a:schemeClr>
              </a:solidFill>
            </a:ln>
          </c:spPr>
          <c:cat>
            <c:strRef>
              <c:f>'Kosten CHF'!$B$1:$C$1</c:f>
              <c:strCache>
                <c:ptCount val="2"/>
                <c:pt idx="0">
                  <c:v>Verbrenner</c:v>
                </c:pt>
                <c:pt idx="1">
                  <c:v>Tesla Model S</c:v>
                </c:pt>
              </c:strCache>
            </c:strRef>
          </c:cat>
          <c:val>
            <c:numRef>
              <c:f>'Kosten CHF'!$B$4:$C$4</c:f>
              <c:numCache>
                <c:formatCode>_ [$Fr.-807]\ * #\'##0.00_ ;_ [$Fr.-807]\ * \-#\'##0.00_ ;_ [$Fr.-807]\ * "-"??_ ;_ @_ </c:formatCode>
                <c:ptCount val="2"/>
                <c:pt idx="0">
                  <c:v>2400.0</c:v>
                </c:pt>
                <c:pt idx="1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'Kosten CHF'!$A$5</c:f>
              <c:strCache>
                <c:ptCount val="1"/>
                <c:pt idx="0">
                  <c:v>Energiekosten</c:v>
                </c:pt>
              </c:strCache>
            </c:strRef>
          </c:tx>
          <c:spPr>
            <a:gradFill>
              <a:gsLst>
                <a:gs pos="0">
                  <a:srgbClr val="FFC000">
                    <a:alpha val="70000"/>
                  </a:srgbClr>
                </a:gs>
                <a:gs pos="100000">
                  <a:srgbClr val="FFFF00">
                    <a:alpha val="38000"/>
                  </a:srgbClr>
                </a:gs>
              </a:gsLst>
              <a:lin ang="5400000" scaled="0"/>
            </a:gradFill>
            <a:ln>
              <a:solidFill>
                <a:srgbClr val="FF0000">
                  <a:alpha val="92000"/>
                </a:srgbClr>
              </a:solidFill>
            </a:ln>
          </c:spPr>
          <c:cat>
            <c:strRef>
              <c:f>'Kosten CHF'!$B$1:$C$1</c:f>
              <c:strCache>
                <c:ptCount val="2"/>
                <c:pt idx="0">
                  <c:v>Verbrenner</c:v>
                </c:pt>
                <c:pt idx="1">
                  <c:v>Tesla Model S</c:v>
                </c:pt>
              </c:strCache>
            </c:strRef>
          </c:cat>
          <c:val>
            <c:numRef>
              <c:f>'Kosten CHF'!$B$5:$C$5</c:f>
              <c:numCache>
                <c:formatCode>_ [$Fr.-807]\ * #\'##0.00_ ;_ [$Fr.-807]\ * \-#\'##0.00_ ;_ [$Fr.-807]\ * "-"??_ ;_ @_ </c:formatCode>
                <c:ptCount val="2"/>
                <c:pt idx="0">
                  <c:v>20160.0</c:v>
                </c:pt>
                <c:pt idx="1">
                  <c:v>7360.0</c:v>
                </c:pt>
              </c:numCache>
            </c:numRef>
          </c:val>
        </c:ser>
        <c:ser>
          <c:idx val="4"/>
          <c:order val="4"/>
          <c:tx>
            <c:strRef>
              <c:f>'Kosten CHF'!$A$6</c:f>
              <c:strCache>
                <c:ptCount val="1"/>
                <c:pt idx="0">
                  <c:v>Versicherung (Vollkasko)</c:v>
                </c:pt>
              </c:strCache>
            </c:strRef>
          </c:tx>
          <c:spPr>
            <a:gradFill>
              <a:gsLst>
                <a:gs pos="0">
                  <a:srgbClr val="364866">
                    <a:alpha val="50980"/>
                  </a:srgbClr>
                </a:gs>
                <a:gs pos="100000">
                  <a:srgbClr val="A8B5C4">
                    <a:alpha val="66667"/>
                  </a:srgbClr>
                </a:gs>
              </a:gsLst>
              <a:lin ang="5400000" scaled="0"/>
            </a:gradFill>
            <a:ln>
              <a:solidFill>
                <a:schemeClr val="tx2">
                  <a:lumMod val="75000"/>
                  <a:alpha val="72000"/>
                </a:schemeClr>
              </a:solidFill>
            </a:ln>
          </c:spPr>
          <c:cat>
            <c:strRef>
              <c:f>'Kosten CHF'!$B$1:$C$1</c:f>
              <c:strCache>
                <c:ptCount val="2"/>
                <c:pt idx="0">
                  <c:v>Verbrenner</c:v>
                </c:pt>
                <c:pt idx="1">
                  <c:v>Tesla Model S</c:v>
                </c:pt>
              </c:strCache>
            </c:strRef>
          </c:cat>
          <c:val>
            <c:numRef>
              <c:f>'Kosten CHF'!$B$6:$C$6</c:f>
              <c:numCache>
                <c:formatCode>_ [$Fr.-807]\ * #\'##0.00_ ;_ [$Fr.-807]\ * \-#\'##0.00_ ;_ [$Fr.-807]\ * "-"??_ ;_ @_ </c:formatCode>
                <c:ptCount val="2"/>
                <c:pt idx="0">
                  <c:v>16000.0</c:v>
                </c:pt>
                <c:pt idx="1">
                  <c:v>12000.0</c:v>
                </c:pt>
              </c:numCache>
            </c:numRef>
          </c:val>
        </c:ser>
        <c:ser>
          <c:idx val="5"/>
          <c:order val="5"/>
          <c:tx>
            <c:strRef>
              <c:f>'Kosten CHF'!$A$7</c:f>
              <c:strCache>
                <c:ptCount val="1"/>
                <c:pt idx="0">
                  <c:v>Service, Reifen, Bremsen, Öl usw.</c:v>
                </c:pt>
              </c:strCache>
            </c:strRef>
          </c:tx>
          <c:spPr>
            <a:gradFill>
              <a:gsLst>
                <a:gs pos="0">
                  <a:srgbClr val="00B050">
                    <a:alpha val="74000"/>
                  </a:srgbClr>
                </a:gs>
                <a:gs pos="100000">
                  <a:srgbClr val="CAE8CF">
                    <a:alpha val="76000"/>
                  </a:srgbClr>
                </a:gs>
              </a:gsLst>
              <a:lin ang="5400000" scaled="0"/>
            </a:gradFill>
            <a:ln>
              <a:solidFill>
                <a:schemeClr val="bg2">
                  <a:lumMod val="25000"/>
                </a:schemeClr>
              </a:solidFill>
            </a:ln>
          </c:spPr>
          <c:cat>
            <c:strRef>
              <c:f>'Kosten CHF'!$B$1:$C$1</c:f>
              <c:strCache>
                <c:ptCount val="2"/>
                <c:pt idx="0">
                  <c:v>Verbrenner</c:v>
                </c:pt>
                <c:pt idx="1">
                  <c:v>Tesla Model S</c:v>
                </c:pt>
              </c:strCache>
            </c:strRef>
          </c:cat>
          <c:val>
            <c:numRef>
              <c:f>'Kosten CHF'!$B$7:$C$7</c:f>
              <c:numCache>
                <c:formatCode>_ [$Fr.-807]\ * #\'##0.00_ ;_ [$Fr.-807]\ * \-#\'##0.00_ ;_ [$Fr.-807]\ * "-"??_ ;_ @_ </c:formatCode>
                <c:ptCount val="2"/>
                <c:pt idx="0">
                  <c:v>10400.0</c:v>
                </c:pt>
                <c:pt idx="1">
                  <c:v>4800.0</c:v>
                </c:pt>
              </c:numCache>
            </c:numRef>
          </c:val>
        </c:ser>
        <c:dLbls/>
        <c:gapWidth val="27"/>
        <c:overlap val="100"/>
        <c:axId val="589279672"/>
        <c:axId val="589282728"/>
      </c:barChart>
      <c:catAx>
        <c:axId val="589279672"/>
        <c:scaling>
          <c:orientation val="minMax"/>
        </c:scaling>
        <c:axPos val="b"/>
        <c:tickLblPos val="nextTo"/>
        <c:crossAx val="589282728"/>
        <c:crosses val="autoZero"/>
        <c:auto val="1"/>
        <c:lblAlgn val="ctr"/>
        <c:lblOffset val="100"/>
      </c:catAx>
      <c:valAx>
        <c:axId val="589282728"/>
        <c:scaling>
          <c:orientation val="minMax"/>
        </c:scaling>
        <c:axPos val="l"/>
        <c:majorGridlines/>
        <c:numFmt formatCode="_ [$Fr.-807]\ * #\'##0.00_ ;_ [$Fr.-807]\ * \-#\'##0.00_ ;_ [$Fr.-807]\ * &quot;-&quot;??_ ;_ @_ " sourceLinked="1"/>
        <c:tickLblPos val="nextTo"/>
        <c:crossAx val="58927967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0741842521149"/>
          <c:y val="0.150858486439195"/>
          <c:w val="0.337636009574921"/>
          <c:h val="0.504594352308382"/>
        </c:manualLayout>
      </c:layout>
    </c:legend>
    <c:plotVisOnly val="1"/>
    <c:dispBlanksAs val="gap"/>
  </c:chart>
  <c:txPr>
    <a:bodyPr/>
    <a:lstStyle/>
    <a:p>
      <a:pPr>
        <a:defRPr>
          <a:solidFill>
            <a:srgbClr val="7E1818"/>
          </a:solidFill>
        </a:defRPr>
      </a:pPr>
      <a:endParaRPr lang="en-US"/>
    </a:p>
  </c:txPr>
  <c:printSettings>
    <c:headerFooter/>
    <c:pageMargins b="0.787401575" l="0.7" r="0.7" t="0.7874015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plotArea>
      <c:layout>
        <c:manualLayout>
          <c:layoutTarget val="inner"/>
          <c:xMode val="edge"/>
          <c:yMode val="edge"/>
          <c:x val="0.167250166274058"/>
          <c:y val="0.0514005540974045"/>
          <c:w val="0.410538634625276"/>
          <c:h val="0.832619568387285"/>
        </c:manualLayout>
      </c:layout>
      <c:barChart>
        <c:barDir val="col"/>
        <c:grouping val="stacked"/>
        <c:ser>
          <c:idx val="0"/>
          <c:order val="0"/>
          <c:tx>
            <c:strRef>
              <c:f>'Kosten EUR'!$A$2</c:f>
              <c:strCache>
                <c:ptCount val="1"/>
                <c:pt idx="0">
                  <c:v>Basispreis</c:v>
                </c:pt>
              </c:strCache>
            </c:strRef>
          </c:tx>
          <c:spPr>
            <a:gradFill>
              <a:gsLst>
                <a:gs pos="0">
                  <a:srgbClr val="C00000">
                    <a:alpha val="72000"/>
                  </a:srgbClr>
                </a:gs>
                <a:gs pos="100000">
                  <a:schemeClr val="bg1">
                    <a:lumMod val="65000"/>
                    <a:alpha val="78000"/>
                  </a:schemeClr>
                </a:gs>
              </a:gsLst>
              <a:lin ang="5400000" scaled="0"/>
            </a:gradFill>
            <a:ln>
              <a:solidFill>
                <a:srgbClr val="C00000"/>
              </a:solidFill>
            </a:ln>
          </c:spPr>
          <c:dLbls>
            <c:dLblPos val="ctr"/>
            <c:showVal val="1"/>
            <c:showSerName val="1"/>
            <c:separator>
</c:separator>
          </c:dLbls>
          <c:cat>
            <c:strRef>
              <c:f>'Kosten EUR'!$B$1:$C$1</c:f>
              <c:strCache>
                <c:ptCount val="2"/>
                <c:pt idx="0">
                  <c:v>Verbrenner</c:v>
                </c:pt>
                <c:pt idx="1">
                  <c:v>Tesla Model S</c:v>
                </c:pt>
              </c:strCache>
            </c:strRef>
          </c:cat>
          <c:val>
            <c:numRef>
              <c:f>'Kosten EUR'!$B$2:$C$2</c:f>
              <c:numCache>
                <c:formatCode>_-* #\'##0.00\ [$€-407]_-;\-* #\'##0.00\ [$€-407]_-;_-* "-"??\ [$€-407]_-;_-@_-</c:formatCode>
                <c:ptCount val="2"/>
                <c:pt idx="0">
                  <c:v>29000.0</c:v>
                </c:pt>
                <c:pt idx="1">
                  <c:v>65300.0</c:v>
                </c:pt>
              </c:numCache>
            </c:numRef>
          </c:val>
        </c:ser>
        <c:ser>
          <c:idx val="1"/>
          <c:order val="1"/>
          <c:tx>
            <c:strRef>
              <c:f>'Kosten EUR'!$A$3</c:f>
              <c:strCache>
                <c:ptCount val="1"/>
                <c:pt idx="0">
                  <c:v>Strassensteuer</c:v>
                </c:pt>
              </c:strCache>
            </c:strRef>
          </c:tx>
          <c:spPr>
            <a:solidFill>
              <a:schemeClr val="tx1">
                <a:lumMod val="65000"/>
                <a:lumOff val="35000"/>
              </a:schemeClr>
            </a:solidFill>
            <a:ln>
              <a:solidFill>
                <a:schemeClr val="tx1"/>
              </a:solidFill>
            </a:ln>
          </c:spPr>
          <c:dPt>
            <c:idx val="0"/>
          </c:dPt>
          <c:cat>
            <c:strRef>
              <c:f>'Kosten EUR'!$B$1:$C$1</c:f>
              <c:strCache>
                <c:ptCount val="2"/>
                <c:pt idx="0">
                  <c:v>Verbrenner</c:v>
                </c:pt>
                <c:pt idx="1">
                  <c:v>Tesla Model S</c:v>
                </c:pt>
              </c:strCache>
            </c:strRef>
          </c:cat>
          <c:val>
            <c:numRef>
              <c:f>'Kosten EUR'!$B$3:$C$3</c:f>
              <c:numCache>
                <c:formatCode>_-* #,##0.00\ [$€-407]_-;\-* #,##0.00\ [$€-407]_-;_-* "-"??\ [$€-407]_-;_-@_-</c:formatCode>
                <c:ptCount val="2"/>
                <c:pt idx="0">
                  <c:v>2160.0</c:v>
                </c:pt>
                <c:pt idx="1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'Kosten EUR'!$A$4</c:f>
              <c:strCache>
                <c:ptCount val="1"/>
                <c:pt idx="0">
                  <c:v>Energiekosten</c:v>
                </c:pt>
              </c:strCache>
            </c:strRef>
          </c:tx>
          <c:spPr>
            <a:solidFill>
              <a:schemeClr val="tx1">
                <a:lumMod val="50000"/>
                <a:lumOff val="50000"/>
                <a:alpha val="75000"/>
              </a:schemeClr>
            </a:solidFill>
            <a:ln>
              <a:solidFill>
                <a:schemeClr val="tx1">
                  <a:lumMod val="65000"/>
                  <a:lumOff val="35000"/>
                </a:schemeClr>
              </a:solidFill>
            </a:ln>
          </c:spPr>
          <c:cat>
            <c:strRef>
              <c:f>'Kosten EUR'!$B$1:$C$1</c:f>
              <c:strCache>
                <c:ptCount val="2"/>
                <c:pt idx="0">
                  <c:v>Verbrenner</c:v>
                </c:pt>
                <c:pt idx="1">
                  <c:v>Tesla Model S</c:v>
                </c:pt>
              </c:strCache>
            </c:strRef>
          </c:cat>
          <c:val>
            <c:numRef>
              <c:f>'Kosten EUR'!$B$4:$C$4</c:f>
              <c:numCache>
                <c:formatCode>_-* #,##0.00\ [$€-407]_-;\-* #,##0.00\ [$€-407]_-;_-* "-"??\ [$€-407]_-;_-@_-</c:formatCode>
                <c:ptCount val="2"/>
                <c:pt idx="0">
                  <c:v>14560.0</c:v>
                </c:pt>
                <c:pt idx="1">
                  <c:v>6256.000000000001</c:v>
                </c:pt>
              </c:numCache>
            </c:numRef>
          </c:val>
        </c:ser>
        <c:ser>
          <c:idx val="3"/>
          <c:order val="3"/>
          <c:tx>
            <c:strRef>
              <c:f>'Kosten EUR'!$A$5</c:f>
              <c:strCache>
                <c:ptCount val="1"/>
                <c:pt idx="0">
                  <c:v>Versicherung (Vollkasko)</c:v>
                </c:pt>
              </c:strCache>
            </c:strRef>
          </c:tx>
          <c:spPr>
            <a:gradFill>
              <a:gsLst>
                <a:gs pos="0">
                  <a:srgbClr val="FFC000">
                    <a:alpha val="70000"/>
                  </a:srgbClr>
                </a:gs>
                <a:gs pos="100000">
                  <a:srgbClr val="FFFF00">
                    <a:alpha val="38000"/>
                  </a:srgbClr>
                </a:gs>
              </a:gsLst>
              <a:lin ang="5400000" scaled="0"/>
            </a:gradFill>
            <a:ln>
              <a:solidFill>
                <a:srgbClr val="FF0000">
                  <a:alpha val="92000"/>
                </a:srgbClr>
              </a:solidFill>
            </a:ln>
          </c:spPr>
          <c:cat>
            <c:strRef>
              <c:f>'Kosten EUR'!$B$1:$C$1</c:f>
              <c:strCache>
                <c:ptCount val="2"/>
                <c:pt idx="0">
                  <c:v>Verbrenner</c:v>
                </c:pt>
                <c:pt idx="1">
                  <c:v>Tesla Model S</c:v>
                </c:pt>
              </c:strCache>
            </c:strRef>
          </c:cat>
          <c:val>
            <c:numRef>
              <c:f>'Kosten EUR'!$B$5:$C$5</c:f>
              <c:numCache>
                <c:formatCode>_-* #,##0.00\ [$€-407]_-;\-* #,##0.00\ [$€-407]_-;_-* "-"??\ [$€-407]_-;_-@_-</c:formatCode>
                <c:ptCount val="2"/>
                <c:pt idx="0">
                  <c:v>16000.0</c:v>
                </c:pt>
                <c:pt idx="1">
                  <c:v>12000.0</c:v>
                </c:pt>
              </c:numCache>
            </c:numRef>
          </c:val>
        </c:ser>
        <c:ser>
          <c:idx val="4"/>
          <c:order val="4"/>
          <c:tx>
            <c:strRef>
              <c:f>'Kosten EUR'!$A$6</c:f>
              <c:strCache>
                <c:ptCount val="1"/>
                <c:pt idx="0">
                  <c:v>Service, Reifen, Bremsen, Öl usw.</c:v>
                </c:pt>
              </c:strCache>
            </c:strRef>
          </c:tx>
          <c:spPr>
            <a:gradFill>
              <a:gsLst>
                <a:gs pos="0">
                  <a:srgbClr val="364866">
                    <a:alpha val="50980"/>
                  </a:srgbClr>
                </a:gs>
                <a:gs pos="100000">
                  <a:srgbClr val="A8B5C4">
                    <a:alpha val="66667"/>
                  </a:srgbClr>
                </a:gs>
              </a:gsLst>
              <a:lin ang="5400000" scaled="0"/>
            </a:gradFill>
            <a:ln>
              <a:solidFill>
                <a:schemeClr val="tx2">
                  <a:lumMod val="75000"/>
                  <a:alpha val="72000"/>
                </a:schemeClr>
              </a:solidFill>
            </a:ln>
          </c:spPr>
          <c:cat>
            <c:strRef>
              <c:f>'Kosten EUR'!$B$1:$C$1</c:f>
              <c:strCache>
                <c:ptCount val="2"/>
                <c:pt idx="0">
                  <c:v>Verbrenner</c:v>
                </c:pt>
                <c:pt idx="1">
                  <c:v>Tesla Model S</c:v>
                </c:pt>
              </c:strCache>
            </c:strRef>
          </c:cat>
          <c:val>
            <c:numRef>
              <c:f>'Kosten EUR'!$B$6:$C$6</c:f>
              <c:numCache>
                <c:formatCode>_-* #,##0.00\ [$€-407]_-;\-* #,##0.00\ [$€-407]_-;_-* "-"??\ [$€-407]_-;_-@_-</c:formatCode>
                <c:ptCount val="2"/>
                <c:pt idx="0">
                  <c:v>7200.0</c:v>
                </c:pt>
                <c:pt idx="1">
                  <c:v>4800.0</c:v>
                </c:pt>
              </c:numCache>
            </c:numRef>
          </c:val>
        </c:ser>
        <c:dLbls/>
        <c:gapWidth val="27"/>
        <c:overlap val="100"/>
        <c:axId val="589143752"/>
        <c:axId val="595225032"/>
      </c:barChart>
      <c:catAx>
        <c:axId val="589143752"/>
        <c:scaling>
          <c:orientation val="minMax"/>
        </c:scaling>
        <c:axPos val="b"/>
        <c:tickLblPos val="nextTo"/>
        <c:crossAx val="595225032"/>
        <c:crosses val="autoZero"/>
        <c:auto val="1"/>
        <c:lblAlgn val="ctr"/>
        <c:lblOffset val="100"/>
      </c:catAx>
      <c:valAx>
        <c:axId val="595225032"/>
        <c:scaling>
          <c:orientation val="minMax"/>
        </c:scaling>
        <c:axPos val="l"/>
        <c:majorGridlines/>
        <c:numFmt formatCode="_-* #\'##0.00\ [$€-407]_-;\-* #\'##0.00\ [$€-407]_-;_-* &quot;-&quot;??\ [$€-407]_-;_-@_-" sourceLinked="1"/>
        <c:tickLblPos val="nextTo"/>
        <c:crossAx val="58914375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0741842521149"/>
          <c:y val="0.150858486439195"/>
          <c:w val="0.337636009574921"/>
          <c:h val="0.504594352308382"/>
        </c:manualLayout>
      </c:layout>
    </c:legend>
    <c:plotVisOnly val="1"/>
    <c:dispBlanksAs val="gap"/>
  </c:chart>
  <c:txPr>
    <a:bodyPr/>
    <a:lstStyle/>
    <a:p>
      <a:pPr>
        <a:defRPr>
          <a:solidFill>
            <a:srgbClr val="7E1818"/>
          </a:solidFill>
        </a:defRPr>
      </a:pPr>
      <a:endParaRPr lang="en-US"/>
    </a:p>
  </c:txPr>
  <c:printSettings>
    <c:headerFooter/>
    <c:pageMargins b="0.787401575" l="0.7" r="0.7" t="0.7874015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autoTitleDeleted val="1"/>
    <c:plotArea>
      <c:layout>
        <c:manualLayout>
          <c:layoutTarget val="inner"/>
          <c:xMode val="edge"/>
          <c:yMode val="edge"/>
          <c:x val="0.153526235525938"/>
          <c:y val="0.100831005137107"/>
          <c:w val="0.813371915035585"/>
          <c:h val="0.641503811077403"/>
        </c:manualLayout>
      </c:layout>
      <c:barChart>
        <c:barDir val="col"/>
        <c:grouping val="clustered"/>
        <c:ser>
          <c:idx val="0"/>
          <c:order val="0"/>
          <c:tx>
            <c:strRef>
              <c:f>'Ladedauer 100km'!$D$19</c:f>
              <c:strCache>
                <c:ptCount val="1"/>
                <c:pt idx="0">
                  <c:v>100km in ? Minuten</c:v>
                </c:pt>
              </c:strCache>
            </c:strRef>
          </c:tx>
          <c:spPr>
            <a:gradFill flip="none" rotWithShape="1">
              <a:gsLst>
                <a:gs pos="0">
                  <a:srgbClr val="AE0000">
                    <a:alpha val="67000"/>
                  </a:srgbClr>
                </a:gs>
                <a:gs pos="100000">
                  <a:srgbClr val="F25F58">
                    <a:alpha val="53000"/>
                  </a:srgbClr>
                </a:gs>
              </a:gsLst>
              <a:lin ang="16200000" scaled="0"/>
              <a:tileRect/>
            </a:gradFill>
            <a:ln>
              <a:solidFill>
                <a:srgbClr val="800000"/>
              </a:solidFill>
            </a:ln>
          </c:spPr>
          <c:dLbls>
            <c:dLbl>
              <c:idx val="0"/>
              <c:layout>
                <c:manualLayout>
                  <c:x val="-0.000463787585285939"/>
                  <c:y val="0.00123592164794603"/>
                </c:manualLayout>
              </c:layout>
              <c:showVal val="1"/>
            </c:dLbl>
            <c:dLbl>
              <c:idx val="1"/>
              <c:layout>
                <c:manualLayout>
                  <c:x val="-1.81734947254672E-7"/>
                  <c:y val="-0.0144310802288519"/>
                </c:manualLayout>
              </c:layout>
              <c:showVal val="1"/>
            </c:dLbl>
            <c:dLbl>
              <c:idx val="2"/>
              <c:layout>
                <c:manualLayout>
                  <c:x val="0.0"/>
                  <c:y val="-0.0240518003814199"/>
                </c:manualLayout>
              </c:layout>
              <c:showVal val="1"/>
            </c:dLbl>
            <c:showVal val="1"/>
          </c:dLbls>
          <c:cat>
            <c:multiLvlStrRef>
              <c:f>'Ladedauer 100km'!$B$20:$C$24</c:f>
              <c:multiLvlStrCache>
                <c:ptCount val="5"/>
                <c:lvl>
                  <c:pt idx="0">
                    <c:v>2.3kW</c:v>
                  </c:pt>
                  <c:pt idx="1">
                    <c:v>3.7kW</c:v>
                  </c:pt>
                  <c:pt idx="2">
                    <c:v>11kW</c:v>
                  </c:pt>
                  <c:pt idx="3">
                    <c:v>22kW</c:v>
                  </c:pt>
                  <c:pt idx="4">
                    <c:v>120kW</c:v>
                  </c:pt>
                </c:lvl>
                <c:lvl>
                  <c:pt idx="0">
                    <c:v>zuhause _x000d_(230V, 10A)</c:v>
                  </c:pt>
                  <c:pt idx="1">
                    <c:v>zuhause_x000d_(230V, 16A)</c:v>
                  </c:pt>
                  <c:pt idx="2">
                    <c:v>zuhause (3Phasen, 400V)</c:v>
                  </c:pt>
                  <c:pt idx="3">
                    <c:v>öffentlich / zuhause (Typ2)</c:v>
                  </c:pt>
                  <c:pt idx="4">
                    <c:v>Tesla Supercharger</c:v>
                  </c:pt>
                </c:lvl>
              </c:multiLvlStrCache>
            </c:multiLvlStrRef>
          </c:cat>
          <c:val>
            <c:numRef>
              <c:f>'Ladedauer 100km'!$D$20:$D$24</c:f>
              <c:numCache>
                <c:formatCode>0"min"</c:formatCode>
                <c:ptCount val="5"/>
                <c:pt idx="0">
                  <c:v>600.0</c:v>
                </c:pt>
                <c:pt idx="1">
                  <c:v>380.0</c:v>
                </c:pt>
                <c:pt idx="2">
                  <c:v>120.0</c:v>
                </c:pt>
                <c:pt idx="3">
                  <c:v>60.0</c:v>
                </c:pt>
                <c:pt idx="4">
                  <c:v>12.0</c:v>
                </c:pt>
              </c:numCache>
            </c:numRef>
          </c:val>
        </c:ser>
        <c:dLbls/>
        <c:gapWidth val="40"/>
        <c:axId val="589168600"/>
        <c:axId val="589171656"/>
      </c:barChart>
      <c:catAx>
        <c:axId val="589168600"/>
        <c:scaling>
          <c:orientation val="minMax"/>
        </c:scaling>
        <c:axPos val="b"/>
        <c:tickLblPos val="nextTo"/>
        <c:crossAx val="589171656"/>
        <c:crosses val="autoZero"/>
        <c:auto val="1"/>
        <c:lblAlgn val="ctr"/>
        <c:lblOffset val="100"/>
      </c:catAx>
      <c:valAx>
        <c:axId val="589171656"/>
        <c:scaling>
          <c:orientation val="minMax"/>
          <c:max val="600.0"/>
        </c:scaling>
        <c:axPos val="l"/>
        <c:majorGridlines/>
        <c:numFmt formatCode="0&quot;min&quot;" sourceLinked="1"/>
        <c:tickLblPos val="nextTo"/>
        <c:crossAx val="589168600"/>
        <c:crosses val="autoZero"/>
        <c:crossBetween val="between"/>
        <c:majorUnit val="50.0"/>
      </c:valAx>
    </c:plotArea>
    <c:plotVisOnly val="1"/>
    <c:dispBlanksAs val="gap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plotArea>
      <c:layout/>
      <c:barChart>
        <c:barDir val="bar"/>
        <c:grouping val="clustered"/>
        <c:ser>
          <c:idx val="0"/>
          <c:order val="0"/>
          <c:cat>
            <c:strRef>
              <c:f>'Drehmoment nach Getriebe'!$C$5:$D$5</c:f>
              <c:strCache>
                <c:ptCount val="2"/>
                <c:pt idx="0">
                  <c:v>Audi S6</c:v>
                </c:pt>
                <c:pt idx="1">
                  <c:v>Tesla Model S</c:v>
                </c:pt>
              </c:strCache>
            </c:strRef>
          </c:cat>
          <c:val>
            <c:numRef>
              <c:f>'Drehmoment nach Getriebe'!$C$6:$D$6</c:f>
              <c:numCache>
                <c:formatCode>0\ "Nm"</c:formatCode>
                <c:ptCount val="2"/>
                <c:pt idx="0">
                  <c:v>550.0</c:v>
                </c:pt>
                <c:pt idx="1">
                  <c:v>450.0</c:v>
                </c:pt>
              </c:numCache>
            </c:numRef>
          </c:val>
        </c:ser>
        <c:dLbls/>
        <c:axId val="595143848"/>
        <c:axId val="595136600"/>
      </c:barChart>
      <c:catAx>
        <c:axId val="595143848"/>
        <c:scaling>
          <c:orientation val="minMax"/>
        </c:scaling>
        <c:axPos val="l"/>
        <c:tickLblPos val="nextTo"/>
        <c:crossAx val="595136600"/>
        <c:crosses val="autoZero"/>
        <c:auto val="1"/>
        <c:lblAlgn val="ctr"/>
        <c:lblOffset val="100"/>
      </c:catAx>
      <c:valAx>
        <c:axId val="595136600"/>
        <c:scaling>
          <c:orientation val="minMax"/>
          <c:max val="1000.0"/>
        </c:scaling>
        <c:axPos val="b"/>
        <c:majorGridlines/>
        <c:numFmt formatCode="0\ &quot;Nm&quot;" sourceLinked="1"/>
        <c:tickLblPos val="nextTo"/>
        <c:crossAx val="595143848"/>
        <c:crosses val="autoZero"/>
        <c:crossBetween val="between"/>
        <c:majorUnit val="500.0"/>
      </c:valAx>
    </c:plotArea>
    <c:plotVisOnly val="1"/>
    <c:dispBlanksAs val="gap"/>
  </c:chart>
  <c:printSettings>
    <c:headerFooter/>
    <c:pageMargins b="0.787401575" l="0.7" r="0.7" t="0.7874015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3"/>
  <c:chart>
    <c:plotArea>
      <c:layout/>
      <c:barChart>
        <c:barDir val="bar"/>
        <c:grouping val="clustered"/>
        <c:ser>
          <c:idx val="0"/>
          <c:order val="0"/>
          <c:tx>
            <c:strRef>
              <c:f>'Drehmoment nach Getriebe'!$B$8</c:f>
              <c:strCache>
                <c:ptCount val="1"/>
                <c:pt idx="0">
                  <c:v>1. Gang</c:v>
                </c:pt>
              </c:strCache>
            </c:strRef>
          </c:tx>
          <c:cat>
            <c:strRef>
              <c:f>'Drehmoment nach Getriebe'!$C$7</c:f>
              <c:strCache>
                <c:ptCount val="1"/>
                <c:pt idx="0">
                  <c:v>Audi S6</c:v>
                </c:pt>
              </c:strCache>
            </c:strRef>
          </c:cat>
          <c:val>
            <c:numRef>
              <c:f>'Drehmoment nach Getriebe'!$C$8</c:f>
              <c:numCache>
                <c:formatCode>0\ "Nm"</c:formatCode>
                <c:ptCount val="1"/>
                <c:pt idx="0">
                  <c:v>2294.05</c:v>
                </c:pt>
              </c:numCache>
            </c:numRef>
          </c:val>
        </c:ser>
        <c:ser>
          <c:idx val="1"/>
          <c:order val="1"/>
          <c:tx>
            <c:strRef>
              <c:f>'Drehmoment nach Getriebe'!$B$9</c:f>
              <c:strCache>
                <c:ptCount val="1"/>
                <c:pt idx="0">
                  <c:v>2. Gang</c:v>
                </c:pt>
              </c:strCache>
            </c:strRef>
          </c:tx>
          <c:cat>
            <c:strRef>
              <c:f>'Drehmoment nach Getriebe'!$C$7</c:f>
              <c:strCache>
                <c:ptCount val="1"/>
                <c:pt idx="0">
                  <c:v>Audi S6</c:v>
                </c:pt>
              </c:strCache>
            </c:strRef>
          </c:cat>
          <c:val>
            <c:numRef>
              <c:f>'Drehmoment nach Getriebe'!$C$9</c:f>
              <c:numCache>
                <c:formatCode>0\ "Nm"</c:formatCode>
                <c:ptCount val="1"/>
                <c:pt idx="0">
                  <c:v>1287.0</c:v>
                </c:pt>
              </c:numCache>
            </c:numRef>
          </c:val>
        </c:ser>
        <c:ser>
          <c:idx val="2"/>
          <c:order val="2"/>
          <c:tx>
            <c:strRef>
              <c:f>'Drehmoment nach Getriebe'!$B$10</c:f>
              <c:strCache>
                <c:ptCount val="1"/>
                <c:pt idx="0">
                  <c:v>3. Gang</c:v>
                </c:pt>
              </c:strCache>
            </c:strRef>
          </c:tx>
          <c:cat>
            <c:strRef>
              <c:f>'Drehmoment nach Getriebe'!$C$7</c:f>
              <c:strCache>
                <c:ptCount val="1"/>
                <c:pt idx="0">
                  <c:v>Audi S6</c:v>
                </c:pt>
              </c:strCache>
            </c:strRef>
          </c:cat>
          <c:val>
            <c:numRef>
              <c:f>'Drehmoment nach Getriebe'!$C$10</c:f>
              <c:numCache>
                <c:formatCode>0\ "Nm"</c:formatCode>
                <c:ptCount val="1"/>
                <c:pt idx="0">
                  <c:v>836.55</c:v>
                </c:pt>
              </c:numCache>
            </c:numRef>
          </c:val>
        </c:ser>
        <c:ser>
          <c:idx val="3"/>
          <c:order val="3"/>
          <c:tx>
            <c:strRef>
              <c:f>'Drehmoment nach Getriebe'!$B$11</c:f>
              <c:strCache>
                <c:ptCount val="1"/>
                <c:pt idx="0">
                  <c:v>4. Gang</c:v>
                </c:pt>
              </c:strCache>
            </c:strRef>
          </c:tx>
          <c:cat>
            <c:strRef>
              <c:f>'Drehmoment nach Getriebe'!$C$7</c:f>
              <c:strCache>
                <c:ptCount val="1"/>
                <c:pt idx="0">
                  <c:v>Audi S6</c:v>
                </c:pt>
              </c:strCache>
            </c:strRef>
          </c:cat>
          <c:val>
            <c:numRef>
              <c:f>'Drehmoment nach Getriebe'!$C$11</c:f>
              <c:numCache>
                <c:formatCode>0\ "Nm"</c:formatCode>
                <c:ptCount val="1"/>
                <c:pt idx="0">
                  <c:v>628.65</c:v>
                </c:pt>
              </c:numCache>
            </c:numRef>
          </c:val>
        </c:ser>
        <c:ser>
          <c:idx val="4"/>
          <c:order val="4"/>
          <c:tx>
            <c:strRef>
              <c:f>'Drehmoment nach Getriebe'!$B$12</c:f>
              <c:strCache>
                <c:ptCount val="1"/>
                <c:pt idx="0">
                  <c:v>5. Gang</c:v>
                </c:pt>
              </c:strCache>
            </c:strRef>
          </c:tx>
          <c:cat>
            <c:strRef>
              <c:f>'Drehmoment nach Getriebe'!$C$7</c:f>
              <c:strCache>
                <c:ptCount val="1"/>
                <c:pt idx="0">
                  <c:v>Audi S6</c:v>
                </c:pt>
              </c:strCache>
            </c:strRef>
          </c:cat>
          <c:val>
            <c:numRef>
              <c:f>'Drehmoment nach Getriebe'!$C$12</c:f>
              <c:numCache>
                <c:formatCode>0\ "Nm"</c:formatCode>
                <c:ptCount val="1"/>
                <c:pt idx="0">
                  <c:v>476.85</c:v>
                </c:pt>
              </c:numCache>
            </c:numRef>
          </c:val>
        </c:ser>
        <c:ser>
          <c:idx val="5"/>
          <c:order val="5"/>
          <c:tx>
            <c:strRef>
              <c:f>'Drehmoment nach Getriebe'!$B$13</c:f>
              <c:strCache>
                <c:ptCount val="1"/>
                <c:pt idx="0">
                  <c:v>6. Gang</c:v>
                </c:pt>
              </c:strCache>
            </c:strRef>
          </c:tx>
          <c:cat>
            <c:strRef>
              <c:f>'Drehmoment nach Getriebe'!$C$7</c:f>
              <c:strCache>
                <c:ptCount val="1"/>
                <c:pt idx="0">
                  <c:v>Audi S6</c:v>
                </c:pt>
              </c:strCache>
            </c:strRef>
          </c:cat>
          <c:val>
            <c:numRef>
              <c:f>'Drehmoment nach Getriebe'!$C$13</c:f>
              <c:numCache>
                <c:formatCode>0\ "Nm"</c:formatCode>
                <c:ptCount val="1"/>
                <c:pt idx="0">
                  <c:v>380.05</c:v>
                </c:pt>
              </c:numCache>
            </c:numRef>
          </c:val>
        </c:ser>
        <c:dLbls/>
        <c:axId val="595332728"/>
        <c:axId val="595335784"/>
      </c:barChart>
      <c:catAx>
        <c:axId val="595332728"/>
        <c:scaling>
          <c:orientation val="minMax"/>
        </c:scaling>
        <c:delete val="1"/>
        <c:axPos val="l"/>
        <c:tickLblPos val="nextTo"/>
        <c:crossAx val="595335784"/>
        <c:crosses val="autoZero"/>
        <c:auto val="1"/>
        <c:lblAlgn val="ctr"/>
        <c:lblOffset val="100"/>
      </c:catAx>
      <c:valAx>
        <c:axId val="595335784"/>
        <c:scaling>
          <c:orientation val="minMax"/>
          <c:max val="5000.0"/>
        </c:scaling>
        <c:axPos val="b"/>
        <c:majorGridlines/>
        <c:numFmt formatCode="0\ &quot;Nm&quot;" sourceLinked="1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595332728"/>
        <c:crosses val="autoZero"/>
        <c:crossBetween val="between"/>
      </c:valAx>
    </c:plotArea>
    <c:legend>
      <c:legendPos val="l"/>
      <c:layout>
        <c:manualLayout>
          <c:xMode val="edge"/>
          <c:yMode val="edge"/>
          <c:x val="0.56396706631896"/>
          <c:y val="0.153469896848624"/>
          <c:w val="0.170799863708198"/>
          <c:h val="0.572140779216214"/>
        </c:manualLayout>
      </c:layout>
      <c:overlay val="1"/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gap"/>
  </c:chart>
  <c:printSettings>
    <c:headerFooter/>
    <c:pageMargins b="0.787401575" l="0.7" r="0.7" t="0.7874015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6"/>
  <c:chart>
    <c:autoTitleDeleted val="1"/>
    <c:plotArea>
      <c:layout>
        <c:manualLayout>
          <c:layoutTarget val="inner"/>
          <c:xMode val="edge"/>
          <c:yMode val="edge"/>
          <c:x val="0.047266738716484"/>
          <c:y val="0.194328885972587"/>
          <c:w val="0.653773492217216"/>
          <c:h val="0.689691236512103"/>
        </c:manualLayout>
      </c:layout>
      <c:barChart>
        <c:barDir val="bar"/>
        <c:grouping val="clustered"/>
        <c:ser>
          <c:idx val="0"/>
          <c:order val="0"/>
          <c:tx>
            <c:strRef>
              <c:f>'Drehmoment nach Getriebe'!$D$7</c:f>
              <c:strCache>
                <c:ptCount val="1"/>
                <c:pt idx="0">
                  <c:v>Tesla Model S</c:v>
                </c:pt>
              </c:strCache>
            </c:strRef>
          </c:tx>
          <c:val>
            <c:numRef>
              <c:f>'Drehmoment nach Getriebe'!$D$8</c:f>
              <c:numCache>
                <c:formatCode>0\ "Nm"</c:formatCode>
                <c:ptCount val="1"/>
                <c:pt idx="0">
                  <c:v>4378.5</c:v>
                </c:pt>
              </c:numCache>
            </c:numRef>
          </c:val>
        </c:ser>
        <c:dLbls/>
        <c:axId val="595345784"/>
        <c:axId val="595348840"/>
      </c:barChart>
      <c:catAx>
        <c:axId val="595345784"/>
        <c:scaling>
          <c:orientation val="minMax"/>
        </c:scaling>
        <c:delete val="1"/>
        <c:axPos val="l"/>
        <c:tickLblPos val="nextTo"/>
        <c:crossAx val="595348840"/>
        <c:crosses val="autoZero"/>
        <c:auto val="1"/>
        <c:lblAlgn val="ctr"/>
        <c:lblOffset val="100"/>
      </c:catAx>
      <c:valAx>
        <c:axId val="595348840"/>
        <c:scaling>
          <c:orientation val="minMax"/>
        </c:scaling>
        <c:axPos val="b"/>
        <c:majorGridlines/>
        <c:numFmt formatCode="0\ &quot;Nm&quot;" sourceLinked="1"/>
        <c:tickLblPos val="nextTo"/>
        <c:crossAx val="595345784"/>
        <c:crosses val="autoZero"/>
        <c:crossBetween val="between"/>
      </c:valAx>
    </c:plotArea>
    <c:plotVisOnly val="1"/>
    <c:dispBlanksAs val="gap"/>
  </c:chart>
  <c:printSettings>
    <c:headerFooter/>
    <c:pageMargins b="0.787401575" l="0.7" r="0.7" t="0.7874015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Relationship Id="rId3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525339</xdr:colOff>
      <xdr:row>11</xdr:row>
      <xdr:rowOff>137014</xdr:rowOff>
    </xdr:from>
    <xdr:to>
      <xdr:col>4</xdr:col>
      <xdr:colOff>767861</xdr:colOff>
      <xdr:row>28</xdr:row>
      <xdr:rowOff>127488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525339</xdr:colOff>
      <xdr:row>10</xdr:row>
      <xdr:rowOff>137014</xdr:rowOff>
    </xdr:from>
    <xdr:to>
      <xdr:col>4</xdr:col>
      <xdr:colOff>767861</xdr:colOff>
      <xdr:row>27</xdr:row>
      <xdr:rowOff>127488</xdr:rowOff>
    </xdr:to>
    <xdr:graphicFrame macro="">
      <xdr:nvGraphicFramePr>
        <xdr:cNvPr id="2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24254</xdr:colOff>
      <xdr:row>3</xdr:row>
      <xdr:rowOff>138789</xdr:rowOff>
    </xdr:from>
    <xdr:to>
      <xdr:col>24</xdr:col>
      <xdr:colOff>97523</xdr:colOff>
      <xdr:row>26</xdr:row>
      <xdr:rowOff>11790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285751</xdr:colOff>
      <xdr:row>10</xdr:row>
      <xdr:rowOff>85725</xdr:rowOff>
    </xdr:from>
    <xdr:to>
      <xdr:col>10</xdr:col>
      <xdr:colOff>638175</xdr:colOff>
      <xdr:row>32</xdr:row>
      <xdr:rowOff>76200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804497</xdr:colOff>
      <xdr:row>20</xdr:row>
      <xdr:rowOff>140677</xdr:rowOff>
    </xdr:from>
    <xdr:to>
      <xdr:col>15</xdr:col>
      <xdr:colOff>813289</xdr:colOff>
      <xdr:row>37</xdr:row>
      <xdr:rowOff>131152</xdr:rowOff>
    </xdr:to>
    <xdr:graphicFrame macro="">
      <xdr:nvGraphicFramePr>
        <xdr:cNvPr id="5" name="Diagram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9524</xdr:colOff>
      <xdr:row>9</xdr:row>
      <xdr:rowOff>104776</xdr:rowOff>
    </xdr:from>
    <xdr:to>
      <xdr:col>17</xdr:col>
      <xdr:colOff>323849</xdr:colOff>
      <xdr:row>16</xdr:row>
      <xdr:rowOff>152399</xdr:rowOff>
    </xdr:to>
    <xdr:graphicFrame macro="">
      <xdr:nvGraphicFramePr>
        <xdr:cNvPr id="6" name="Diagram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E8"/>
  <sheetViews>
    <sheetView tabSelected="1" zoomScale="130" zoomScaleNormal="130" zoomScalePageLayoutView="130" workbookViewId="0">
      <selection activeCell="A11" sqref="A11"/>
    </sheetView>
  </sheetViews>
  <sheetFormatPr baseColWidth="10" defaultRowHeight="13"/>
  <cols>
    <col min="1" max="1" width="30.42578125" customWidth="1"/>
    <col min="2" max="2" width="15.42578125" customWidth="1"/>
    <col min="3" max="3" width="15.28515625" customWidth="1"/>
  </cols>
  <sheetData>
    <row r="1" spans="1:5">
      <c r="B1" t="s">
        <v>40</v>
      </c>
      <c r="C1" t="s">
        <v>21</v>
      </c>
    </row>
    <row r="2" spans="1:5">
      <c r="A2" t="s">
        <v>11</v>
      </c>
      <c r="B2" s="6">
        <v>45000</v>
      </c>
      <c r="C2" s="6">
        <v>72400</v>
      </c>
      <c r="D2">
        <v>8</v>
      </c>
      <c r="E2" t="s">
        <v>13</v>
      </c>
    </row>
    <row r="3" spans="1:5">
      <c r="A3" t="s">
        <v>10</v>
      </c>
      <c r="B3" s="6">
        <f>0.04*B2</f>
        <v>1800</v>
      </c>
      <c r="C3" s="6">
        <v>0</v>
      </c>
      <c r="D3">
        <v>20000</v>
      </c>
      <c r="E3" t="s">
        <v>14</v>
      </c>
    </row>
    <row r="4" spans="1:5">
      <c r="A4" t="s">
        <v>12</v>
      </c>
      <c r="B4" s="6">
        <f>D2*300</f>
        <v>2400</v>
      </c>
      <c r="C4" s="6">
        <v>0</v>
      </c>
      <c r="D4">
        <v>1.8</v>
      </c>
      <c r="E4" t="s">
        <v>15</v>
      </c>
    </row>
    <row r="5" spans="1:5">
      <c r="A5" t="s">
        <v>19</v>
      </c>
      <c r="B5" s="6">
        <f>D2*D3/100*D5*D4</f>
        <v>20160</v>
      </c>
      <c r="C5" s="6">
        <f>D2*D3*D7/100*D8</f>
        <v>7360</v>
      </c>
      <c r="D5">
        <v>7</v>
      </c>
      <c r="E5" t="s">
        <v>16</v>
      </c>
    </row>
    <row r="6" spans="1:5">
      <c r="A6" t="s">
        <v>24</v>
      </c>
      <c r="B6" s="6">
        <f>D2*2000</f>
        <v>16000</v>
      </c>
      <c r="C6" s="6">
        <f>D2*1500</f>
        <v>12000</v>
      </c>
    </row>
    <row r="7" spans="1:5">
      <c r="A7" t="s">
        <v>20</v>
      </c>
      <c r="B7" s="6">
        <f>D2*1300</f>
        <v>10400</v>
      </c>
      <c r="C7" s="6">
        <f>D2*600</f>
        <v>4800</v>
      </c>
      <c r="D7">
        <v>0.2</v>
      </c>
      <c r="E7" t="s">
        <v>17</v>
      </c>
    </row>
    <row r="8" spans="1:5">
      <c r="B8" s="6">
        <f>SUM(B2:B7)</f>
        <v>95760</v>
      </c>
      <c r="C8" s="6">
        <f>SUM(C2:C7)</f>
        <v>96560</v>
      </c>
      <c r="D8">
        <v>23</v>
      </c>
      <c r="E8" t="s">
        <v>18</v>
      </c>
    </row>
  </sheetData>
  <phoneticPr fontId="1" type="noConversion"/>
  <pageMargins left="0.7" right="0.7" top="0.78740157499999996" bottom="0.78740157499999996" header="0.3" footer="0.3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E8"/>
  <sheetViews>
    <sheetView zoomScale="130" zoomScaleNormal="130" zoomScalePageLayoutView="130" workbookViewId="0">
      <selection activeCell="G21" sqref="G21"/>
    </sheetView>
  </sheetViews>
  <sheetFormatPr baseColWidth="10" defaultRowHeight="13"/>
  <cols>
    <col min="1" max="1" width="30.42578125" customWidth="1"/>
    <col min="2" max="2" width="15.42578125" customWidth="1"/>
    <col min="3" max="3" width="15.28515625" customWidth="1"/>
  </cols>
  <sheetData>
    <row r="1" spans="1:5">
      <c r="B1" s="16" t="s">
        <v>39</v>
      </c>
      <c r="C1" t="s">
        <v>21</v>
      </c>
    </row>
    <row r="2" spans="1:5">
      <c r="A2" t="s">
        <v>11</v>
      </c>
      <c r="B2" s="15">
        <v>29000</v>
      </c>
      <c r="C2" s="15">
        <v>65300</v>
      </c>
      <c r="D2">
        <v>8</v>
      </c>
      <c r="E2" t="s">
        <v>13</v>
      </c>
    </row>
    <row r="3" spans="1:5">
      <c r="A3" t="s">
        <v>12</v>
      </c>
      <c r="B3" s="15">
        <f>D2*270</f>
        <v>2160</v>
      </c>
      <c r="C3" s="15">
        <v>0</v>
      </c>
      <c r="D3">
        <v>20000</v>
      </c>
      <c r="E3" t="s">
        <v>14</v>
      </c>
    </row>
    <row r="4" spans="1:5">
      <c r="A4" t="s">
        <v>19</v>
      </c>
      <c r="B4" s="15">
        <f>D2*D3/100*D5*D4</f>
        <v>14560</v>
      </c>
      <c r="C4" s="15">
        <f>D2*D3*D7/100*D8</f>
        <v>6256.0000000000009</v>
      </c>
      <c r="D4">
        <v>1.3</v>
      </c>
      <c r="E4" s="16" t="s">
        <v>37</v>
      </c>
    </row>
    <row r="5" spans="1:5">
      <c r="A5" t="s">
        <v>24</v>
      </c>
      <c r="B5" s="15">
        <f>D2*2000</f>
        <v>16000</v>
      </c>
      <c r="C5" s="15">
        <f>D2*1500</f>
        <v>12000</v>
      </c>
      <c r="D5">
        <v>7</v>
      </c>
      <c r="E5" t="s">
        <v>16</v>
      </c>
    </row>
    <row r="6" spans="1:5">
      <c r="A6" t="s">
        <v>20</v>
      </c>
      <c r="B6" s="15">
        <f>D2*900</f>
        <v>7200</v>
      </c>
      <c r="C6" s="15">
        <f>D2*600</f>
        <v>4800</v>
      </c>
    </row>
    <row r="7" spans="1:5">
      <c r="B7" s="15">
        <f>SUM(B2:B6)</f>
        <v>68920</v>
      </c>
      <c r="C7" s="15">
        <f>SUM(C2:C6)</f>
        <v>88356</v>
      </c>
      <c r="D7">
        <v>0.17</v>
      </c>
      <c r="E7" s="16" t="s">
        <v>38</v>
      </c>
    </row>
    <row r="8" spans="1:5">
      <c r="D8">
        <v>23</v>
      </c>
      <c r="E8" t="s">
        <v>18</v>
      </c>
    </row>
  </sheetData>
  <phoneticPr fontId="1" type="noConversion"/>
  <pageMargins left="0.7" right="0.7" top="0.78740157499999996" bottom="0.78740157499999996" header="0.3" footer="0.3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7:AB24"/>
  <sheetViews>
    <sheetView zoomScale="145" zoomScaleNormal="145" zoomScalePageLayoutView="145" workbookViewId="0">
      <selection activeCell="B16" sqref="B16"/>
    </sheetView>
  </sheetViews>
  <sheetFormatPr baseColWidth="10" defaultColWidth="4.140625" defaultRowHeight="13"/>
  <cols>
    <col min="1" max="1" width="4.28515625" style="4" customWidth="1"/>
    <col min="2" max="2" width="18.7109375" style="4" bestFit="1" customWidth="1"/>
    <col min="3" max="3" width="5.5703125" style="4" bestFit="1" customWidth="1"/>
    <col min="4" max="4" width="14" style="4" bestFit="1" customWidth="1"/>
    <col min="5" max="28" width="3.7109375" style="4" customWidth="1"/>
    <col min="29" max="16384" width="4.140625" style="1"/>
  </cols>
  <sheetData>
    <row r="17" spans="2:4">
      <c r="D17" s="4">
        <f>75/4*60</f>
        <v>1125</v>
      </c>
    </row>
    <row r="19" spans="2:4">
      <c r="D19" s="4" t="s">
        <v>5</v>
      </c>
    </row>
    <row r="20" spans="2:4" ht="24">
      <c r="B20" s="14" t="s">
        <v>36</v>
      </c>
      <c r="C20" s="13" t="s">
        <v>34</v>
      </c>
      <c r="D20" s="5">
        <v>600</v>
      </c>
    </row>
    <row r="21" spans="2:4" ht="24">
      <c r="B21" s="14" t="s">
        <v>33</v>
      </c>
      <c r="C21" s="13" t="s">
        <v>35</v>
      </c>
      <c r="D21" s="5">
        <v>380</v>
      </c>
    </row>
    <row r="22" spans="2:4">
      <c r="B22" s="4" t="s">
        <v>4</v>
      </c>
      <c r="C22" s="4" t="s">
        <v>6</v>
      </c>
      <c r="D22" s="5">
        <v>120</v>
      </c>
    </row>
    <row r="23" spans="2:4">
      <c r="B23" s="4" t="s">
        <v>9</v>
      </c>
      <c r="C23" s="4" t="s">
        <v>7</v>
      </c>
      <c r="D23" s="5">
        <v>60</v>
      </c>
    </row>
    <row r="24" spans="2:4">
      <c r="B24" s="4" t="s">
        <v>3</v>
      </c>
      <c r="C24" s="4" t="s">
        <v>8</v>
      </c>
      <c r="D24" s="5">
        <v>12</v>
      </c>
    </row>
  </sheetData>
  <phoneticPr fontId="1" type="noConversion"/>
  <pageMargins left="0.75196850393700787" right="0.75196850393700787" top="1" bottom="1" header="0.5" footer="0.5"/>
  <pageSetup paperSize="0" orientation="portrait" horizontalDpi="4294967292" verticalDpi="4294967292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B5:D13"/>
  <sheetViews>
    <sheetView topLeftCell="E7" zoomScale="130" zoomScaleNormal="130" zoomScalePageLayoutView="130" workbookViewId="0">
      <selection activeCell="F24" sqref="F24"/>
    </sheetView>
  </sheetViews>
  <sheetFormatPr baseColWidth="10" defaultRowHeight="13"/>
  <sheetData>
    <row r="5" spans="2:4">
      <c r="C5" t="s">
        <v>25</v>
      </c>
      <c r="D5" t="s">
        <v>21</v>
      </c>
    </row>
    <row r="6" spans="2:4">
      <c r="B6" t="s">
        <v>32</v>
      </c>
      <c r="C6" s="12">
        <v>550</v>
      </c>
      <c r="D6" s="12">
        <v>450</v>
      </c>
    </row>
    <row r="7" spans="2:4">
      <c r="C7" t="s">
        <v>25</v>
      </c>
      <c r="D7" t="s">
        <v>21</v>
      </c>
    </row>
    <row r="8" spans="2:4">
      <c r="B8" t="s">
        <v>26</v>
      </c>
      <c r="C8" s="12">
        <f>C6*4.171</f>
        <v>2294.0500000000002</v>
      </c>
      <c r="D8" s="12">
        <f>D6*9.73</f>
        <v>4378.5</v>
      </c>
    </row>
    <row r="9" spans="2:4">
      <c r="B9" t="s">
        <v>27</v>
      </c>
      <c r="C9" s="12">
        <f>C6*2.34</f>
        <v>1287</v>
      </c>
      <c r="D9" s="12"/>
    </row>
    <row r="10" spans="2:4">
      <c r="B10" t="s">
        <v>28</v>
      </c>
      <c r="C10" s="12">
        <f>C6*1.521</f>
        <v>836.55</v>
      </c>
      <c r="D10" s="12"/>
    </row>
    <row r="11" spans="2:4">
      <c r="B11" t="s">
        <v>29</v>
      </c>
      <c r="C11" s="12">
        <f>C6*1.143</f>
        <v>628.65</v>
      </c>
      <c r="D11" s="12"/>
    </row>
    <row r="12" spans="2:4">
      <c r="B12" t="s">
        <v>30</v>
      </c>
      <c r="C12" s="12">
        <f>C6*0.867</f>
        <v>476.85</v>
      </c>
      <c r="D12" s="12"/>
    </row>
    <row r="13" spans="2:4">
      <c r="B13" t="s">
        <v>31</v>
      </c>
      <c r="C13" s="12">
        <f>C6*0.691</f>
        <v>380.04999999999995</v>
      </c>
      <c r="D13" s="12"/>
    </row>
  </sheetData>
  <phoneticPr fontId="1" type="noConversion"/>
  <pageMargins left="0.7" right="0.7" top="0.78740157499999996" bottom="0.78740157499999996" header="0.3" footer="0.3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F20"/>
  <sheetViews>
    <sheetView zoomScale="160" zoomScaleNormal="160" zoomScalePageLayoutView="160" workbookViewId="0">
      <selection activeCell="A18" sqref="A18"/>
    </sheetView>
  </sheetViews>
  <sheetFormatPr baseColWidth="10" defaultRowHeight="21" customHeight="1"/>
  <cols>
    <col min="4" max="4" width="7.28515625" style="7" customWidth="1"/>
    <col min="5" max="5" width="10.7109375" style="7"/>
  </cols>
  <sheetData>
    <row r="1" spans="1:6" ht="21" customHeight="1">
      <c r="B1" s="8"/>
      <c r="C1" s="8"/>
      <c r="D1" s="9"/>
      <c r="E1" s="9"/>
      <c r="F1" s="8"/>
    </row>
    <row r="2" spans="1:6" ht="21" customHeight="1">
      <c r="A2">
        <v>700</v>
      </c>
      <c r="B2" s="10">
        <f>A2/1.6</f>
        <v>437.5</v>
      </c>
      <c r="C2" s="17" t="s">
        <v>23</v>
      </c>
      <c r="D2" s="9">
        <v>440</v>
      </c>
      <c r="E2" s="11" t="s">
        <v>22</v>
      </c>
      <c r="F2" s="8"/>
    </row>
    <row r="3" spans="1:6" ht="21" customHeight="1">
      <c r="A3">
        <v>650</v>
      </c>
      <c r="B3" s="10">
        <f t="shared" ref="B3:B16" si="0">A3/1.6</f>
        <v>406.25</v>
      </c>
      <c r="C3" s="17"/>
      <c r="D3" s="9">
        <v>405</v>
      </c>
      <c r="E3" s="11" t="s">
        <v>22</v>
      </c>
      <c r="F3" s="8"/>
    </row>
    <row r="4" spans="1:6" ht="21" customHeight="1">
      <c r="A4">
        <v>600</v>
      </c>
      <c r="B4" s="10">
        <f t="shared" si="0"/>
        <v>375</v>
      </c>
      <c r="C4" s="17"/>
      <c r="D4" s="9">
        <v>375</v>
      </c>
      <c r="E4" s="11" t="s">
        <v>22</v>
      </c>
      <c r="F4" s="8"/>
    </row>
    <row r="5" spans="1:6" ht="21" customHeight="1">
      <c r="A5">
        <v>550</v>
      </c>
      <c r="B5" s="10">
        <f t="shared" si="0"/>
        <v>343.75</v>
      </c>
      <c r="C5" s="17"/>
      <c r="D5" s="9">
        <v>345</v>
      </c>
      <c r="E5" s="11" t="s">
        <v>22</v>
      </c>
      <c r="F5" s="8"/>
    </row>
    <row r="6" spans="1:6" ht="21" customHeight="1">
      <c r="A6">
        <v>500</v>
      </c>
      <c r="B6" s="10">
        <f t="shared" si="0"/>
        <v>312.5</v>
      </c>
      <c r="C6" s="17"/>
      <c r="D6" s="9">
        <v>310</v>
      </c>
      <c r="E6" s="11" t="s">
        <v>22</v>
      </c>
      <c r="F6" s="8"/>
    </row>
    <row r="7" spans="1:6" ht="21" customHeight="1">
      <c r="A7">
        <v>450</v>
      </c>
      <c r="B7" s="10">
        <f t="shared" si="0"/>
        <v>281.25</v>
      </c>
      <c r="C7" s="17"/>
      <c r="D7" s="9">
        <v>280</v>
      </c>
      <c r="E7" s="11" t="s">
        <v>22</v>
      </c>
      <c r="F7" s="8"/>
    </row>
    <row r="8" spans="1:6" ht="21" customHeight="1">
      <c r="A8">
        <v>400</v>
      </c>
      <c r="B8" s="10">
        <f t="shared" si="0"/>
        <v>250</v>
      </c>
      <c r="C8" s="17"/>
      <c r="D8" s="9">
        <v>250</v>
      </c>
      <c r="E8" s="11" t="s">
        <v>22</v>
      </c>
      <c r="F8" s="8"/>
    </row>
    <row r="9" spans="1:6" ht="21" customHeight="1">
      <c r="A9">
        <v>350</v>
      </c>
      <c r="B9" s="10">
        <f t="shared" si="0"/>
        <v>218.75</v>
      </c>
      <c r="C9" s="17"/>
      <c r="D9" s="9">
        <v>220</v>
      </c>
      <c r="E9" s="11" t="s">
        <v>22</v>
      </c>
      <c r="F9" s="8"/>
    </row>
    <row r="10" spans="1:6" ht="21" customHeight="1">
      <c r="A10">
        <v>300</v>
      </c>
      <c r="B10" s="10">
        <f t="shared" si="0"/>
        <v>187.5</v>
      </c>
      <c r="C10" s="17"/>
      <c r="D10" s="9">
        <v>190</v>
      </c>
      <c r="E10" s="11" t="s">
        <v>22</v>
      </c>
      <c r="F10" s="8"/>
    </row>
    <row r="11" spans="1:6" ht="21" customHeight="1">
      <c r="A11">
        <v>250</v>
      </c>
      <c r="B11" s="10">
        <f t="shared" si="0"/>
        <v>156.25</v>
      </c>
      <c r="C11" s="17"/>
      <c r="D11" s="9">
        <v>160</v>
      </c>
      <c r="E11" s="11" t="s">
        <v>22</v>
      </c>
      <c r="F11" s="8"/>
    </row>
    <row r="12" spans="1:6" ht="21" customHeight="1">
      <c r="A12">
        <v>200</v>
      </c>
      <c r="B12" s="10">
        <f t="shared" si="0"/>
        <v>125</v>
      </c>
      <c r="C12" s="17"/>
      <c r="D12" s="9">
        <v>125</v>
      </c>
      <c r="E12" s="11" t="s">
        <v>22</v>
      </c>
      <c r="F12" s="8"/>
    </row>
    <row r="13" spans="1:6" ht="21" customHeight="1">
      <c r="A13">
        <v>150</v>
      </c>
      <c r="B13" s="10">
        <f t="shared" si="0"/>
        <v>93.75</v>
      </c>
      <c r="C13" s="17"/>
      <c r="D13" s="9">
        <v>100</v>
      </c>
      <c r="E13" s="11" t="s">
        <v>22</v>
      </c>
      <c r="F13" s="8"/>
    </row>
    <row r="14" spans="1:6" ht="21" customHeight="1">
      <c r="A14">
        <v>100</v>
      </c>
      <c r="B14" s="10">
        <f t="shared" si="0"/>
        <v>62.5</v>
      </c>
      <c r="C14" s="17"/>
      <c r="D14" s="9">
        <v>65</v>
      </c>
      <c r="E14" s="11" t="s">
        <v>22</v>
      </c>
      <c r="F14" s="8"/>
    </row>
    <row r="15" spans="1:6" ht="21" customHeight="1">
      <c r="A15">
        <v>50</v>
      </c>
      <c r="B15" s="10">
        <f t="shared" si="0"/>
        <v>31.25</v>
      </c>
      <c r="C15" s="17"/>
      <c r="D15" s="9">
        <v>30</v>
      </c>
      <c r="E15" s="11" t="s">
        <v>22</v>
      </c>
      <c r="F15" s="8"/>
    </row>
    <row r="16" spans="1:6" ht="21" customHeight="1">
      <c r="A16">
        <v>0</v>
      </c>
      <c r="B16" s="10">
        <f t="shared" si="0"/>
        <v>0</v>
      </c>
      <c r="C16" s="17"/>
      <c r="D16" s="9">
        <v>0</v>
      </c>
      <c r="E16" s="11" t="s">
        <v>22</v>
      </c>
      <c r="F16" s="8"/>
    </row>
    <row r="17" spans="2:6" ht="21" customHeight="1">
      <c r="B17" s="8"/>
      <c r="C17" s="8"/>
      <c r="D17" s="9"/>
      <c r="E17" s="9"/>
      <c r="F17" s="8"/>
    </row>
    <row r="18" spans="2:6" ht="21" customHeight="1">
      <c r="B18" s="8"/>
      <c r="C18" s="8"/>
      <c r="D18" s="9"/>
      <c r="E18" s="9"/>
      <c r="F18" s="8"/>
    </row>
    <row r="19" spans="2:6" ht="21" customHeight="1">
      <c r="B19" s="8"/>
      <c r="C19" s="8"/>
      <c r="D19" s="9"/>
      <c r="E19" s="9"/>
      <c r="F19" s="8"/>
    </row>
    <row r="20" spans="2:6" ht="21" customHeight="1">
      <c r="B20" s="8"/>
      <c r="C20" s="8"/>
      <c r="D20" s="9"/>
      <c r="E20" s="9"/>
      <c r="F20" s="8"/>
    </row>
  </sheetData>
  <sheetCalcPr fullCalcOnLoad="1"/>
  <mergeCells count="1">
    <mergeCell ref="C2:C16"/>
  </mergeCells>
  <phoneticPr fontId="1" type="noConversion"/>
  <pageMargins left="0.7" right="0.7" top="0.78740157499999996" bottom="0.78740157499999996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AB7"/>
  <sheetViews>
    <sheetView workbookViewId="0">
      <selection activeCell="E12" sqref="E12"/>
    </sheetView>
  </sheetViews>
  <sheetFormatPr baseColWidth="10" defaultColWidth="3.5703125" defaultRowHeight="13"/>
  <sheetData>
    <row r="1" spans="1:28" s="1" customForma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s="1" customFormat="1">
      <c r="A2" s="2"/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0</v>
      </c>
      <c r="R2" s="2" t="s">
        <v>0</v>
      </c>
      <c r="S2" s="2" t="s">
        <v>0</v>
      </c>
      <c r="T2" s="2" t="s">
        <v>0</v>
      </c>
      <c r="U2" s="2" t="s">
        <v>0</v>
      </c>
      <c r="V2" s="2" t="s">
        <v>0</v>
      </c>
      <c r="W2" s="2" t="s">
        <v>0</v>
      </c>
      <c r="X2" s="2" t="s">
        <v>0</v>
      </c>
      <c r="Y2" s="2" t="s">
        <v>0</v>
      </c>
      <c r="Z2" s="2" t="s">
        <v>0</v>
      </c>
      <c r="AA2" s="2" t="s">
        <v>0</v>
      </c>
      <c r="AB2" s="2"/>
    </row>
    <row r="3" spans="1:28" s="1" customFormat="1" ht="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s="1" customFormat="1">
      <c r="A4" s="2" t="s">
        <v>1</v>
      </c>
      <c r="B4" s="2">
        <v>0</v>
      </c>
      <c r="C4" s="2">
        <v>5</v>
      </c>
      <c r="D4" s="2">
        <v>10</v>
      </c>
      <c r="E4" s="2">
        <v>15</v>
      </c>
      <c r="F4" s="2">
        <v>20</v>
      </c>
      <c r="G4" s="2">
        <v>25</v>
      </c>
      <c r="H4" s="2">
        <v>30</v>
      </c>
      <c r="I4" s="2">
        <v>35</v>
      </c>
      <c r="J4" s="2">
        <v>40</v>
      </c>
      <c r="K4" s="2">
        <v>45</v>
      </c>
      <c r="L4" s="2">
        <v>50</v>
      </c>
      <c r="M4" s="2">
        <v>55</v>
      </c>
      <c r="N4" s="2">
        <v>60</v>
      </c>
      <c r="O4" s="2">
        <v>65</v>
      </c>
      <c r="P4" s="2">
        <v>70</v>
      </c>
      <c r="Q4" s="2">
        <v>75</v>
      </c>
      <c r="R4" s="2">
        <v>80</v>
      </c>
      <c r="S4" s="2">
        <v>85</v>
      </c>
      <c r="T4" s="2">
        <v>90</v>
      </c>
      <c r="U4" s="2">
        <v>95</v>
      </c>
      <c r="V4" s="2">
        <v>100</v>
      </c>
      <c r="W4" s="2">
        <v>105</v>
      </c>
      <c r="X4" s="2">
        <v>110</v>
      </c>
      <c r="Y4" s="2">
        <v>115</v>
      </c>
      <c r="Z4" s="2">
        <v>120</v>
      </c>
      <c r="AA4" s="2">
        <v>125</v>
      </c>
      <c r="AB4" s="2"/>
    </row>
    <row r="5" spans="1:28" s="1" customFormat="1">
      <c r="A5" s="2" t="s">
        <v>2</v>
      </c>
      <c r="B5" s="3">
        <f>B4*1.60934</f>
        <v>0</v>
      </c>
      <c r="C5" s="3">
        <f>C4*1.60934</f>
        <v>8.0466999999999995</v>
      </c>
      <c r="D5" s="3">
        <f>D4*1.60934</f>
        <v>16.093399999999999</v>
      </c>
      <c r="E5" s="3">
        <f>E4*1.60934</f>
        <v>24.1401</v>
      </c>
      <c r="F5" s="3">
        <f>F4*1.60934</f>
        <v>32.186799999999998</v>
      </c>
      <c r="G5" s="3">
        <f>G4*1.60934</f>
        <v>40.233499999999999</v>
      </c>
      <c r="H5" s="3">
        <f>H4*1.60934</f>
        <v>48.280200000000001</v>
      </c>
      <c r="I5" s="3">
        <f>I4*1.60934</f>
        <v>56.326900000000002</v>
      </c>
      <c r="J5" s="3">
        <f>J4*1.60934</f>
        <v>64.373599999999996</v>
      </c>
      <c r="K5" s="3">
        <f>K4*1.60934</f>
        <v>72.420299999999997</v>
      </c>
      <c r="L5" s="3">
        <f>L4*1.60934</f>
        <v>80.466999999999999</v>
      </c>
      <c r="M5" s="3">
        <f>M4*1.60934</f>
        <v>88.5137</v>
      </c>
      <c r="N5" s="3">
        <f>N4*1.60934</f>
        <v>96.560400000000001</v>
      </c>
      <c r="O5" s="3">
        <f>O4*1.60934</f>
        <v>104.6071</v>
      </c>
      <c r="P5" s="3">
        <f>P4*1.60934</f>
        <v>112.6538</v>
      </c>
      <c r="Q5" s="3">
        <f>Q4*1.60934</f>
        <v>120.70050000000001</v>
      </c>
      <c r="R5" s="3">
        <f>R4*1.60934</f>
        <v>128.74719999999999</v>
      </c>
      <c r="S5" s="3">
        <f>S4*1.60934</f>
        <v>136.79390000000001</v>
      </c>
      <c r="T5" s="3">
        <f>T4*1.60934</f>
        <v>144.84059999999999</v>
      </c>
      <c r="U5" s="3">
        <f>U4*1.60934</f>
        <v>152.88730000000001</v>
      </c>
      <c r="V5" s="3">
        <f>V4*1.60934</f>
        <v>160.934</v>
      </c>
      <c r="W5" s="3">
        <f>W4*1.60934</f>
        <v>168.98070000000001</v>
      </c>
      <c r="X5" s="3">
        <f>X4*1.60934</f>
        <v>177.0274</v>
      </c>
      <c r="Y5" s="3">
        <f>Y4*1.60934</f>
        <v>185.07409999999999</v>
      </c>
      <c r="Z5" s="3">
        <f>Z4*1.60934</f>
        <v>193.1208</v>
      </c>
      <c r="AA5" s="3">
        <f>AA4*1.60934</f>
        <v>201.16749999999999</v>
      </c>
      <c r="AB5" s="3"/>
    </row>
    <row r="6" spans="1:28" s="1" customForma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s="1" customForma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Kosten CHF</vt:lpstr>
      <vt:lpstr>Kosten EUR</vt:lpstr>
      <vt:lpstr>Ladedauer 100km</vt:lpstr>
      <vt:lpstr>Drehmoment nach Getriebe</vt:lpstr>
      <vt:lpstr>Skalen m vs. km</vt:lpstr>
      <vt:lpstr>Skala mph_kph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Schlegel</dc:creator>
  <cp:lastModifiedBy>Roman Schlegel</cp:lastModifiedBy>
  <cp:lastPrinted>2014-07-28T20:08:33Z</cp:lastPrinted>
  <dcterms:created xsi:type="dcterms:W3CDTF">2014-07-28T20:03:18Z</dcterms:created>
  <dcterms:modified xsi:type="dcterms:W3CDTF">2014-08-03T06:48:04Z</dcterms:modified>
</cp:coreProperties>
</file>