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ohnp_000\Dropbox\Grant Collaborations 2015\SNA\"/>
    </mc:Choice>
  </mc:AlternateContent>
  <bookViews>
    <workbookView xWindow="0" yWindow="0" windowWidth="12020" windowHeight="9860"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<sst xmlns="http://schemas.openxmlformats.org/spreadsheetml/2006/main" count="3385" uniqueCount="651">
  <si>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</si>
  <si>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</si>
  <si>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</si>
  <si>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</si>
  <si>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</si>
  <si>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</si>
  <si>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</si>
  <si>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</si>
  <si>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</si>
  <si>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</si>
  <si>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</si>
  <si>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</si>
  <si>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</si>
  <si>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</si>
  <si>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</si>
  <si>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</si>
  <si>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</si>
  <si>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</si>
  <si>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</si>
  <si>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</si>
  <si>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</si>
  <si>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</si>
  <si>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</si>
  <si>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</si>
  <si>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</si>
  <si>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</si>
  <si>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</si>
  <si>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</si>
  <si>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</si>
  <si>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</si>
  <si>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</si>
  <si>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</si>
  <si>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</si>
  <si>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</si>
  <si>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</si>
  <si>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</si>
  <si>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</si>
  <si>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</si>
  <si>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</si>
  <si>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</si>
  <si>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</si>
  <si>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</si>
  <si>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</si>
  <si>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</si>
  <si>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</si>
  <si>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</si>
  <si>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</si>
  <si>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</si>
  <si>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</si>
  <si>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</si>
  <si>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</si>
  <si>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</si>
  <si>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</si>
  <si>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</si>
  <si>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</si>
  <si>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</si>
  <si>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</si>
  <si>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</si>
  <si>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</si>
  <si>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</si>
  <si>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</si>
  <si>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</si>
  <si>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</si>
  <si>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</si>
  <si>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</si>
  <si>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</si>
  <si>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</si>
  <si>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</si>
  <si>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</si>
  <si>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</si>
  <si>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</si>
  <si>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</si>
  <si>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</si>
  <si>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</si>
  <si>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</si>
  <si>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</si>
  <si>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</si>
  <si>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</si>
  <si>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</si>
  <si>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</si>
  <si>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</si>
  <si>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</si>
  <si>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</si>
  <si>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</si>
  <si>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</si>
  <si>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</si>
  <si>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</si>
  <si>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</si>
  <si>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</si>
  <si>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</si>
  <si>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</si>
  <si>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</si>
  <si>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</si>
  <si>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</si>
  <si>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</si>
  <si>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</si>
  <si>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</si>
  <si>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</si>
  <si>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</si>
  <si>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</si>
  <si>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</si>
  <si>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</si>
  <si>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</si>
  <si>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</si>
  <si>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</si>
  <si>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</si>
  <si>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</si>
  <si>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</si>
  <si>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</si>
  <si>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</si>
  <si>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</si>
  <si>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</si>
  <si>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</si>
  <si>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</si>
  <si>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</si>
  <si>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</si>
  <si>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</si>
  <si>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</si>
  <si>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</si>
  <si>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</si>
  <si>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</si>
  <si>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</si>
  <si>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</si>
  <si>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</si>
  <si>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</si>
  <si>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</si>
  <si>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</si>
  <si>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</si>
  <si>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</si>
  <si>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</si>
  <si>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</si>
  <si>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</si>
  <si>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</si>
  <si>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</si>
  <si>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</si>
  <si>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</si>
  <si>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</si>
  <si>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</si>
  <si>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</si>
  <si>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</si>
  <si>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</si>
  <si>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</si>
  <si>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</si>
  <si>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</si>
  <si>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</si>
  <si>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</si>
  <si>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</si>
  <si>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</si>
  <si>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</si>
  <si>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</si>
  <si>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</si>
  <si>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</si>
  <si>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</si>
  <si>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</si>
  <si>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</si>
  <si>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</si>
  <si>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</si>
  <si>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</si>
  <si>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</si>
  <si>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</si>
  <si>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</si>
  <si>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</si>
  <si>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</si>
  <si>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</si>
  <si>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</si>
  <si>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</si>
  <si>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</si>
  <si>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</si>
  <si>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</si>
  <si>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</si>
  <si>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</si>
  <si>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</si>
  <si>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</si>
  <si>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</si>
  <si>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</si>
  <si>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</si>
  <si>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PI Employee Id</t>
  </si>
  <si>
    <t>Submitted Date</t>
  </si>
  <si>
    <t>PI Last Name</t>
  </si>
  <si>
    <t>PI Department Name</t>
  </si>
  <si>
    <t>Total Granted</t>
  </si>
  <si>
    <t>Awarded</t>
  </si>
  <si>
    <t>Ponton</t>
  </si>
  <si>
    <t>Sim-Selley</t>
  </si>
  <si>
    <t>Shapiro</t>
  </si>
  <si>
    <t>Valerie</t>
  </si>
  <si>
    <t>Graves</t>
  </si>
  <si>
    <t>Buckles</t>
  </si>
  <si>
    <t>Abayomi</t>
  </si>
  <si>
    <t>Williamson</t>
  </si>
  <si>
    <t>Hylemon</t>
  </si>
  <si>
    <t>Pandak</t>
  </si>
  <si>
    <t>Torr</t>
  </si>
  <si>
    <t>Luketic</t>
  </si>
  <si>
    <t>McLeod</t>
  </si>
  <si>
    <t>Manjili</t>
  </si>
  <si>
    <t>Goudreau</t>
  </si>
  <si>
    <t>Raborn</t>
  </si>
  <si>
    <t>Cohen</t>
  </si>
  <si>
    <t>Nance</t>
  </si>
  <si>
    <t>Harada</t>
  </si>
  <si>
    <t>Diegelmann</t>
  </si>
  <si>
    <t>Bowlin</t>
  </si>
  <si>
    <t>Simpson</t>
  </si>
  <si>
    <t>Barbee</t>
  </si>
  <si>
    <t>Shows</t>
  </si>
  <si>
    <t>Sterling</t>
  </si>
  <si>
    <t>Dupree</t>
  </si>
  <si>
    <t>Ellenbogen</t>
  </si>
  <si>
    <t>Constance</t>
  </si>
  <si>
    <t>Manque</t>
  </si>
  <si>
    <t>Woehlbier</t>
  </si>
  <si>
    <t>Tenjo-Fernandez</t>
  </si>
  <si>
    <t>Serrano</t>
  </si>
  <si>
    <t>Redlak</t>
  </si>
  <si>
    <t>Day</t>
  </si>
  <si>
    <t>Connell</t>
  </si>
  <si>
    <t>Pellock</t>
  </si>
  <si>
    <t>Guo</t>
  </si>
  <si>
    <t>Smith</t>
  </si>
  <si>
    <t>White</t>
  </si>
  <si>
    <t>Ginder</t>
  </si>
  <si>
    <t>Turner</t>
  </si>
  <si>
    <t>Chen</t>
  </si>
  <si>
    <t>Fatouros</t>
  </si>
  <si>
    <t>Tatum</t>
  </si>
  <si>
    <t>Corwin</t>
  </si>
  <si>
    <t>Broaddus</t>
  </si>
  <si>
    <t>Benedict</t>
  </si>
  <si>
    <t>Grant</t>
  </si>
  <si>
    <t>Fisher</t>
  </si>
  <si>
    <t>Adler</t>
  </si>
  <si>
    <t>Corey</t>
  </si>
  <si>
    <t>Ornato</t>
  </si>
  <si>
    <t>Oh</t>
  </si>
  <si>
    <t>Tye</t>
  </si>
  <si>
    <t>Rozycki</t>
  </si>
  <si>
    <t>Fawcett</t>
  </si>
  <si>
    <t>Bodamer</t>
  </si>
  <si>
    <t>Sawyer</t>
  </si>
  <si>
    <t>Quick</t>
  </si>
  <si>
    <t>Eaves</t>
  </si>
  <si>
    <t>Neale</t>
  </si>
  <si>
    <t>Kendler</t>
  </si>
  <si>
    <t>Kornstein</t>
  </si>
  <si>
    <t>Aggen</t>
  </si>
  <si>
    <t>Dewey</t>
  </si>
  <si>
    <t>Kuzel</t>
  </si>
  <si>
    <t>Desimone</t>
  </si>
  <si>
    <t>Aisiku</t>
  </si>
  <si>
    <t>Dennis</t>
  </si>
  <si>
    <t>Chalfant</t>
  </si>
  <si>
    <t>Christie</t>
  </si>
  <si>
    <t>Nixon</t>
  </si>
  <si>
    <t>Grider</t>
  </si>
  <si>
    <t>Hu</t>
  </si>
  <si>
    <t>Makhlouf</t>
  </si>
  <si>
    <t>Huang</t>
  </si>
  <si>
    <t>Damaj</t>
  </si>
  <si>
    <t>Costanzo</t>
  </si>
  <si>
    <t>Stravitz</t>
  </si>
  <si>
    <t>Grotewiel</t>
  </si>
  <si>
    <t>Bodurtha</t>
  </si>
  <si>
    <t>Yacoub</t>
  </si>
  <si>
    <t>Dent</t>
  </si>
  <si>
    <t>Subler</t>
  </si>
  <si>
    <t>Boykin</t>
  </si>
  <si>
    <t>Stafflinger</t>
  </si>
  <si>
    <t>Henderson</t>
  </si>
  <si>
    <t>Meredith</t>
  </si>
  <si>
    <t>Clemo</t>
  </si>
  <si>
    <t>Lichtman</t>
  </si>
  <si>
    <t>Goldberg</t>
  </si>
  <si>
    <t>McVoy</t>
  </si>
  <si>
    <t>Rafiq</t>
  </si>
  <si>
    <t>Bullock</t>
  </si>
  <si>
    <t>Elmore</t>
  </si>
  <si>
    <t>Holt</t>
  </si>
  <si>
    <t>Gewirtz</t>
  </si>
  <si>
    <t>Khatcheressian</t>
  </si>
  <si>
    <t>Ramakrishnan</t>
  </si>
  <si>
    <t>Maluf</t>
  </si>
  <si>
    <t>Jacobson</t>
  </si>
  <si>
    <t>Lloyd</t>
  </si>
  <si>
    <t>Torres Filho</t>
  </si>
  <si>
    <t>Ritter</t>
  </si>
  <si>
    <t>Mirshahi</t>
  </si>
  <si>
    <t>Svikis Pickens</t>
  </si>
  <si>
    <t>Zfass</t>
  </si>
  <si>
    <t>Sanyal</t>
  </si>
  <si>
    <t>Satin</t>
  </si>
  <si>
    <t>Povlishock</t>
  </si>
  <si>
    <t>Kordula</t>
  </si>
  <si>
    <t>Ceperich</t>
  </si>
  <si>
    <t>Ericksen</t>
  </si>
  <si>
    <t>Marshall</t>
  </si>
  <si>
    <t>Delorenzo</t>
  </si>
  <si>
    <t>Heckman</t>
  </si>
  <si>
    <t>Graf</t>
  </si>
  <si>
    <t>Ghosh</t>
  </si>
  <si>
    <t>Jones</t>
  </si>
  <si>
    <t>Ripley</t>
  </si>
  <si>
    <t>Maes</t>
  </si>
  <si>
    <t>Tseng</t>
  </si>
  <si>
    <t>McCoy</t>
  </si>
  <si>
    <t>Rosato</t>
  </si>
  <si>
    <t>Fuss</t>
  </si>
  <si>
    <t>Colello</t>
  </si>
  <si>
    <t>Cornelissen</t>
  </si>
  <si>
    <t>Bigbee</t>
  </si>
  <si>
    <t>Gennings</t>
  </si>
  <si>
    <t>McKallip</t>
  </si>
  <si>
    <t>Natarajan</t>
  </si>
  <si>
    <t>Zehner</t>
  </si>
  <si>
    <t>Masho</t>
  </si>
  <si>
    <t>Vinnikova</t>
  </si>
  <si>
    <t>Laver</t>
  </si>
  <si>
    <t>Walsh</t>
  </si>
  <si>
    <t>Lister</t>
  </si>
  <si>
    <t>Hess</t>
  </si>
  <si>
    <t>Nestler</t>
  </si>
  <si>
    <t>Sirica</t>
  </si>
  <si>
    <t>Fillmore</t>
  </si>
  <si>
    <t>Wright</t>
  </si>
  <si>
    <t>Fulcher</t>
  </si>
  <si>
    <t>Lebman</t>
  </si>
  <si>
    <t>Kurdziel</t>
  </si>
  <si>
    <t>Ohman</t>
  </si>
  <si>
    <t>Conrad</t>
  </si>
  <si>
    <t>Conners</t>
  </si>
  <si>
    <t>Fukuoka</t>
  </si>
  <si>
    <t>Rokutani</t>
  </si>
  <si>
    <t>Meade</t>
  </si>
  <si>
    <t>Basu</t>
  </si>
  <si>
    <t>Wilson</t>
  </si>
  <si>
    <t>Cropsey</t>
  </si>
  <si>
    <t>Cook</t>
  </si>
  <si>
    <t>Kepley</t>
  </si>
  <si>
    <t>Peberdy</t>
  </si>
  <si>
    <t>Churn</t>
  </si>
  <si>
    <t>Lanning</t>
  </si>
  <si>
    <t>Spiegel</t>
  </si>
  <si>
    <t>del Castillo</t>
  </si>
  <si>
    <t>Nagarkatti</t>
  </si>
  <si>
    <t>Proto</t>
  </si>
  <si>
    <t>Sirulnik</t>
  </si>
  <si>
    <t>Schumacher-Penberthy</t>
  </si>
  <si>
    <t>Hirsch</t>
  </si>
  <si>
    <t>Schuman</t>
  </si>
  <si>
    <t>Anderson</t>
  </si>
  <si>
    <t>Elliott</t>
  </si>
  <si>
    <t>Pugazhendhi</t>
  </si>
  <si>
    <t>Keall</t>
  </si>
  <si>
    <t>Lawson</t>
  </si>
  <si>
    <t>Deb</t>
  </si>
  <si>
    <t>Horvatich</t>
  </si>
  <si>
    <t>Beckman</t>
  </si>
  <si>
    <t>Barbour</t>
  </si>
  <si>
    <t>Hogan</t>
  </si>
  <si>
    <t>Bear</t>
  </si>
  <si>
    <t>Kreutzer</t>
  </si>
  <si>
    <t>Hovis</t>
  </si>
  <si>
    <t>Retchin</t>
  </si>
  <si>
    <t>Hicks</t>
  </si>
  <si>
    <t>Roberts</t>
  </si>
  <si>
    <t>McCance-Katz</t>
  </si>
  <si>
    <t>Archer</t>
  </si>
  <si>
    <t>Kennedy</t>
  </si>
  <si>
    <t>Wiley</t>
  </si>
  <si>
    <t>Lyckholm</t>
  </si>
  <si>
    <t>Qiao</t>
  </si>
  <si>
    <t>McCarty</t>
  </si>
  <si>
    <t>Linker</t>
  </si>
  <si>
    <t>Ware</t>
  </si>
  <si>
    <t>Cabral</t>
  </si>
  <si>
    <t>Russell</t>
  </si>
  <si>
    <t>Holmes</t>
  </si>
  <si>
    <t>Irani</t>
  </si>
  <si>
    <t>Ward</t>
  </si>
  <si>
    <t>Marconi</t>
  </si>
  <si>
    <t>Xi</t>
  </si>
  <si>
    <t>Olbrisch</t>
  </si>
  <si>
    <t>Morton</t>
  </si>
  <si>
    <t>Song</t>
  </si>
  <si>
    <t>Zhao</t>
  </si>
  <si>
    <t>Chung</t>
  </si>
  <si>
    <t>Sood</t>
  </si>
  <si>
    <t>Mikkelsen</t>
  </si>
  <si>
    <t>OSullivan</t>
  </si>
  <si>
    <t>Zhou</t>
  </si>
  <si>
    <t>Macrina</t>
  </si>
  <si>
    <t>Pandya</t>
  </si>
  <si>
    <t>Shiang</t>
  </si>
  <si>
    <t>Buck</t>
  </si>
  <si>
    <t>Miller</t>
  </si>
  <si>
    <t>Kellum</t>
  </si>
  <si>
    <t>Marmarou</t>
  </si>
  <si>
    <t>OHara</t>
  </si>
  <si>
    <t>Kettenmann</t>
  </si>
  <si>
    <t>Bielawska</t>
  </si>
  <si>
    <t>Patel</t>
  </si>
  <si>
    <t>Karnam</t>
  </si>
  <si>
    <t>Windle</t>
  </si>
  <si>
    <t>McQuiston</t>
  </si>
  <si>
    <t>Merrell</t>
  </si>
  <si>
    <t>Van Den Oord</t>
  </si>
  <si>
    <t>Sandhu</t>
  </si>
  <si>
    <t>Reeves</t>
  </si>
  <si>
    <t>Supko</t>
  </si>
  <si>
    <t>Epstein</t>
  </si>
  <si>
    <t>Fang</t>
  </si>
  <si>
    <t>V00234569</t>
  </si>
  <si>
    <t>V00230076</t>
  </si>
  <si>
    <t>V00229698</t>
  </si>
  <si>
    <t>V00240096</t>
  </si>
  <si>
    <t>V00229375</t>
  </si>
  <si>
    <t>V00234791</t>
  </si>
  <si>
    <t>V00238325</t>
  </si>
  <si>
    <t>V00236432</t>
  </si>
  <si>
    <t>V00239796</t>
  </si>
  <si>
    <t>V00231341</t>
  </si>
  <si>
    <t>V00236387</t>
  </si>
  <si>
    <t>V00238738</t>
  </si>
  <si>
    <t>V00228526</t>
  </si>
  <si>
    <t>V00228824</t>
  </si>
  <si>
    <t>V00235538</t>
  </si>
  <si>
    <t>V00239979</t>
  </si>
  <si>
    <t>V00235699</t>
  </si>
  <si>
    <t>V00236763</t>
  </si>
  <si>
    <t>V00234050</t>
  </si>
  <si>
    <t>V00235485</t>
  </si>
  <si>
    <t>V00234275</t>
  </si>
  <si>
    <t>V00238911</t>
  </si>
  <si>
    <t>V00228926</t>
  </si>
  <si>
    <t>V00234771</t>
  </si>
  <si>
    <t>V00229639</t>
  </si>
  <si>
    <t>V00234239</t>
  </si>
  <si>
    <t>V00234672</t>
  </si>
  <si>
    <t>V00236758</t>
  </si>
  <si>
    <t>V00229337</t>
  </si>
  <si>
    <t>V00239320</t>
  </si>
  <si>
    <t>V00237596</t>
  </si>
  <si>
    <t>V00234543</t>
  </si>
  <si>
    <t>V00234271</t>
  </si>
  <si>
    <t>V00231981</t>
  </si>
  <si>
    <t>V00234731</t>
  </si>
  <si>
    <t>V00229496</t>
  </si>
  <si>
    <t>V00236128</t>
  </si>
  <si>
    <t>V00234729</t>
  </si>
  <si>
    <t>V00236558</t>
  </si>
  <si>
    <t>V00236054</t>
  </si>
  <si>
    <t>V00234182</t>
  </si>
  <si>
    <t>V00232506</t>
  </si>
  <si>
    <t>V00239769</t>
  </si>
  <si>
    <t>ZZ001645</t>
  </si>
  <si>
    <t>V00233435</t>
  </si>
  <si>
    <t>V00237290</t>
  </si>
  <si>
    <t>V00236274</t>
  </si>
  <si>
    <t>V00239625</t>
  </si>
  <si>
    <t>V00228788</t>
  </si>
  <si>
    <t>V00236071</t>
  </si>
  <si>
    <t>V00235851</t>
  </si>
  <si>
    <t>V00232264</t>
  </si>
  <si>
    <t>V00236592</t>
  </si>
  <si>
    <t>V00234354</t>
  </si>
  <si>
    <t>V00234978</t>
  </si>
  <si>
    <t>V00238330</t>
  </si>
  <si>
    <t>V00228748</t>
  </si>
  <si>
    <t>V00236296</t>
  </si>
  <si>
    <t>V00235251</t>
  </si>
  <si>
    <t>V00228727</t>
  </si>
  <si>
    <t>V00235553</t>
  </si>
  <si>
    <t>V00236792</t>
  </si>
  <si>
    <t>V00229472</t>
  </si>
  <si>
    <t>V00229044</t>
  </si>
  <si>
    <t>V00239777</t>
  </si>
  <si>
    <t>V00238410</t>
  </si>
  <si>
    <t>V00236200</t>
  </si>
  <si>
    <t>V00234942</t>
  </si>
  <si>
    <t>V00239058</t>
  </si>
  <si>
    <t>V00234763</t>
  </si>
  <si>
    <t>V00229128</t>
  </si>
  <si>
    <t>V00230210</t>
  </si>
  <si>
    <t>V00240252</t>
  </si>
  <si>
    <t>V00238610</t>
  </si>
  <si>
    <t>V00238143</t>
  </si>
  <si>
    <t>V00229456</t>
  </si>
  <si>
    <t>V00240321</t>
  </si>
  <si>
    <t>V00239497</t>
  </si>
  <si>
    <t>V00235005</t>
  </si>
  <si>
    <t>V00240118</t>
  </si>
  <si>
    <t>V00229901</t>
  </si>
  <si>
    <t>V00234196</t>
  </si>
  <si>
    <t>ZZ001702</t>
  </si>
  <si>
    <t>V00229162</t>
  </si>
  <si>
    <t>V00234295</t>
  </si>
  <si>
    <t>V00238136</t>
  </si>
  <si>
    <t>V00236567</t>
  </si>
  <si>
    <t>ZZ000014</t>
  </si>
  <si>
    <t>V00236154</t>
  </si>
  <si>
    <t>V00238990</t>
  </si>
  <si>
    <t>V00233991</t>
  </si>
  <si>
    <t>V00231284</t>
  </si>
  <si>
    <t>V00233687</t>
  </si>
  <si>
    <t>V00236438</t>
  </si>
  <si>
    <t>V00228783</t>
  </si>
  <si>
    <t>V00235846</t>
  </si>
  <si>
    <t>V00229700</t>
  </si>
  <si>
    <t>V00234558</t>
  </si>
  <si>
    <t>V00240153</t>
  </si>
  <si>
    <t>V00230505</t>
  </si>
  <si>
    <t>ZZ001653</t>
  </si>
  <si>
    <t>V00231997</t>
  </si>
  <si>
    <t>V00234636</t>
  </si>
  <si>
    <t>V00235843</t>
  </si>
  <si>
    <t>V00238788</t>
  </si>
  <si>
    <t>V00228957</t>
  </si>
  <si>
    <t>V00239707</t>
  </si>
  <si>
    <t>V00240079</t>
  </si>
  <si>
    <t>V00229704</t>
  </si>
  <si>
    <t>V00235116</t>
  </si>
  <si>
    <t>ZZ001364</t>
  </si>
  <si>
    <t>V00229304</t>
  </si>
  <si>
    <t>V00228656</t>
  </si>
  <si>
    <t>V00239766</t>
  </si>
  <si>
    <t>V00229475</t>
  </si>
  <si>
    <t>V00230075</t>
  </si>
  <si>
    <t>V00236773</t>
  </si>
  <si>
    <t>V00229759</t>
  </si>
  <si>
    <t>V00234760</t>
  </si>
  <si>
    <t>V00233904</t>
  </si>
  <si>
    <t>V00230025</t>
  </si>
  <si>
    <t>V00235486</t>
  </si>
  <si>
    <t>V00239516</t>
  </si>
  <si>
    <t>V00236509</t>
  </si>
  <si>
    <t>V00239566</t>
  </si>
  <si>
    <t>ZZ001604</t>
  </si>
  <si>
    <t>V00229469</t>
  </si>
  <si>
    <t>V00229281</t>
  </si>
  <si>
    <t>ZZ001714</t>
  </si>
  <si>
    <t>V00232444</t>
  </si>
  <si>
    <t>V00229537</t>
  </si>
  <si>
    <t>V00231223</t>
  </si>
  <si>
    <t>V00234030</t>
  </si>
  <si>
    <t>V00229794</t>
  </si>
  <si>
    <t>ZZ000869</t>
  </si>
  <si>
    <t>ZZ001379</t>
  </si>
  <si>
    <t>ZZ000809</t>
  </si>
  <si>
    <t>V00228647</t>
  </si>
  <si>
    <t>V00228754</t>
  </si>
  <si>
    <t>V00239672</t>
  </si>
  <si>
    <t>V00236333</t>
  </si>
  <si>
    <t>V00234646</t>
  </si>
  <si>
    <t>V00235009</t>
  </si>
  <si>
    <t>V00232056</t>
  </si>
  <si>
    <t>V00233021</t>
  </si>
  <si>
    <t>V00236150</t>
  </si>
  <si>
    <t>V00228653</t>
  </si>
  <si>
    <t>ZZ000993</t>
  </si>
  <si>
    <t>V00229927</t>
  </si>
  <si>
    <t>V00240049</t>
  </si>
  <si>
    <t>V00236496</t>
  </si>
  <si>
    <t>V00228692</t>
  </si>
  <si>
    <t>V00231993</t>
  </si>
  <si>
    <t>V00229196</t>
  </si>
  <si>
    <t>V00239281</t>
  </si>
  <si>
    <t>V00230415</t>
  </si>
  <si>
    <t>V00228700</t>
  </si>
  <si>
    <t>V00232419</t>
  </si>
  <si>
    <t>V00234387</t>
  </si>
  <si>
    <t>V00235315</t>
  </si>
  <si>
    <t>V00236046</t>
  </si>
  <si>
    <t>V00228694</t>
  </si>
  <si>
    <t>V00239854</t>
  </si>
  <si>
    <t>V00240247</t>
  </si>
  <si>
    <t>V00236138</t>
  </si>
  <si>
    <t>V00239244</t>
  </si>
  <si>
    <t>V00235011</t>
  </si>
  <si>
    <t>V00228937</t>
  </si>
  <si>
    <t>V00239826</t>
  </si>
  <si>
    <t>V00239700</t>
  </si>
  <si>
    <t>V00234975</t>
  </si>
  <si>
    <t>V00234356</t>
  </si>
  <si>
    <t>V00239621</t>
  </si>
  <si>
    <t>V00228990</t>
  </si>
  <si>
    <t>V00235913</t>
  </si>
  <si>
    <t>V00229204</t>
  </si>
  <si>
    <t>Psychiatry</t>
  </si>
  <si>
    <t>Pharmacology and Toxicology</t>
  </si>
  <si>
    <t>Neurology</t>
  </si>
  <si>
    <t>Radiation Oncology</t>
  </si>
  <si>
    <t>Microbiology and Immunology</t>
  </si>
  <si>
    <t>Office of Research</t>
  </si>
  <si>
    <t>Internal Med - Gastroenterology</t>
  </si>
  <si>
    <t>Internal Med - Cardiology</t>
  </si>
  <si>
    <t>Human and Molecular Genetics</t>
  </si>
  <si>
    <t>Internal Med - Hematology/Oncology</t>
  </si>
  <si>
    <t>Biochemistry and Molecular Biology</t>
  </si>
  <si>
    <t>Anatomy and Neurobiology</t>
  </si>
  <si>
    <t>Emergency Medicine</t>
  </si>
  <si>
    <t>Surgery</t>
  </si>
  <si>
    <t>Pediatrics</t>
  </si>
  <si>
    <t>Neurosurgery</t>
  </si>
  <si>
    <t>Radiology</t>
  </si>
  <si>
    <t>Pathology</t>
  </si>
  <si>
    <t>Internal Med - Infectious Disease</t>
  </si>
  <si>
    <t>Obstetrics and Gynecology</t>
  </si>
  <si>
    <t>Family Medicine - Epidemiology</t>
  </si>
  <si>
    <t>Physiology and Biophysics</t>
  </si>
  <si>
    <t>Biostatistics</t>
  </si>
  <si>
    <t>Anesthesiology</t>
  </si>
  <si>
    <t>Physical Medicine and Rehabilitation</t>
  </si>
  <si>
    <t>Internal Med - Pulmonary</t>
  </si>
  <si>
    <t>Internal Med - Nephrology</t>
  </si>
  <si>
    <t>Internal Medicine</t>
  </si>
  <si>
    <t>Internal Med - Endocrinology</t>
  </si>
  <si>
    <t>VP for Academic Technology</t>
  </si>
  <si>
    <t>Internal Med - Rheumatology</t>
  </si>
  <si>
    <t>Quality Health Care</t>
  </si>
  <si>
    <t>Radiation Sciences</t>
  </si>
  <si>
    <t>Internal Med - General Medicineare</t>
  </si>
  <si>
    <t>Life Sciences</t>
  </si>
  <si>
    <t>Investigator 1 Department</t>
  </si>
  <si>
    <t>Investigator 2 Department</t>
  </si>
  <si>
    <t>Psychology</t>
  </si>
  <si>
    <t>Massey Cancer Center</t>
  </si>
  <si>
    <t>Oral and Craniofacial Molecular Biology</t>
  </si>
  <si>
    <t>Biomedical Engineering</t>
  </si>
  <si>
    <t>Universidad Mayor</t>
  </si>
  <si>
    <t>Center for Study of Biological Complexity</t>
  </si>
  <si>
    <t>MCV Hospitals Employee</t>
  </si>
  <si>
    <t>Wilder School of Government and Public Affairs</t>
  </si>
  <si>
    <t>Adult Oncology</t>
  </si>
  <si>
    <t>No Home Department</t>
  </si>
  <si>
    <t>Continuing Education - Medicine</t>
  </si>
  <si>
    <t>Washington University in St Louis</t>
  </si>
  <si>
    <t>Lipidomics Core Director</t>
  </si>
  <si>
    <t>Division of Infectious Diseases</t>
  </si>
  <si>
    <t>Pharmaceutics</t>
  </si>
  <si>
    <t>Massachusetts General Hospital</t>
  </si>
  <si>
    <t>no department</t>
  </si>
  <si>
    <t>Edge Weight</t>
  </si>
  <si>
    <t>LayoutAlgorithm░The graph was laid out using the Fruchterman-Reingold layout algorithm.▓GraphDirectedness░The graph is undirected.</t>
  </si>
  <si>
    <t>Edges</t>
  </si>
  <si>
    <t>Vertices[Y]</t>
  </si>
  <si>
    <t>Red</t>
  </si>
  <si>
    <t>128, 128, 128</t>
  </si>
  <si>
    <t>Awarded▓0▓1▓0▓True▓Gray▓Red▓▓▓0▓0▓0▓0▓0▓False▓▓0▓0▓0▓0▓0▓False▓▓0▓0▓0▓True▓Black▓Black▓▓▓0▓0▓0▓0▓0▓False▓▓0▓0▓0▓0▓0▓False▓▓0▓0▓0▓0▓0▓False▓▓0▓0▓0▓0▓0▓False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</si>
  <si>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&lt;value&gt;In-Degree&lt;/value&gt;_x000D_
      &lt;/setting&gt;_x000D_
      &lt;setting name="VertexRadiusSourceColumnName" serializeAs="String"&gt;_x000D_
        &lt;value /&gt;_x000D_
      &lt;/setting&gt;_x000D_
      &lt;setting name="EdgeColorDetails" serializeAs="String"&gt;_x000D_
        &lt;value&gt;False	False	0	0	Gray	Red	False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 /&gt;_x000D_
      &lt;/setting&gt;_x000D_
      &lt;setting name="VertexToolTipSourceColumnName" serializeAs="String"&gt;_x000D_
        &lt;value /&gt;_x000D_
      &lt;/setting&gt;_x000D_
      &lt;setting name="EdgeWidthSourceColumnName" serializeAs="String"&gt;_x000D_
        &lt;value /&gt;_x000D_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1	10	1.5	10	False	False&lt;/value&gt;_x000D_
      &lt;/setting&gt;_x000D_
      &lt;setting name="EdgeColorSourceColumnName" serializeAs="String"&gt;_x000D_
        &lt;value&gt;Awarded&lt;/value&gt;_x000D_
      &lt;/setting&gt;_x000D_
      &lt;setting name="VertexXDetails" serializeAs="String"&gt;_x000D_
        &lt;value&gt;False	False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t>
  </si>
  <si>
    <t>Workbook Settings 2</t>
  </si>
  <si>
    <t>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&lt;DynamicFiltersUserSettings&gt;_x000D_
      &lt;setting name="FilterNonNumericCells" serializeAs="String"&gt;_x000D_
        &lt;value&gt;True&lt;/value&gt;_x000D_
      &lt;/setting&gt;_x000D_
      &lt;setting name="FilteredAlpha" serializeAs="String"&gt;_x000D_
        &lt;value&gt;0&lt;/value&gt;_x000D_
      &lt;/setting&gt;_x000D_
    &lt;/DynamicFiltersUserSettings&gt;_x000D_
    &lt;MergeDuplicateEdgesUserSettings&gt;_x000D_
      &lt;setting name="ThirdColumnNameForDuplicateDetection" serializeAs="String"&gt;_x000D_
        &lt;value /&gt;_x000D_
      &lt;/setting&gt;_x000D_
      &lt;setting name="DeleteDuplicates" serializeAs="String"&gt;_x000D_
        &lt;value&gt;False&lt;/value&gt;_x000D_
      &lt;/setting&gt;_x000D_
      &lt;setting name="CountDuplicates" serializeAs="String"&gt;_x000D_
        &lt;value&gt;True&lt;/value&gt;_x000D_
      &lt;/setting&gt;_x000D_
    &lt;/MergeDuplicateEdgesUserSettings&gt;_x000D_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&lt;value&gt;Undirected&lt;/value&gt;_x000D_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</si>
</sst>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0"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0" fillId="0" borderId="0" xfId="0" applyFill="1" applyAlignment="1"/>
    <xf numFmtId="1" fontId="0" fillId="4" borderId="1" xfId="5" applyNumberFormat="1" applyFont="1" applyAlignment="1"/>
    <xf numFmtId="167" fontId="0"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07">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06"/>
      <tableStyleElement type="headerRow" dxfId="105"/>
    </tableStyle>
    <tableStyle name="NodeXL Table" pivot="0" count="1">
      <tableStyleElement type="headerRow" dxfId="1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20959680"/>
        <c:axId val="-920959136"/>
      </c:barChart>
      <c:catAx>
        <c:axId val="-92095968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920959136"/>
        <c:crosses val="autoZero"/>
        <c:auto val="1"/>
        <c:lblAlgn val="ctr"/>
        <c:lblOffset val="100"/>
        <c:noMultiLvlLbl val="0"/>
      </c:catAx>
      <c:valAx>
        <c:axId val="-920959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0959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68471328"/>
        <c:axId val="-768470784"/>
      </c:barChart>
      <c:catAx>
        <c:axId val="-76847132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768470784"/>
        <c:crosses val="autoZero"/>
        <c:auto val="1"/>
        <c:lblAlgn val="ctr"/>
        <c:lblOffset val="100"/>
        <c:noMultiLvlLbl val="0"/>
      </c:catAx>
      <c:valAx>
        <c:axId val="-7684707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684713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90137904"/>
        <c:axId val="-890137360"/>
      </c:barChart>
      <c:catAx>
        <c:axId val="-89013790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890137360"/>
        <c:crosses val="autoZero"/>
        <c:auto val="1"/>
        <c:lblAlgn val="ctr"/>
        <c:lblOffset val="100"/>
        <c:noMultiLvlLbl val="0"/>
      </c:catAx>
      <c:valAx>
        <c:axId val="-8901373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901379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90134640"/>
        <c:axId val="-890133008"/>
      </c:barChart>
      <c:catAx>
        <c:axId val="-890134640"/>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890133008"/>
        <c:crosses val="autoZero"/>
        <c:auto val="1"/>
        <c:lblAlgn val="ctr"/>
        <c:lblOffset val="100"/>
        <c:noMultiLvlLbl val="0"/>
      </c:catAx>
      <c:valAx>
        <c:axId val="-8901330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901346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90132464"/>
        <c:axId val="-890131920"/>
      </c:barChart>
      <c:catAx>
        <c:axId val="-89013246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890131920"/>
        <c:crosses val="autoZero"/>
        <c:auto val="1"/>
        <c:lblAlgn val="ctr"/>
        <c:lblOffset val="100"/>
        <c:noMultiLvlLbl val="0"/>
      </c:catAx>
      <c:valAx>
        <c:axId val="-89013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90132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90138448"/>
        <c:axId val="-235520992"/>
      </c:barChart>
      <c:catAx>
        <c:axId val="-89013844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35520992"/>
        <c:crosses val="autoZero"/>
        <c:auto val="1"/>
        <c:lblAlgn val="ctr"/>
        <c:lblOffset val="100"/>
        <c:noMultiLvlLbl val="0"/>
      </c:catAx>
      <c:valAx>
        <c:axId val="-2355209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901384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35524256"/>
        <c:axId val="-235521536"/>
      </c:barChart>
      <c:catAx>
        <c:axId val="-23552425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35521536"/>
        <c:crosses val="autoZero"/>
        <c:auto val="1"/>
        <c:lblAlgn val="ctr"/>
        <c:lblOffset val="100"/>
        <c:noMultiLvlLbl val="0"/>
      </c:catAx>
      <c:valAx>
        <c:axId val="-2355215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355242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35522624"/>
        <c:axId val="-235524800"/>
      </c:barChart>
      <c:catAx>
        <c:axId val="-2355226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35524800"/>
        <c:crosses val="autoZero"/>
        <c:auto val="1"/>
        <c:lblAlgn val="ctr"/>
        <c:lblOffset val="100"/>
        <c:noMultiLvlLbl val="0"/>
      </c:catAx>
      <c:valAx>
        <c:axId val="-2355248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355226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3</c:v>
                </c:pt>
              </c:strCache>
            </c:strRef>
          </c:tx>
          <c:spPr>
            <a:solidFill>
              <a:schemeClr val="accent1"/>
            </a:solidFill>
          </c:spPr>
          <c:invertIfNegative val="0"/>
          <c:cat>
            <c:numRef>
              <c:f>'Overall Metrics'!$T$2:$T$45</c:f>
              <c:numCache>
                <c:formatCode>#,##0.00</c:formatCode>
                <c:ptCount val="44"/>
                <c:pt idx="0">
                  <c:v>77.977485656738281</c:v>
                </c:pt>
                <c:pt idx="1">
                  <c:v>306.88550833768625</c:v>
                </c:pt>
                <c:pt idx="2">
                  <c:v>535.79353101863421</c:v>
                </c:pt>
                <c:pt idx="3">
                  <c:v>764.70155369958218</c:v>
                </c:pt>
                <c:pt idx="4">
                  <c:v>993.60957638053014</c:v>
                </c:pt>
                <c:pt idx="5">
                  <c:v>1222.517599061478</c:v>
                </c:pt>
                <c:pt idx="6">
                  <c:v>1451.4256217424258</c:v>
                </c:pt>
                <c:pt idx="7">
                  <c:v>1680.3336444233737</c:v>
                </c:pt>
                <c:pt idx="8">
                  <c:v>1909.2416671043216</c:v>
                </c:pt>
                <c:pt idx="9">
                  <c:v>2138.1496897852694</c:v>
                </c:pt>
                <c:pt idx="10">
                  <c:v>2367.0577124662173</c:v>
                </c:pt>
                <c:pt idx="11">
                  <c:v>2595.9657351471651</c:v>
                </c:pt>
                <c:pt idx="12">
                  <c:v>2824.873757828113</c:v>
                </c:pt>
                <c:pt idx="13">
                  <c:v>3053.7817805090608</c:v>
                </c:pt>
                <c:pt idx="14">
                  <c:v>3282.6898031900087</c:v>
                </c:pt>
                <c:pt idx="15">
                  <c:v>3511.5978258709565</c:v>
                </c:pt>
                <c:pt idx="16">
                  <c:v>3740.5058485519044</c:v>
                </c:pt>
                <c:pt idx="17">
                  <c:v>3969.4138712328522</c:v>
                </c:pt>
                <c:pt idx="18">
                  <c:v>4198.3218939138005</c:v>
                </c:pt>
                <c:pt idx="19">
                  <c:v>4427.2299165947488</c:v>
                </c:pt>
                <c:pt idx="20">
                  <c:v>4656.1379392756971</c:v>
                </c:pt>
                <c:pt idx="21">
                  <c:v>4885.0459619566454</c:v>
                </c:pt>
                <c:pt idx="22">
                  <c:v>5113.9539846375937</c:v>
                </c:pt>
                <c:pt idx="23">
                  <c:v>5342.8620073185421</c:v>
                </c:pt>
                <c:pt idx="24">
                  <c:v>5571.7700299994904</c:v>
                </c:pt>
                <c:pt idx="25">
                  <c:v>5800.6780526804387</c:v>
                </c:pt>
                <c:pt idx="26">
                  <c:v>6029.586075361387</c:v>
                </c:pt>
                <c:pt idx="27">
                  <c:v>6258.4940980423353</c:v>
                </c:pt>
                <c:pt idx="28">
                  <c:v>6487.4021207232836</c:v>
                </c:pt>
                <c:pt idx="29">
                  <c:v>6716.3101434042319</c:v>
                </c:pt>
                <c:pt idx="30">
                  <c:v>6945.2181660851802</c:v>
                </c:pt>
                <c:pt idx="31">
                  <c:v>7174.1261887661285</c:v>
                </c:pt>
                <c:pt idx="32">
                  <c:v>7403.0342114470768</c:v>
                </c:pt>
                <c:pt idx="33">
                  <c:v>7631.9422341280251</c:v>
                </c:pt>
                <c:pt idx="34">
                  <c:v>7860.8502568089734</c:v>
                </c:pt>
                <c:pt idx="35">
                  <c:v>8089.7582794899217</c:v>
                </c:pt>
                <c:pt idx="36">
                  <c:v>8318.66630217087</c:v>
                </c:pt>
                <c:pt idx="37">
                  <c:v>8547.5743248518174</c:v>
                </c:pt>
                <c:pt idx="38">
                  <c:v>8776.4823475327648</c:v>
                </c:pt>
                <c:pt idx="39">
                  <c:v>9005.3903702137122</c:v>
                </c:pt>
                <c:pt idx="40">
                  <c:v>9234.2983928946596</c:v>
                </c:pt>
                <c:pt idx="41">
                  <c:v>9463.206415575607</c:v>
                </c:pt>
                <c:pt idx="42">
                  <c:v>9692.1144382565544</c:v>
                </c:pt>
                <c:pt idx="43">
                  <c:v>9921.0224609375</c:v>
                </c:pt>
              </c:numCache>
            </c:numRef>
          </c:cat>
          <c:val>
            <c:numRef>
              <c:f>'Overall Metrics'!$U$2:$U$45</c:f>
              <c:numCache>
                <c:formatCode>General</c:formatCode>
                <c:ptCount val="44"/>
                <c:pt idx="0">
                  <c:v>3</c:v>
                </c:pt>
                <c:pt idx="1">
                  <c:v>6</c:v>
                </c:pt>
                <c:pt idx="2">
                  <c:v>4</c:v>
                </c:pt>
                <c:pt idx="3">
                  <c:v>5</c:v>
                </c:pt>
                <c:pt idx="4">
                  <c:v>6</c:v>
                </c:pt>
                <c:pt idx="5">
                  <c:v>5</c:v>
                </c:pt>
                <c:pt idx="6">
                  <c:v>6</c:v>
                </c:pt>
                <c:pt idx="7">
                  <c:v>4</c:v>
                </c:pt>
                <c:pt idx="8">
                  <c:v>2</c:v>
                </c:pt>
                <c:pt idx="9">
                  <c:v>6</c:v>
                </c:pt>
                <c:pt idx="10">
                  <c:v>1</c:v>
                </c:pt>
                <c:pt idx="11">
                  <c:v>4</c:v>
                </c:pt>
                <c:pt idx="12">
                  <c:v>7</c:v>
                </c:pt>
                <c:pt idx="13">
                  <c:v>3</c:v>
                </c:pt>
                <c:pt idx="14">
                  <c:v>7</c:v>
                </c:pt>
                <c:pt idx="15">
                  <c:v>8</c:v>
                </c:pt>
                <c:pt idx="16">
                  <c:v>4</c:v>
                </c:pt>
                <c:pt idx="17">
                  <c:v>9</c:v>
                </c:pt>
                <c:pt idx="18">
                  <c:v>4</c:v>
                </c:pt>
                <c:pt idx="19">
                  <c:v>5</c:v>
                </c:pt>
                <c:pt idx="20">
                  <c:v>6</c:v>
                </c:pt>
                <c:pt idx="21">
                  <c:v>5</c:v>
                </c:pt>
                <c:pt idx="22">
                  <c:v>8</c:v>
                </c:pt>
                <c:pt idx="23">
                  <c:v>5</c:v>
                </c:pt>
                <c:pt idx="24">
                  <c:v>6</c:v>
                </c:pt>
                <c:pt idx="25">
                  <c:v>5</c:v>
                </c:pt>
                <c:pt idx="26">
                  <c:v>1</c:v>
                </c:pt>
                <c:pt idx="27">
                  <c:v>6</c:v>
                </c:pt>
                <c:pt idx="28">
                  <c:v>4</c:v>
                </c:pt>
                <c:pt idx="29">
                  <c:v>4</c:v>
                </c:pt>
                <c:pt idx="30">
                  <c:v>7</c:v>
                </c:pt>
                <c:pt idx="31">
                  <c:v>4</c:v>
                </c:pt>
                <c:pt idx="32">
                  <c:v>6</c:v>
                </c:pt>
                <c:pt idx="33">
                  <c:v>6</c:v>
                </c:pt>
                <c:pt idx="34">
                  <c:v>6</c:v>
                </c:pt>
                <c:pt idx="35">
                  <c:v>5</c:v>
                </c:pt>
                <c:pt idx="36">
                  <c:v>7</c:v>
                </c:pt>
                <c:pt idx="37">
                  <c:v>8</c:v>
                </c:pt>
                <c:pt idx="38">
                  <c:v>8</c:v>
                </c:pt>
                <c:pt idx="39">
                  <c:v>8</c:v>
                </c:pt>
                <c:pt idx="40">
                  <c:v>4</c:v>
                </c:pt>
                <c:pt idx="41">
                  <c:v>7</c:v>
                </c:pt>
                <c:pt idx="42">
                  <c:v>3</c:v>
                </c:pt>
                <c:pt idx="43">
                  <c:v>1</c:v>
                </c:pt>
              </c:numCache>
            </c:numRef>
          </c:val>
        </c:ser>
        <c:dLbls>
          <c:showLegendKey val="0"/>
          <c:showVal val="0"/>
          <c:showCatName val="0"/>
          <c:showSerName val="0"/>
          <c:showPercent val="0"/>
          <c:showBubbleSize val="0"/>
        </c:dLbls>
        <c:gapWidth val="0"/>
        <c:axId val="-235525888"/>
        <c:axId val="-235525344"/>
      </c:barChart>
      <c:catAx>
        <c:axId val="-235525888"/>
        <c:scaling>
          <c:orientation val="minMax"/>
        </c:scaling>
        <c:delete val="1"/>
        <c:axPos val="b"/>
        <c:numFmt formatCode="#,##0.00" sourceLinked="1"/>
        <c:majorTickMark val="out"/>
        <c:minorTickMark val="none"/>
        <c:tickLblPos val="none"/>
        <c:crossAx val="-235525344"/>
        <c:crosses val="autoZero"/>
        <c:auto val="1"/>
        <c:lblAlgn val="ctr"/>
        <c:lblOffset val="100"/>
        <c:noMultiLvlLbl val="0"/>
      </c:catAx>
      <c:valAx>
        <c:axId val="-235525344"/>
        <c:scaling>
          <c:orientation val="minMax"/>
        </c:scaling>
        <c:delete val="1"/>
        <c:axPos val="l"/>
        <c:numFmt formatCode="General" sourceLinked="1"/>
        <c:majorTickMark val="out"/>
        <c:minorTickMark val="none"/>
        <c:tickLblPos val="none"/>
        <c:crossAx val="-23552588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U381" totalsRowShown="0" headerRowDxfId="103" dataDxfId="42">
  <autoFilter ref="A2:U381"/>
  <tableColumns count="21">
    <tableColumn id="1" name="Vertex 1" dataDxfId="12" dataCellStyle="NodeXL Required"/>
    <tableColumn id="2" name="Vertex 2" dataDxfId="10" dataCellStyle="NodeXL Required"/>
    <tableColumn id="3" name="Color" dataDxfId="11" dataCellStyle="NodeXL Visual Property"/>
    <tableColumn id="4" name="Width" dataDxfId="52" dataCellStyle="NodeXL Visual Property"/>
    <tableColumn id="11" name="Style" dataDxfId="51" dataCellStyle="NodeXL Visual Property"/>
    <tableColumn id="5" name="Opacity" dataDxfId="50" dataCellStyle="NodeXL Visual Property"/>
    <tableColumn id="6" name="Visibility" dataDxfId="49" dataCellStyle="NodeXL Visual Property"/>
    <tableColumn id="10" name="Label" dataDxfId="48" dataCellStyle="NodeXL Label"/>
    <tableColumn id="12" name="Label Text Color" dataDxfId="47" dataCellStyle="NodeXL Label"/>
    <tableColumn id="13" name="Label Font Size" dataDxfId="46" dataCellStyle="NodeXL Label"/>
    <tableColumn id="14" name="Reciprocated?" dataDxfId="45" dataCellStyle="NodeXL Graph Metric"/>
    <tableColumn id="7" name="ID" dataDxfId="44" dataCellStyle="NodeXL Do Not Edit"/>
    <tableColumn id="9" name="Dynamic Filter" dataDxfId="43" dataCellStyle="NodeXL Do Not Edit">
      <calculatedColumnFormula xml:space="preserve"> IF(AND(Edges[Submitted Date] &gt;= Misc!$O$2, Edges[Submitted Date] &lt;= Misc!$P$2,Edges[Total Granted] &gt;= Misc!$O$3, Edges[Total Granted] &lt;= Misc!$P$3,Edges[Awarded] &gt;= Misc!$O$4, Edges[Awarded] &lt;= Misc!$P$4,Edges[Edge Weight] &gt;= Misc!$O$5, Edges[Edge Weight] &lt;= Misc!$P$5,TRUE), TRUE, FALSE)</calculatedColumnFormula>
    </tableColumn>
    <tableColumn id="8" name="Add Your Own Columns Here" dataDxfId="9" dataCellStyle="NodeXL Other Column"/>
    <tableColumn id="15" name="PI Employee Id" dataDxfId="8" dataCellStyle="Normal"/>
    <tableColumn id="16" name="Submitted Date" dataDxfId="7" dataCellStyle="Normal"/>
    <tableColumn id="17" name="PI Last Name" dataDxfId="6" dataCellStyle="Normal"/>
    <tableColumn id="18" name="PI Department Name" dataDxfId="5" dataCellStyle="Normal"/>
    <tableColumn id="19" name="Total Granted" dataDxfId="4" dataCellStyle="Normal"/>
    <tableColumn id="20" name="Awarded" dataDxfId="3" dataCellStyle="Normal"/>
    <tableColumn id="21" name="Edge Weight"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7" totalsRowShown="0" headerRowDxfId="53">
  <autoFilter ref="M1:P7"/>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E231" totalsRowShown="0" headerRowDxfId="102" dataDxfId="13">
  <autoFilter ref="A2:AE231"/>
  <tableColumns count="31">
    <tableColumn id="1" name="Vertex" dataDxfId="41" dataCellStyle="NodeXL Required"/>
    <tableColumn id="2" name="Color" dataDxfId="40" dataCellStyle="NodeXL Visual Property"/>
    <tableColumn id="5" name="Shape" dataDxfId="39" dataCellStyle="NodeXL Visual Property"/>
    <tableColumn id="6" name="Size" dataDxfId="38" dataCellStyle="NodeXL Visual Property"/>
    <tableColumn id="4" name="Opacity" dataDxfId="37" dataCellStyle="NodeXL Visual Property"/>
    <tableColumn id="7" name="Image File" dataDxfId="36" dataCellStyle="NodeXL Visual Property"/>
    <tableColumn id="3" name="Visibility" dataDxfId="35" dataCellStyle="NodeXL Visual Property"/>
    <tableColumn id="10" name="Label" dataDxfId="34" dataCellStyle="NodeXL Label"/>
    <tableColumn id="16" name="Label Fill Color" dataDxfId="33" dataCellStyle="NodeXL Label"/>
    <tableColumn id="9" name="Label Position" dataDxfId="32" dataCellStyle="NodeXL Label"/>
    <tableColumn id="8" name="Tooltip" dataDxfId="31" dataCellStyle="NodeXL Label"/>
    <tableColumn id="18" name="Layout Order" dataDxfId="30" dataCellStyle="NodeXL Layout"/>
    <tableColumn id="13" name="X" dataDxfId="29" dataCellStyle="NodeXL Layout"/>
    <tableColumn id="14" name="Y" dataDxfId="28" dataCellStyle="NodeXL Layout"/>
    <tableColumn id="12" name="Locked?" dataDxfId="27" dataCellStyle="NodeXL Layout"/>
    <tableColumn id="19" name="Polar R" dataDxfId="26" dataCellStyle="NodeXL Layout"/>
    <tableColumn id="20" name="Polar Angle" dataDxfId="25" dataCellStyle="NodeXL Layout"/>
    <tableColumn id="21" name="Degree" dataDxfId="24" dataCellStyle="NodeXL Graph Metric"/>
    <tableColumn id="22" name="In-Degree" dataDxfId="23" dataCellStyle="NodeXL Graph Metric"/>
    <tableColumn id="23" name="Out-Degree" dataDxfId="22" dataCellStyle="NodeXL Graph Metric"/>
    <tableColumn id="24" name="Betweenness Centrality" dataDxfId="21" dataCellStyle="NodeXL Graph Metric"/>
    <tableColumn id="25" name="Closeness Centrality" dataDxfId="20" dataCellStyle="NodeXL Graph Metric"/>
    <tableColumn id="26" name="Eigenvector Centrality" dataDxfId="19" dataCellStyle="NodeXL Graph Metric"/>
    <tableColumn id="15" name="PageRank" dataDxfId="18" dataCellStyle="NodeXL Graph Metric"/>
    <tableColumn id="27" name="Clustering Coefficient" dataDxfId="17" dataCellStyle="NodeXL Graph Metric"/>
    <tableColumn id="29" name="Reciprocated Vertex Pair Ratio" dataDxfId="16" dataCellStyle="NodeXL Graph Metric"/>
    <tableColumn id="11" name="ID" dataDxfId="15" dataCellStyle="NodeXL Do Not Edit"/>
    <tableColumn id="28" name="Dynamic Filter" dataDxfId="14" dataCellStyle="NodeXL Do Not Edit">
      <calculatedColumnFormula xml:space="preserve"> IF(AND(Vertices[X] &gt;= Misc!$O$6, Vertices[X] &lt;= Misc!$P$6,Vertices[Y] &gt;= Misc!$O$7, Vertices[Y] &lt;= Misc!$P$7,TRUE), TRUE, FALSE)</calculatedColumnFormula>
    </tableColumn>
    <tableColumn id="17" name="Add Your Own Columns Here" dataDxfId="2" dataCellStyle="NodeXL Other Column"/>
    <tableColumn id="30" name="Investigator 1 Department" dataDxfId="1" dataCellStyle="Normal"/>
    <tableColumn id="31" name="Investigator 2 Department" dataDxfId="0"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01">
  <autoFilter ref="A2:X3"/>
  <tableColumns count="24">
    <tableColumn id="1" name="Group" dataDxfId="100" dataCellStyle="NodeXL Required"/>
    <tableColumn id="2" name="Vertex Color" dataDxfId="99" dataCellStyle="NodeXL Visual Property"/>
    <tableColumn id="3" name="Vertex Shape" dataDxfId="98" dataCellStyle="NodeXL Visual Property"/>
    <tableColumn id="22" name="Visibility" dataDxfId="97" dataCellStyle="NodeXL Visual Property"/>
    <tableColumn id="4" name="Collapsed?" dataCellStyle="NodeXL Visual Property"/>
    <tableColumn id="18" name="Label" dataDxfId="96" dataCellStyle="NodeXL Label"/>
    <tableColumn id="20" name="Collapsed X" dataCellStyle="NodeXL Layout"/>
    <tableColumn id="21" name="Collapsed Y" dataCellStyle="NodeXL Layout"/>
    <tableColumn id="6" name="ID" dataDxfId="95" dataCellStyle="NodeXL Do Not Edit"/>
    <tableColumn id="19" name="Collapsed Properties" dataDxfId="94" dataCellStyle="NodeXL Do Not Edit"/>
    <tableColumn id="5" name="Vertices" dataDxfId="93" dataCellStyle="NodeXL Graph Metric"/>
    <tableColumn id="7" name="Unique Edges" dataDxfId="92" dataCellStyle="NodeXL Graph Metric"/>
    <tableColumn id="8" name="Edges With Duplicates" dataDxfId="91" dataCellStyle="NodeXL Graph Metric"/>
    <tableColumn id="9" name="Total Edges" dataDxfId="90" dataCellStyle="NodeXL Graph Metric"/>
    <tableColumn id="10" name="Self-Loops" dataDxfId="89" dataCellStyle="NodeXL Graph Metric"/>
    <tableColumn id="24" name="Reciprocated Vertex Pair Ratio" dataDxfId="88" dataCellStyle="NodeXL Graph Metric"/>
    <tableColumn id="25" name="Reciprocated Edge Ratio" dataDxfId="87" dataCellStyle="NodeXL Graph Metric"/>
    <tableColumn id="11" name="Connected Components" dataDxfId="86" dataCellStyle="NodeXL Graph Metric"/>
    <tableColumn id="12" name="Single-Vertex Connected Components" dataDxfId="85" dataCellStyle="NodeXL Graph Metric"/>
    <tableColumn id="13" name="Maximum Vertices in a Connected Component" dataDxfId="84" dataCellStyle="NodeXL Graph Metric"/>
    <tableColumn id="14" name="Maximum Edges in a Connected Component" dataDxfId="83" dataCellStyle="NodeXL Graph Metric"/>
    <tableColumn id="15" name="Maximum Geodesic Distance (Diameter)" dataDxfId="82" dataCellStyle="NodeXL Graph Metric"/>
    <tableColumn id="16" name="Average Geodesic Distance" dataDxfId="81" dataCellStyle="NodeXL Graph Metric"/>
    <tableColumn id="17" name="Graph Density" dataDxfId="8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79" dataDxfId="78">
  <autoFilter ref="A1:C2"/>
  <tableColumns count="3">
    <tableColumn id="1" name="Group" dataDxfId="77"/>
    <tableColumn id="2" name="Vertex" dataDxfId="76"/>
    <tableColumn id="3" name="Vertex ID" dataDxfId="75"/>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74" dataCellStyle="NodeXL Graph Metric"/>
    <tableColumn id="2" name="Value" dataDxfId="73"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72"/>
    <tableColumn id="2" name="Degree Frequency" dataDxfId="71">
      <calculatedColumnFormula>COUNTIF(Vertices[Degree], "&gt;= " &amp; D2) - COUNTIF(Vertices[Degree], "&gt;=" &amp; D3)</calculatedColumnFormula>
    </tableColumn>
    <tableColumn id="3" name="In-Degree Bin" dataDxfId="70"/>
    <tableColumn id="4" name="In-Degree Frequency" dataDxfId="69">
      <calculatedColumnFormula>COUNTIF(Vertices[In-Degree], "&gt;= " &amp; F2) - COUNTIF(Vertices[In-Degree], "&gt;=" &amp; F3)</calculatedColumnFormula>
    </tableColumn>
    <tableColumn id="5" name="Out-Degree Bin" dataDxfId="68"/>
    <tableColumn id="6" name="Out-Degree Frequency" dataDxfId="67">
      <calculatedColumnFormula>COUNTIF(Vertices[Out-Degree], "&gt;= " &amp; H2) - COUNTIF(Vertices[Out-Degree], "&gt;=" &amp; H3)</calculatedColumnFormula>
    </tableColumn>
    <tableColumn id="7" name="Betweenness Centrality Bin" dataDxfId="66"/>
    <tableColumn id="8" name="Betweenness Centrality Frequency" dataDxfId="65">
      <calculatedColumnFormula>COUNTIF(Vertices[Betweenness Centrality], "&gt;= " &amp; J2) - COUNTIF(Vertices[Betweenness Centrality], "&gt;=" &amp; J3)</calculatedColumnFormula>
    </tableColumn>
    <tableColumn id="9" name="Closeness Centrality Bin" dataDxfId="64"/>
    <tableColumn id="10" name="Closeness Centrality Frequency" dataDxfId="63">
      <calculatedColumnFormula>COUNTIF(Vertices[Closeness Centrality], "&gt;= " &amp; L2) - COUNTIF(Vertices[Closeness Centrality], "&gt;=" &amp; L3)</calculatedColumnFormula>
    </tableColumn>
    <tableColumn id="11" name="Eigenvector Centrality Bin" dataDxfId="62"/>
    <tableColumn id="12" name="Eigenvector Centrality Frequency" dataDxfId="61">
      <calculatedColumnFormula>COUNTIF(Vertices[Eigenvector Centrality], "&gt;= " &amp; N2) - COUNTIF(Vertices[Eigenvector Centrality], "&gt;=" &amp; N3)</calculatedColumnFormula>
    </tableColumn>
    <tableColumn id="18" name="PageRank Bin" dataDxfId="60"/>
    <tableColumn id="17" name="PageRank Frequency" dataDxfId="59">
      <calculatedColumnFormula>COUNTIF(Vertices[Eigenvector Centrality], "&gt;= " &amp; P2) - COUNTIF(Vertices[Eigenvector Centrality], "&gt;=" &amp; P3)</calculatedColumnFormula>
    </tableColumn>
    <tableColumn id="13" name="Clustering Coefficient Bin" dataDxfId="58"/>
    <tableColumn id="14" name="Clustering Coefficient Frequency" dataDxfId="57">
      <calculatedColumnFormula>COUNTIF(Vertices[Clustering Coefficient], "&gt;= " &amp; R2) - COUNTIF(Vertices[Clustering Coefficient], "&gt;=" &amp; R3)</calculatedColumnFormula>
    </tableColumn>
    <tableColumn id="15" name="Dynamic Filter Bin" dataDxfId="56"/>
    <tableColumn id="16" name="Dynamic Filter Frequency" dataDxfId="5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54">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U381"/>
  <sheetViews>
    <sheetView workbookViewId="0">
      <pane xSplit="2" ySplit="2" topLeftCell="J3" activePane="bottomRight" state="frozen"/>
      <selection pane="topRight" activeCell="C1" sqref="C1"/>
      <selection pane="bottomLeft" activeCell="A3" sqref="A3"/>
      <selection pane="bottomRight" activeCell="A3" sqref="A3"/>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 min="15" max="15" width="15.453125" bestFit="1" customWidth="1"/>
    <col min="16" max="16" width="11.6328125" bestFit="1" customWidth="1"/>
    <col min="17" max="17" width="8.36328125" bestFit="1" customWidth="1"/>
    <col min="18" max="18" width="15.26953125" bestFit="1" customWidth="1"/>
    <col min="19" max="19" width="9.90625" bestFit="1" customWidth="1"/>
    <col min="20" max="20" width="10.6328125" bestFit="1" customWidth="1"/>
    <col min="21" max="21" width="14.36328125" customWidth="1"/>
  </cols>
  <sheetData>
    <row r="1" spans="1:21" x14ac:dyDescent="0.35">
      <c r="C1" s="18" t="s">
        <v>40</v>
      </c>
      <c r="D1" s="19"/>
      <c r="E1" s="19"/>
      <c r="F1" s="19"/>
      <c r="G1" s="18"/>
      <c r="H1" s="16" t="s">
        <v>44</v>
      </c>
      <c r="I1" s="54"/>
      <c r="J1" s="54"/>
      <c r="K1" s="35" t="s">
        <v>43</v>
      </c>
      <c r="L1" s="20" t="s">
        <v>41</v>
      </c>
      <c r="M1" s="20"/>
      <c r="N1" s="17" t="s">
        <v>42</v>
      </c>
    </row>
    <row r="2" spans="1:21" ht="30" customHeight="1" x14ac:dyDescent="0.35">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c r="O2" s="13" t="s">
        <v>176</v>
      </c>
      <c r="P2" s="13" t="s">
        <v>177</v>
      </c>
      <c r="Q2" s="13" t="s">
        <v>178</v>
      </c>
      <c r="R2" s="13" t="s">
        <v>179</v>
      </c>
      <c r="S2" s="13" t="s">
        <v>180</v>
      </c>
      <c r="T2" s="13" t="s">
        <v>181</v>
      </c>
      <c r="U2" t="s">
        <v>641</v>
      </c>
    </row>
    <row r="3" spans="1:21" ht="15" customHeight="1" x14ac:dyDescent="0.35">
      <c r="A3" s="66" t="s">
        <v>182</v>
      </c>
      <c r="B3" s="66" t="s">
        <v>386</v>
      </c>
      <c r="C3" s="67" t="s">
        <v>645</v>
      </c>
      <c r="D3" s="68"/>
      <c r="E3" s="69"/>
      <c r="F3" s="70"/>
      <c r="G3" s="67"/>
      <c r="H3" s="71"/>
      <c r="I3" s="72"/>
      <c r="J3" s="72"/>
      <c r="K3" s="36"/>
      <c r="L3" s="73">
        <v>3</v>
      </c>
      <c r="M3" s="73" t="b">
        <f xml:space="preserve"> IF(AND(Edges[Submitted Date] &gt;= Misc!$O$2, Edges[Submitted Date] &lt;= Misc!$P$2,Edges[Total Granted] &gt;= Misc!$O$3, Edges[Total Granted] &lt;= Misc!$P$3,Edges[Awarded] &gt;= Misc!$O$4, Edges[Awarded] &lt;= Misc!$P$4,Edges[Edge Weight] &gt;= Misc!$O$5, Edges[Edge Weight] &lt;= Misc!$P$5,TRUE), TRUE, FALSE)</f>
        <v>1</v>
      </c>
      <c r="N3" s="74"/>
      <c r="O3" s="79" t="s">
        <v>411</v>
      </c>
      <c r="P3" s="79">
        <v>38342</v>
      </c>
      <c r="Q3" s="79" t="s">
        <v>386</v>
      </c>
      <c r="R3" s="79" t="s">
        <v>587</v>
      </c>
      <c r="S3" s="79">
        <v>21250</v>
      </c>
      <c r="T3" s="79">
        <v>1</v>
      </c>
      <c r="U3">
        <v>1</v>
      </c>
    </row>
    <row r="4" spans="1:21" ht="15" customHeight="1" x14ac:dyDescent="0.35">
      <c r="A4" s="66" t="s">
        <v>183</v>
      </c>
      <c r="B4" s="66" t="s">
        <v>368</v>
      </c>
      <c r="C4" s="67" t="s">
        <v>645</v>
      </c>
      <c r="D4" s="68"/>
      <c r="E4" s="67"/>
      <c r="F4" s="70"/>
      <c r="G4" s="67"/>
      <c r="H4" s="71"/>
      <c r="I4" s="72"/>
      <c r="J4" s="72"/>
      <c r="K4" s="36"/>
      <c r="L4" s="73">
        <v>4</v>
      </c>
      <c r="M4" s="73" t="b">
        <f xml:space="preserve"> IF(AND(Edges[Submitted Date] &gt;= Misc!$O$2, Edges[Submitted Date] &lt;= Misc!$P$2,Edges[Total Granted] &gt;= Misc!$O$3, Edges[Total Granted] &lt;= Misc!$P$3,Edges[Awarded] &gt;= Misc!$O$4, Edges[Awarded] &lt;= Misc!$P$4,Edges[Edge Weight] &gt;= Misc!$O$5, Edges[Edge Weight] &lt;= Misc!$P$5,TRUE), TRUE, FALSE)</f>
        <v>1</v>
      </c>
      <c r="N4" s="74"/>
      <c r="O4" s="80" t="s">
        <v>412</v>
      </c>
      <c r="P4" s="80">
        <v>38342</v>
      </c>
      <c r="Q4" s="80" t="s">
        <v>368</v>
      </c>
      <c r="R4" s="80" t="s">
        <v>588</v>
      </c>
      <c r="S4" s="80">
        <v>1124964</v>
      </c>
      <c r="T4" s="80">
        <v>1</v>
      </c>
      <c r="U4">
        <v>1</v>
      </c>
    </row>
    <row r="5" spans="1:21" x14ac:dyDescent="0.35">
      <c r="A5" s="66" t="s">
        <v>184</v>
      </c>
      <c r="B5" s="66" t="s">
        <v>184</v>
      </c>
      <c r="C5" s="67" t="s">
        <v>646</v>
      </c>
      <c r="D5" s="68"/>
      <c r="E5" s="67"/>
      <c r="F5" s="70"/>
      <c r="G5" s="67"/>
      <c r="H5" s="71"/>
      <c r="I5" s="72"/>
      <c r="J5" s="72"/>
      <c r="K5" s="36"/>
      <c r="L5" s="73">
        <v>5</v>
      </c>
      <c r="M5" s="73" t="b">
        <f xml:space="preserve"> IF(AND(Edges[Submitted Date] &gt;= Misc!$O$2, Edges[Submitted Date] &lt;= Misc!$P$2,Edges[Total Granted] &gt;= Misc!$O$3, Edges[Total Granted] &lt;= Misc!$P$3,Edges[Awarded] &gt;= Misc!$O$4, Edges[Awarded] &lt;= Misc!$P$4,Edges[Edge Weight] &gt;= Misc!$O$5, Edges[Edge Weight] &lt;= Misc!$P$5,TRUE), TRUE, FALSE)</f>
        <v>1</v>
      </c>
      <c r="N5" s="74"/>
      <c r="O5" s="80" t="s">
        <v>413</v>
      </c>
      <c r="P5" s="80">
        <v>38342</v>
      </c>
      <c r="Q5" s="80" t="s">
        <v>184</v>
      </c>
      <c r="R5" s="80" t="s">
        <v>589</v>
      </c>
      <c r="S5" s="80">
        <v>1278746</v>
      </c>
      <c r="T5" s="80">
        <v>0</v>
      </c>
      <c r="U5">
        <v>1</v>
      </c>
    </row>
    <row r="6" spans="1:21" x14ac:dyDescent="0.35">
      <c r="A6" s="66" t="s">
        <v>185</v>
      </c>
      <c r="B6" s="66" t="s">
        <v>387</v>
      </c>
      <c r="C6" s="67" t="s">
        <v>646</v>
      </c>
      <c r="D6" s="68"/>
      <c r="E6" s="67"/>
      <c r="F6" s="70"/>
      <c r="G6" s="67"/>
      <c r="H6" s="71"/>
      <c r="I6" s="72"/>
      <c r="J6" s="72"/>
      <c r="K6" s="36"/>
      <c r="L6" s="73">
        <v>6</v>
      </c>
      <c r="M6" s="73" t="b">
        <f xml:space="preserve"> IF(AND(Edges[Submitted Date] &gt;= Misc!$O$2, Edges[Submitted Date] &lt;= Misc!$P$2,Edges[Total Granted] &gt;= Misc!$O$3, Edges[Total Granted] &lt;= Misc!$P$3,Edges[Awarded] &gt;= Misc!$O$4, Edges[Awarded] &lt;= Misc!$P$4,Edges[Edge Weight] &gt;= Misc!$O$5, Edges[Edge Weight] &lt;= Misc!$P$5,TRUE), TRUE, FALSE)</f>
        <v>1</v>
      </c>
      <c r="N6" s="74"/>
      <c r="O6" s="80" t="s">
        <v>414</v>
      </c>
      <c r="P6" s="80">
        <v>38342</v>
      </c>
      <c r="Q6" s="80" t="s">
        <v>387</v>
      </c>
      <c r="R6" s="80" t="s">
        <v>590</v>
      </c>
      <c r="S6" s="80">
        <v>1315673</v>
      </c>
      <c r="T6" s="80">
        <v>0</v>
      </c>
      <c r="U6">
        <v>1</v>
      </c>
    </row>
    <row r="7" spans="1:21" x14ac:dyDescent="0.35">
      <c r="A7" s="66" t="s">
        <v>186</v>
      </c>
      <c r="B7" s="66" t="s">
        <v>387</v>
      </c>
      <c r="C7" s="67" t="s">
        <v>646</v>
      </c>
      <c r="D7" s="68"/>
      <c r="E7" s="67"/>
      <c r="F7" s="70"/>
      <c r="G7" s="67"/>
      <c r="H7" s="71"/>
      <c r="I7" s="72"/>
      <c r="J7" s="72"/>
      <c r="K7" s="36"/>
      <c r="L7" s="73">
        <v>7</v>
      </c>
      <c r="M7" s="73" t="b">
        <f xml:space="preserve"> IF(AND(Edges[Submitted Date] &gt;= Misc!$O$2, Edges[Submitted Date] &lt;= Misc!$P$2,Edges[Total Granted] &gt;= Misc!$O$3, Edges[Total Granted] &lt;= Misc!$P$3,Edges[Awarded] &gt;= Misc!$O$4, Edges[Awarded] &lt;= Misc!$P$4,Edges[Edge Weight] &gt;= Misc!$O$5, Edges[Edge Weight] &lt;= Misc!$P$5,TRUE), TRUE, FALSE)</f>
        <v>1</v>
      </c>
      <c r="N7" s="74"/>
      <c r="O7" s="80" t="s">
        <v>414</v>
      </c>
      <c r="P7" s="80">
        <v>38342</v>
      </c>
      <c r="Q7" s="80" t="s">
        <v>387</v>
      </c>
      <c r="R7" s="80" t="s">
        <v>590</v>
      </c>
      <c r="S7" s="80">
        <v>1315673</v>
      </c>
      <c r="T7" s="80">
        <v>0</v>
      </c>
      <c r="U7">
        <v>1</v>
      </c>
    </row>
    <row r="8" spans="1:21" x14ac:dyDescent="0.35">
      <c r="A8" s="66" t="s">
        <v>186</v>
      </c>
      <c r="B8" s="66" t="s">
        <v>185</v>
      </c>
      <c r="C8" s="67" t="s">
        <v>646</v>
      </c>
      <c r="D8" s="68"/>
      <c r="E8" s="67"/>
      <c r="F8" s="70"/>
      <c r="G8" s="67"/>
      <c r="H8" s="71"/>
      <c r="I8" s="72"/>
      <c r="J8" s="72"/>
      <c r="K8" s="36"/>
      <c r="L8" s="73">
        <v>8</v>
      </c>
      <c r="M8" s="73" t="b">
        <f xml:space="preserve"> IF(AND(Edges[Submitted Date] &gt;= Misc!$O$2, Edges[Submitted Date] &lt;= Misc!$P$2,Edges[Total Granted] &gt;= Misc!$O$3, Edges[Total Granted] &lt;= Misc!$P$3,Edges[Awarded] &gt;= Misc!$O$4, Edges[Awarded] &lt;= Misc!$P$4,Edges[Edge Weight] &gt;= Misc!$O$5, Edges[Edge Weight] &lt;= Misc!$P$5,TRUE), TRUE, FALSE)</f>
        <v>1</v>
      </c>
      <c r="N8" s="74"/>
      <c r="O8" s="80" t="s">
        <v>414</v>
      </c>
      <c r="P8" s="80">
        <v>38342</v>
      </c>
      <c r="Q8" s="80" t="s">
        <v>387</v>
      </c>
      <c r="R8" s="80" t="s">
        <v>590</v>
      </c>
      <c r="S8" s="80">
        <v>1315673</v>
      </c>
      <c r="T8" s="80">
        <v>0</v>
      </c>
      <c r="U8">
        <v>1</v>
      </c>
    </row>
    <row r="9" spans="1:21" x14ac:dyDescent="0.35">
      <c r="A9" s="66" t="s">
        <v>187</v>
      </c>
      <c r="B9" s="66" t="s">
        <v>379</v>
      </c>
      <c r="C9" s="67" t="s">
        <v>646</v>
      </c>
      <c r="D9" s="68"/>
      <c r="E9" s="67"/>
      <c r="F9" s="70"/>
      <c r="G9" s="67"/>
      <c r="H9" s="71"/>
      <c r="I9" s="72"/>
      <c r="J9" s="72"/>
      <c r="K9" s="36"/>
      <c r="L9" s="73">
        <v>9</v>
      </c>
      <c r="M9" s="73" t="b">
        <f xml:space="preserve"> IF(AND(Edges[Submitted Date] &gt;= Misc!$O$2, Edges[Submitted Date] &lt;= Misc!$P$2,Edges[Total Granted] &gt;= Misc!$O$3, Edges[Total Granted] &lt;= Misc!$P$3,Edges[Awarded] &gt;= Misc!$O$4, Edges[Awarded] &lt;= Misc!$P$4,Edges[Edge Weight] &gt;= Misc!$O$5, Edges[Edge Weight] &lt;= Misc!$P$5,TRUE), TRUE, FALSE)</f>
        <v>1</v>
      </c>
      <c r="N9" s="74"/>
      <c r="O9" s="80" t="s">
        <v>415</v>
      </c>
      <c r="P9" s="80">
        <v>38342</v>
      </c>
      <c r="Q9" s="80" t="s">
        <v>379</v>
      </c>
      <c r="R9" s="80" t="s">
        <v>591</v>
      </c>
      <c r="S9" s="80">
        <v>1779741</v>
      </c>
      <c r="T9" s="80">
        <v>0</v>
      </c>
      <c r="U9">
        <v>1</v>
      </c>
    </row>
    <row r="10" spans="1:21" x14ac:dyDescent="0.35">
      <c r="A10" s="66" t="s">
        <v>188</v>
      </c>
      <c r="B10" s="66" t="s">
        <v>388</v>
      </c>
      <c r="C10" s="67" t="s">
        <v>646</v>
      </c>
      <c r="D10" s="68"/>
      <c r="E10" s="67"/>
      <c r="F10" s="70"/>
      <c r="G10" s="67"/>
      <c r="H10" s="71"/>
      <c r="I10" s="72"/>
      <c r="J10" s="72"/>
      <c r="K10" s="36"/>
      <c r="L10" s="73">
        <v>10</v>
      </c>
      <c r="M10" s="73" t="b">
        <f xml:space="preserve"> IF(AND(Edges[Submitted Date] &gt;= Misc!$O$2, Edges[Submitted Date] &lt;= Misc!$P$2,Edges[Total Granted] &gt;= Misc!$O$3, Edges[Total Granted] &lt;= Misc!$P$3,Edges[Awarded] &gt;= Misc!$O$4, Edges[Awarded] &lt;= Misc!$P$4,Edges[Edge Weight] &gt;= Misc!$O$5, Edges[Edge Weight] &lt;= Misc!$P$5,TRUE), TRUE, FALSE)</f>
        <v>1</v>
      </c>
      <c r="N10" s="74"/>
      <c r="O10" s="80" t="s">
        <v>416</v>
      </c>
      <c r="P10" s="80">
        <v>38338</v>
      </c>
      <c r="Q10" s="80" t="s">
        <v>189</v>
      </c>
      <c r="R10" s="80" t="s">
        <v>590</v>
      </c>
      <c r="S10" s="80">
        <v>1162032</v>
      </c>
      <c r="T10" s="80">
        <v>0</v>
      </c>
      <c r="U10">
        <v>1</v>
      </c>
    </row>
    <row r="11" spans="1:21" x14ac:dyDescent="0.35">
      <c r="A11" s="66" t="s">
        <v>189</v>
      </c>
      <c r="B11" s="66" t="s">
        <v>388</v>
      </c>
      <c r="C11" s="67" t="s">
        <v>646</v>
      </c>
      <c r="D11" s="68"/>
      <c r="E11" s="67"/>
      <c r="F11" s="70"/>
      <c r="G11" s="67"/>
      <c r="H11" s="71"/>
      <c r="I11" s="72"/>
      <c r="J11" s="72"/>
      <c r="K11" s="36"/>
      <c r="L11" s="73">
        <v>11</v>
      </c>
      <c r="M11" s="73" t="b">
        <f xml:space="preserve"> IF(AND(Edges[Submitted Date] &gt;= Misc!$O$2, Edges[Submitted Date] &lt;= Misc!$P$2,Edges[Total Granted] &gt;= Misc!$O$3, Edges[Total Granted] &lt;= Misc!$P$3,Edges[Awarded] &gt;= Misc!$O$4, Edges[Awarded] &lt;= Misc!$P$4,Edges[Edge Weight] &gt;= Misc!$O$5, Edges[Edge Weight] &lt;= Misc!$P$5,TRUE), TRUE, FALSE)</f>
        <v>1</v>
      </c>
      <c r="N11" s="74"/>
      <c r="O11" s="80" t="s">
        <v>416</v>
      </c>
      <c r="P11" s="80">
        <v>38338</v>
      </c>
      <c r="Q11" s="80" t="s">
        <v>189</v>
      </c>
      <c r="R11" s="80" t="s">
        <v>590</v>
      </c>
      <c r="S11" s="80">
        <v>1162032</v>
      </c>
      <c r="T11" s="80">
        <v>0</v>
      </c>
      <c r="U11">
        <v>1</v>
      </c>
    </row>
    <row r="12" spans="1:21" x14ac:dyDescent="0.35">
      <c r="A12" s="66" t="s">
        <v>189</v>
      </c>
      <c r="B12" s="66" t="s">
        <v>188</v>
      </c>
      <c r="C12" s="67" t="s">
        <v>646</v>
      </c>
      <c r="D12" s="68"/>
      <c r="E12" s="67"/>
      <c r="F12" s="70"/>
      <c r="G12" s="67"/>
      <c r="H12" s="71"/>
      <c r="I12" s="72"/>
      <c r="J12" s="72"/>
      <c r="K12" s="36"/>
      <c r="L12" s="73">
        <v>12</v>
      </c>
      <c r="M12" s="73" t="b">
        <f xml:space="preserve"> IF(AND(Edges[Submitted Date] &gt;= Misc!$O$2, Edges[Submitted Date] &lt;= Misc!$P$2,Edges[Total Granted] &gt;= Misc!$O$3, Edges[Total Granted] &lt;= Misc!$P$3,Edges[Awarded] &gt;= Misc!$O$4, Edges[Awarded] &lt;= Misc!$P$4,Edges[Edge Weight] &gt;= Misc!$O$5, Edges[Edge Weight] &lt;= Misc!$P$5,TRUE), TRUE, FALSE)</f>
        <v>1</v>
      </c>
      <c r="N12" s="74"/>
      <c r="O12" s="80" t="s">
        <v>416</v>
      </c>
      <c r="P12" s="80">
        <v>38338</v>
      </c>
      <c r="Q12" s="80" t="s">
        <v>189</v>
      </c>
      <c r="R12" s="80" t="s">
        <v>590</v>
      </c>
      <c r="S12" s="80">
        <v>1162032</v>
      </c>
      <c r="T12" s="80">
        <v>0</v>
      </c>
      <c r="U12">
        <v>1</v>
      </c>
    </row>
    <row r="13" spans="1:21" x14ac:dyDescent="0.35">
      <c r="A13" s="66" t="s">
        <v>190</v>
      </c>
      <c r="B13" s="66" t="s">
        <v>389</v>
      </c>
      <c r="C13" s="67" t="s">
        <v>645</v>
      </c>
      <c r="D13" s="68"/>
      <c r="E13" s="67"/>
      <c r="F13" s="70"/>
      <c r="G13" s="67"/>
      <c r="H13" s="71"/>
      <c r="I13" s="72"/>
      <c r="J13" s="72"/>
      <c r="K13" s="36"/>
      <c r="L13" s="73">
        <v>13</v>
      </c>
      <c r="M13" s="73" t="b">
        <f xml:space="preserve"> IF(AND(Edges[Submitted Date] &gt;= Misc!$O$2, Edges[Submitted Date] &lt;= Misc!$P$2,Edges[Total Granted] &gt;= Misc!$O$3, Edges[Total Granted] &lt;= Misc!$P$3,Edges[Awarded] &gt;= Misc!$O$4, Edges[Awarded] &lt;= Misc!$P$4,Edges[Edge Weight] &gt;= Misc!$O$5, Edges[Edge Weight] &lt;= Misc!$P$5,TRUE), TRUE, FALSE)</f>
        <v>1</v>
      </c>
      <c r="N13" s="74"/>
      <c r="O13" s="80" t="s">
        <v>417</v>
      </c>
      <c r="P13" s="80">
        <v>38338</v>
      </c>
      <c r="Q13" s="80" t="s">
        <v>190</v>
      </c>
      <c r="R13" s="80" t="s">
        <v>591</v>
      </c>
      <c r="S13" s="80">
        <v>1612715</v>
      </c>
      <c r="T13" s="80">
        <v>1</v>
      </c>
      <c r="U13">
        <v>1</v>
      </c>
    </row>
    <row r="14" spans="1:21" x14ac:dyDescent="0.35">
      <c r="A14" s="66" t="s">
        <v>191</v>
      </c>
      <c r="B14" s="66" t="s">
        <v>389</v>
      </c>
      <c r="C14" s="67" t="s">
        <v>645</v>
      </c>
      <c r="D14" s="68"/>
      <c r="E14" s="67"/>
      <c r="F14" s="70"/>
      <c r="G14" s="67"/>
      <c r="H14" s="71"/>
      <c r="I14" s="72"/>
      <c r="J14" s="72"/>
      <c r="K14" s="36"/>
      <c r="L14" s="73">
        <v>14</v>
      </c>
      <c r="M14" s="73" t="b">
        <f xml:space="preserve"> IF(AND(Edges[Submitted Date] &gt;= Misc!$O$2, Edges[Submitted Date] &lt;= Misc!$P$2,Edges[Total Granted] &gt;= Misc!$O$3, Edges[Total Granted] &lt;= Misc!$P$3,Edges[Awarded] &gt;= Misc!$O$4, Edges[Awarded] &lt;= Misc!$P$4,Edges[Edge Weight] &gt;= Misc!$O$5, Edges[Edge Weight] &lt;= Misc!$P$5,TRUE), TRUE, FALSE)</f>
        <v>1</v>
      </c>
      <c r="N14" s="74"/>
      <c r="O14" s="80" t="s">
        <v>417</v>
      </c>
      <c r="P14" s="80">
        <v>38338</v>
      </c>
      <c r="Q14" s="80" t="s">
        <v>190</v>
      </c>
      <c r="R14" s="80" t="s">
        <v>591</v>
      </c>
      <c r="S14" s="80">
        <v>1612715</v>
      </c>
      <c r="T14" s="80">
        <v>1</v>
      </c>
      <c r="U14">
        <v>1</v>
      </c>
    </row>
    <row r="15" spans="1:21" x14ac:dyDescent="0.35">
      <c r="A15" s="66" t="s">
        <v>191</v>
      </c>
      <c r="B15" s="66" t="s">
        <v>190</v>
      </c>
      <c r="C15" s="67" t="s">
        <v>645</v>
      </c>
      <c r="D15" s="68"/>
      <c r="E15" s="67"/>
      <c r="F15" s="70"/>
      <c r="G15" s="67"/>
      <c r="H15" s="71"/>
      <c r="I15" s="72"/>
      <c r="J15" s="72"/>
      <c r="K15" s="36"/>
      <c r="L15" s="73">
        <v>15</v>
      </c>
      <c r="M15" s="73" t="b">
        <f xml:space="preserve"> IF(AND(Edges[Submitted Date] &gt;= Misc!$O$2, Edges[Submitted Date] &lt;= Misc!$P$2,Edges[Total Granted] &gt;= Misc!$O$3, Edges[Total Granted] &lt;= Misc!$P$3,Edges[Awarded] &gt;= Misc!$O$4, Edges[Awarded] &lt;= Misc!$P$4,Edges[Edge Weight] &gt;= Misc!$O$5, Edges[Edge Weight] &lt;= Misc!$P$5,TRUE), TRUE, FALSE)</f>
        <v>1</v>
      </c>
      <c r="N15" s="74"/>
      <c r="O15" s="80" t="s">
        <v>417</v>
      </c>
      <c r="P15" s="80">
        <v>38338</v>
      </c>
      <c r="Q15" s="80" t="s">
        <v>190</v>
      </c>
      <c r="R15" s="80" t="s">
        <v>591</v>
      </c>
      <c r="S15" s="80">
        <v>1612715</v>
      </c>
      <c r="T15" s="80">
        <v>1</v>
      </c>
      <c r="U15">
        <v>1</v>
      </c>
    </row>
    <row r="16" spans="1:21" x14ac:dyDescent="0.35">
      <c r="A16" s="66" t="s">
        <v>192</v>
      </c>
      <c r="B16" s="66" t="s">
        <v>390</v>
      </c>
      <c r="C16" s="67" t="s">
        <v>645</v>
      </c>
      <c r="D16" s="68"/>
      <c r="E16" s="67"/>
      <c r="F16" s="70"/>
      <c r="G16" s="67"/>
      <c r="H16" s="71"/>
      <c r="I16" s="72"/>
      <c r="J16" s="72"/>
      <c r="K16" s="36"/>
      <c r="L16" s="73">
        <v>16</v>
      </c>
      <c r="M16" s="73" t="b">
        <f xml:space="preserve"> IF(AND(Edges[Submitted Date] &gt;= Misc!$O$2, Edges[Submitted Date] &lt;= Misc!$P$2,Edges[Total Granted] &gt;= Misc!$O$3, Edges[Total Granted] &lt;= Misc!$P$3,Edges[Awarded] &gt;= Misc!$O$4, Edges[Awarded] &lt;= Misc!$P$4,Edges[Edge Weight] &gt;= Misc!$O$5, Edges[Edge Weight] &lt;= Misc!$P$5,TRUE), TRUE, FALSE)</f>
        <v>1</v>
      </c>
      <c r="N16" s="74"/>
      <c r="O16" s="80" t="s">
        <v>418</v>
      </c>
      <c r="P16" s="80">
        <v>38335</v>
      </c>
      <c r="Q16" s="80" t="s">
        <v>390</v>
      </c>
      <c r="R16" s="80" t="s">
        <v>592</v>
      </c>
      <c r="S16" s="80">
        <v>4990000</v>
      </c>
      <c r="T16" s="80">
        <v>1</v>
      </c>
      <c r="U16">
        <v>1</v>
      </c>
    </row>
    <row r="17" spans="1:21" x14ac:dyDescent="0.35">
      <c r="A17" s="66" t="s">
        <v>193</v>
      </c>
      <c r="B17" s="66" t="s">
        <v>193</v>
      </c>
      <c r="C17" s="67" t="s">
        <v>646</v>
      </c>
      <c r="D17" s="68"/>
      <c r="E17" s="67"/>
      <c r="F17" s="70"/>
      <c r="G17" s="67"/>
      <c r="H17" s="71"/>
      <c r="I17" s="72"/>
      <c r="J17" s="72"/>
      <c r="K17" s="36"/>
      <c r="L17" s="73">
        <v>17</v>
      </c>
      <c r="M17" s="73" t="b">
        <f xml:space="preserve"> IF(AND(Edges[Submitted Date] &gt;= Misc!$O$2, Edges[Submitted Date] &lt;= Misc!$P$2,Edges[Total Granted] &gt;= Misc!$O$3, Edges[Total Granted] &lt;= Misc!$P$3,Edges[Awarded] &gt;= Misc!$O$4, Edges[Awarded] &lt;= Misc!$P$4,Edges[Edge Weight] &gt;= Misc!$O$5, Edges[Edge Weight] &lt;= Misc!$P$5,TRUE), TRUE, FALSE)</f>
        <v>1</v>
      </c>
      <c r="N17" s="74"/>
      <c r="O17" s="80" t="s">
        <v>419</v>
      </c>
      <c r="P17" s="80">
        <v>38335</v>
      </c>
      <c r="Q17" s="80" t="s">
        <v>193</v>
      </c>
      <c r="R17" s="80" t="s">
        <v>593</v>
      </c>
      <c r="S17" s="80">
        <v>292617</v>
      </c>
      <c r="T17" s="80">
        <v>0</v>
      </c>
      <c r="U17">
        <v>1</v>
      </c>
    </row>
    <row r="18" spans="1:21" x14ac:dyDescent="0.35">
      <c r="A18" s="66" t="s">
        <v>194</v>
      </c>
      <c r="B18" s="66" t="s">
        <v>194</v>
      </c>
      <c r="C18" s="67" t="s">
        <v>646</v>
      </c>
      <c r="D18" s="68"/>
      <c r="E18" s="67"/>
      <c r="F18" s="70"/>
      <c r="G18" s="67"/>
      <c r="H18" s="71"/>
      <c r="I18" s="72"/>
      <c r="J18" s="72"/>
      <c r="K18" s="36"/>
      <c r="L18" s="73">
        <v>18</v>
      </c>
      <c r="M18" s="73" t="b">
        <f xml:space="preserve"> IF(AND(Edges[Submitted Date] &gt;= Misc!$O$2, Edges[Submitted Date] &lt;= Misc!$P$2,Edges[Total Granted] &gt;= Misc!$O$3, Edges[Total Granted] &lt;= Misc!$P$3,Edges[Awarded] &gt;= Misc!$O$4, Edges[Awarded] &lt;= Misc!$P$4,Edges[Edge Weight] &gt;= Misc!$O$5, Edges[Edge Weight] &lt;= Misc!$P$5,TRUE), TRUE, FALSE)</f>
        <v>1</v>
      </c>
      <c r="N18" s="74"/>
      <c r="O18" s="80" t="s">
        <v>420</v>
      </c>
      <c r="P18" s="80">
        <v>38329</v>
      </c>
      <c r="Q18" s="80" t="s">
        <v>194</v>
      </c>
      <c r="R18" s="80" t="s">
        <v>587</v>
      </c>
      <c r="S18" s="80">
        <v>0</v>
      </c>
      <c r="T18" s="80">
        <v>0</v>
      </c>
      <c r="U18">
        <v>1</v>
      </c>
    </row>
    <row r="19" spans="1:21" x14ac:dyDescent="0.35">
      <c r="A19" s="66" t="s">
        <v>195</v>
      </c>
      <c r="B19" s="66" t="s">
        <v>195</v>
      </c>
      <c r="C19" s="67" t="s">
        <v>646</v>
      </c>
      <c r="D19" s="68"/>
      <c r="E19" s="67"/>
      <c r="F19" s="70"/>
      <c r="G19" s="67"/>
      <c r="H19" s="71"/>
      <c r="I19" s="72"/>
      <c r="J19" s="72"/>
      <c r="K19" s="36"/>
      <c r="L19" s="73">
        <v>19</v>
      </c>
      <c r="M19" s="73" t="b">
        <f xml:space="preserve"> IF(AND(Edges[Submitted Date] &gt;= Misc!$O$2, Edges[Submitted Date] &lt;= Misc!$P$2,Edges[Total Granted] &gt;= Misc!$O$3, Edges[Total Granted] &lt;= Misc!$P$3,Edges[Awarded] &gt;= Misc!$O$4, Edges[Awarded] &lt;= Misc!$P$4,Edges[Edge Weight] &gt;= Misc!$O$5, Edges[Edge Weight] &lt;= Misc!$P$5,TRUE), TRUE, FALSE)</f>
        <v>1</v>
      </c>
      <c r="N19" s="74"/>
      <c r="O19" s="80" t="s">
        <v>421</v>
      </c>
      <c r="P19" s="80">
        <v>38329</v>
      </c>
      <c r="Q19" s="80" t="s">
        <v>195</v>
      </c>
      <c r="R19" s="80" t="s">
        <v>591</v>
      </c>
      <c r="S19" s="80">
        <v>0</v>
      </c>
      <c r="T19" s="80">
        <v>0</v>
      </c>
      <c r="U19">
        <v>1</v>
      </c>
    </row>
    <row r="20" spans="1:21" x14ac:dyDescent="0.35">
      <c r="A20" s="66" t="s">
        <v>196</v>
      </c>
      <c r="B20" s="66" t="s">
        <v>196</v>
      </c>
      <c r="C20" s="67" t="s">
        <v>645</v>
      </c>
      <c r="D20" s="68"/>
      <c r="E20" s="67"/>
      <c r="F20" s="70"/>
      <c r="G20" s="67"/>
      <c r="H20" s="71"/>
      <c r="I20" s="72"/>
      <c r="J20" s="72"/>
      <c r="K20" s="36"/>
      <c r="L20" s="73">
        <v>20</v>
      </c>
      <c r="M20" s="73" t="b">
        <f xml:space="preserve"> IF(AND(Edges[Submitted Date] &gt;= Misc!$O$2, Edges[Submitted Date] &lt;= Misc!$P$2,Edges[Total Granted] &gt;= Misc!$O$3, Edges[Total Granted] &lt;= Misc!$P$3,Edges[Awarded] &gt;= Misc!$O$4, Edges[Awarded] &lt;= Misc!$P$4,Edges[Edge Weight] &gt;= Misc!$O$5, Edges[Edge Weight] &lt;= Misc!$P$5,TRUE), TRUE, FALSE)</f>
        <v>1</v>
      </c>
      <c r="N20" s="74"/>
      <c r="O20" s="80" t="s">
        <v>422</v>
      </c>
      <c r="P20" s="80">
        <v>38327</v>
      </c>
      <c r="Q20" s="80" t="s">
        <v>196</v>
      </c>
      <c r="R20" s="80" t="s">
        <v>594</v>
      </c>
      <c r="S20" s="80">
        <v>112233</v>
      </c>
      <c r="T20" s="80">
        <v>1</v>
      </c>
      <c r="U20">
        <v>1</v>
      </c>
    </row>
    <row r="21" spans="1:21" x14ac:dyDescent="0.35">
      <c r="A21" s="66" t="s">
        <v>197</v>
      </c>
      <c r="B21" s="66" t="s">
        <v>374</v>
      </c>
      <c r="C21" s="67" t="s">
        <v>646</v>
      </c>
      <c r="D21" s="68"/>
      <c r="E21" s="67"/>
      <c r="F21" s="70"/>
      <c r="G21" s="67"/>
      <c r="H21" s="71"/>
      <c r="I21" s="72"/>
      <c r="J21" s="72"/>
      <c r="K21" s="36"/>
      <c r="L21" s="73">
        <v>21</v>
      </c>
      <c r="M21" s="73" t="b">
        <f xml:space="preserve"> IF(AND(Edges[Submitted Date] &gt;= Misc!$O$2, Edges[Submitted Date] &lt;= Misc!$P$2,Edges[Total Granted] &gt;= Misc!$O$3, Edges[Total Granted] &lt;= Misc!$P$3,Edges[Awarded] &gt;= Misc!$O$4, Edges[Awarded] &lt;= Misc!$P$4,Edges[Edge Weight] &gt;= Misc!$O$5, Edges[Edge Weight] &lt;= Misc!$P$5,TRUE), TRUE, FALSE)</f>
        <v>1</v>
      </c>
      <c r="N21" s="74"/>
      <c r="O21" s="80" t="s">
        <v>423</v>
      </c>
      <c r="P21" s="80">
        <v>38324</v>
      </c>
      <c r="Q21" s="80" t="s">
        <v>374</v>
      </c>
      <c r="R21" s="80" t="s">
        <v>591</v>
      </c>
      <c r="S21" s="80">
        <v>0</v>
      </c>
      <c r="T21" s="80">
        <v>0</v>
      </c>
      <c r="U21">
        <v>1</v>
      </c>
    </row>
    <row r="22" spans="1:21" x14ac:dyDescent="0.35">
      <c r="A22" s="66" t="s">
        <v>198</v>
      </c>
      <c r="B22" s="66" t="s">
        <v>198</v>
      </c>
      <c r="C22" s="67" t="s">
        <v>646</v>
      </c>
      <c r="D22" s="68"/>
      <c r="E22" s="67"/>
      <c r="F22" s="70"/>
      <c r="G22" s="67"/>
      <c r="H22" s="71"/>
      <c r="I22" s="72"/>
      <c r="J22" s="72"/>
      <c r="K22" s="36"/>
      <c r="L22" s="73">
        <v>22</v>
      </c>
      <c r="M22" s="73" t="b">
        <f xml:space="preserve"> IF(AND(Edges[Submitted Date] &gt;= Misc!$O$2, Edges[Submitted Date] &lt;= Misc!$P$2,Edges[Total Granted] &gt;= Misc!$O$3, Edges[Total Granted] &lt;= Misc!$P$3,Edges[Awarded] &gt;= Misc!$O$4, Edges[Awarded] &lt;= Misc!$P$4,Edges[Edge Weight] &gt;= Misc!$O$5, Edges[Edge Weight] &lt;= Misc!$P$5,TRUE), TRUE, FALSE)</f>
        <v>1</v>
      </c>
      <c r="N22" s="74"/>
      <c r="O22" s="80" t="s">
        <v>424</v>
      </c>
      <c r="P22" s="80">
        <v>38324</v>
      </c>
      <c r="Q22" s="80" t="s">
        <v>198</v>
      </c>
      <c r="R22" s="80" t="s">
        <v>587</v>
      </c>
      <c r="S22" s="80">
        <v>30000</v>
      </c>
      <c r="T22" s="80">
        <v>0</v>
      </c>
      <c r="U22">
        <v>1</v>
      </c>
    </row>
    <row r="23" spans="1:21" x14ac:dyDescent="0.35">
      <c r="A23" s="66" t="s">
        <v>199</v>
      </c>
      <c r="B23" s="66" t="s">
        <v>391</v>
      </c>
      <c r="C23" s="67" t="s">
        <v>646</v>
      </c>
      <c r="D23" s="68"/>
      <c r="E23" s="67"/>
      <c r="F23" s="70"/>
      <c r="G23" s="67"/>
      <c r="H23" s="71"/>
      <c r="I23" s="72"/>
      <c r="J23" s="72"/>
      <c r="K23" s="36"/>
      <c r="L23" s="73">
        <v>23</v>
      </c>
      <c r="M23" s="73" t="b">
        <f xml:space="preserve"> IF(AND(Edges[Submitted Date] &gt;= Misc!$O$2, Edges[Submitted Date] &lt;= Misc!$P$2,Edges[Total Granted] &gt;= Misc!$O$3, Edges[Total Granted] &lt;= Misc!$P$3,Edges[Awarded] &gt;= Misc!$O$4, Edges[Awarded] &lt;= Misc!$P$4,Edges[Edge Weight] &gt;= Misc!$O$5, Edges[Edge Weight] &lt;= Misc!$P$5,TRUE), TRUE, FALSE)</f>
        <v>1</v>
      </c>
      <c r="N23" s="74"/>
      <c r="O23" s="80" t="s">
        <v>425</v>
      </c>
      <c r="P23" s="80">
        <v>38323</v>
      </c>
      <c r="Q23" s="80" t="s">
        <v>391</v>
      </c>
      <c r="R23" s="80" t="s">
        <v>595</v>
      </c>
      <c r="S23" s="80">
        <v>0</v>
      </c>
      <c r="T23" s="80">
        <v>0</v>
      </c>
      <c r="U23">
        <v>1</v>
      </c>
    </row>
    <row r="24" spans="1:21" x14ac:dyDescent="0.35">
      <c r="A24" s="66" t="s">
        <v>200</v>
      </c>
      <c r="B24" s="66" t="s">
        <v>200</v>
      </c>
      <c r="C24" s="67" t="s">
        <v>646</v>
      </c>
      <c r="D24" s="68"/>
      <c r="E24" s="67"/>
      <c r="F24" s="70"/>
      <c r="G24" s="67"/>
      <c r="H24" s="71"/>
      <c r="I24" s="72"/>
      <c r="J24" s="72"/>
      <c r="K24" s="36"/>
      <c r="L24" s="73">
        <v>24</v>
      </c>
      <c r="M24" s="73" t="b">
        <f xml:space="preserve"> IF(AND(Edges[Submitted Date] &gt;= Misc!$O$2, Edges[Submitted Date] &lt;= Misc!$P$2,Edges[Total Granted] &gt;= Misc!$O$3, Edges[Total Granted] &lt;= Misc!$P$3,Edges[Awarded] &gt;= Misc!$O$4, Edges[Awarded] &lt;= Misc!$P$4,Edges[Edge Weight] &gt;= Misc!$O$5, Edges[Edge Weight] &lt;= Misc!$P$5,TRUE), TRUE, FALSE)</f>
        <v>1</v>
      </c>
      <c r="N24" s="74"/>
      <c r="O24" s="80" t="s">
        <v>426</v>
      </c>
      <c r="P24" s="80">
        <v>38323</v>
      </c>
      <c r="Q24" s="80" t="s">
        <v>200</v>
      </c>
      <c r="R24" s="80" t="s">
        <v>596</v>
      </c>
      <c r="S24" s="80">
        <v>0</v>
      </c>
      <c r="T24" s="80">
        <v>0</v>
      </c>
      <c r="U24">
        <v>1</v>
      </c>
    </row>
    <row r="25" spans="1:21" x14ac:dyDescent="0.35">
      <c r="A25" s="66" t="s">
        <v>201</v>
      </c>
      <c r="B25" s="66" t="s">
        <v>201</v>
      </c>
      <c r="C25" s="67" t="s">
        <v>646</v>
      </c>
      <c r="D25" s="68"/>
      <c r="E25" s="67"/>
      <c r="F25" s="70"/>
      <c r="G25" s="67"/>
      <c r="H25" s="71"/>
      <c r="I25" s="72"/>
      <c r="J25" s="72"/>
      <c r="K25" s="36"/>
      <c r="L25" s="73">
        <v>25</v>
      </c>
      <c r="M25" s="73" t="b">
        <f xml:space="preserve"> IF(AND(Edges[Submitted Date] &gt;= Misc!$O$2, Edges[Submitted Date] &lt;= Misc!$P$2,Edges[Total Granted] &gt;= Misc!$O$3, Edges[Total Granted] &lt;= Misc!$P$3,Edges[Awarded] &gt;= Misc!$O$4, Edges[Awarded] &lt;= Misc!$P$4,Edges[Edge Weight] &gt;= Misc!$O$5, Edges[Edge Weight] &lt;= Misc!$P$5,TRUE), TRUE, FALSE)</f>
        <v>1</v>
      </c>
      <c r="N25" s="74"/>
      <c r="O25" s="80" t="s">
        <v>427</v>
      </c>
      <c r="P25" s="80">
        <v>38324</v>
      </c>
      <c r="Q25" s="80" t="s">
        <v>201</v>
      </c>
      <c r="R25" s="80" t="s">
        <v>597</v>
      </c>
      <c r="S25" s="80">
        <v>0</v>
      </c>
      <c r="T25" s="80">
        <v>0</v>
      </c>
      <c r="U25">
        <v>1</v>
      </c>
    </row>
    <row r="26" spans="1:21" x14ac:dyDescent="0.35">
      <c r="A26" s="66" t="s">
        <v>202</v>
      </c>
      <c r="B26" s="66" t="s">
        <v>201</v>
      </c>
      <c r="C26" s="67" t="s">
        <v>645</v>
      </c>
      <c r="D26" s="68"/>
      <c r="E26" s="67"/>
      <c r="F26" s="70"/>
      <c r="G26" s="67"/>
      <c r="H26" s="71"/>
      <c r="I26" s="72"/>
      <c r="J26" s="72"/>
      <c r="K26" s="36"/>
      <c r="L26" s="73">
        <v>26</v>
      </c>
      <c r="M26" s="73" t="b">
        <f xml:space="preserve"> IF(AND(Edges[Submitted Date] &gt;= Misc!$O$2, Edges[Submitted Date] &lt;= Misc!$P$2,Edges[Total Granted] &gt;= Misc!$O$3, Edges[Total Granted] &lt;= Misc!$P$3,Edges[Awarded] &gt;= Misc!$O$4, Edges[Awarded] &lt;= Misc!$P$4,Edges[Edge Weight] &gt;= Misc!$O$5, Edges[Edge Weight] &lt;= Misc!$P$5,TRUE), TRUE, FALSE)</f>
        <v>1</v>
      </c>
      <c r="N26" s="74"/>
      <c r="O26" s="80" t="s">
        <v>428</v>
      </c>
      <c r="P26" s="80">
        <v>38323</v>
      </c>
      <c r="Q26" s="80" t="s">
        <v>203</v>
      </c>
      <c r="R26" s="80" t="s">
        <v>598</v>
      </c>
      <c r="S26" s="80">
        <v>1200492</v>
      </c>
      <c r="T26" s="80">
        <v>1</v>
      </c>
      <c r="U26">
        <v>1</v>
      </c>
    </row>
    <row r="27" spans="1:21" x14ac:dyDescent="0.35">
      <c r="A27" s="66" t="s">
        <v>203</v>
      </c>
      <c r="B27" s="66" t="s">
        <v>201</v>
      </c>
      <c r="C27" s="67" t="s">
        <v>645</v>
      </c>
      <c r="D27" s="68"/>
      <c r="E27" s="67"/>
      <c r="F27" s="70"/>
      <c r="G27" s="67"/>
      <c r="H27" s="71"/>
      <c r="I27" s="72"/>
      <c r="J27" s="72"/>
      <c r="K27" s="36"/>
      <c r="L27" s="73">
        <v>27</v>
      </c>
      <c r="M27" s="73" t="b">
        <f xml:space="preserve"> IF(AND(Edges[Submitted Date] &gt;= Misc!$O$2, Edges[Submitted Date] &lt;= Misc!$P$2,Edges[Total Granted] &gt;= Misc!$O$3, Edges[Total Granted] &lt;= Misc!$P$3,Edges[Awarded] &gt;= Misc!$O$4, Edges[Awarded] &lt;= Misc!$P$4,Edges[Edge Weight] &gt;= Misc!$O$5, Edges[Edge Weight] &lt;= Misc!$P$5,TRUE), TRUE, FALSE)</f>
        <v>1</v>
      </c>
      <c r="N27" s="74"/>
      <c r="O27" s="80" t="s">
        <v>428</v>
      </c>
      <c r="P27" s="80">
        <v>38323</v>
      </c>
      <c r="Q27" s="80" t="s">
        <v>203</v>
      </c>
      <c r="R27" s="80" t="s">
        <v>598</v>
      </c>
      <c r="S27" s="80">
        <v>1200492</v>
      </c>
      <c r="T27" s="80">
        <v>1</v>
      </c>
      <c r="U27">
        <v>1</v>
      </c>
    </row>
    <row r="28" spans="1:21" x14ac:dyDescent="0.35">
      <c r="A28" s="66" t="s">
        <v>203</v>
      </c>
      <c r="B28" s="66" t="s">
        <v>202</v>
      </c>
      <c r="C28" s="67" t="s">
        <v>645</v>
      </c>
      <c r="D28" s="68"/>
      <c r="E28" s="67"/>
      <c r="F28" s="70"/>
      <c r="G28" s="67"/>
      <c r="H28" s="71"/>
      <c r="I28" s="72"/>
      <c r="J28" s="72"/>
      <c r="K28" s="36"/>
      <c r="L28" s="73">
        <v>28</v>
      </c>
      <c r="M28" s="73" t="b">
        <f xml:space="preserve"> IF(AND(Edges[Submitted Date] &gt;= Misc!$O$2, Edges[Submitted Date] &lt;= Misc!$P$2,Edges[Total Granted] &gt;= Misc!$O$3, Edges[Total Granted] &lt;= Misc!$P$3,Edges[Awarded] &gt;= Misc!$O$4, Edges[Awarded] &lt;= Misc!$P$4,Edges[Edge Weight] &gt;= Misc!$O$5, Edges[Edge Weight] &lt;= Misc!$P$5,TRUE), TRUE, FALSE)</f>
        <v>1</v>
      </c>
      <c r="N28" s="74"/>
      <c r="O28" s="80" t="s">
        <v>428</v>
      </c>
      <c r="P28" s="80">
        <v>38323</v>
      </c>
      <c r="Q28" s="80" t="s">
        <v>203</v>
      </c>
      <c r="R28" s="80" t="s">
        <v>598</v>
      </c>
      <c r="S28" s="80">
        <v>1200492</v>
      </c>
      <c r="T28" s="80">
        <v>1</v>
      </c>
      <c r="U28">
        <v>1</v>
      </c>
    </row>
    <row r="29" spans="1:21" x14ac:dyDescent="0.35">
      <c r="A29" s="66" t="s">
        <v>204</v>
      </c>
      <c r="B29" s="66" t="s">
        <v>204</v>
      </c>
      <c r="C29" s="67" t="s">
        <v>646</v>
      </c>
      <c r="D29" s="68"/>
      <c r="E29" s="67"/>
      <c r="F29" s="70"/>
      <c r="G29" s="67"/>
      <c r="H29" s="71"/>
      <c r="I29" s="72"/>
      <c r="J29" s="72"/>
      <c r="K29" s="36"/>
      <c r="L29" s="73">
        <v>29</v>
      </c>
      <c r="M29" s="73" t="b">
        <f xml:space="preserve"> IF(AND(Edges[Submitted Date] &gt;= Misc!$O$2, Edges[Submitted Date] &lt;= Misc!$P$2,Edges[Total Granted] &gt;= Misc!$O$3, Edges[Total Granted] &lt;= Misc!$P$3,Edges[Awarded] &gt;= Misc!$O$4, Edges[Awarded] &lt;= Misc!$P$4,Edges[Edge Weight] &gt;= Misc!$O$5, Edges[Edge Weight] &lt;= Misc!$P$5,TRUE), TRUE, FALSE)</f>
        <v>1</v>
      </c>
      <c r="N29" s="74"/>
      <c r="O29" s="80" t="s">
        <v>429</v>
      </c>
      <c r="P29" s="80">
        <v>38323</v>
      </c>
      <c r="Q29" s="80" t="s">
        <v>204</v>
      </c>
      <c r="R29" s="80" t="s">
        <v>599</v>
      </c>
      <c r="S29" s="80">
        <v>650000</v>
      </c>
      <c r="T29" s="80">
        <v>0</v>
      </c>
      <c r="U29">
        <v>1</v>
      </c>
    </row>
    <row r="30" spans="1:21" x14ac:dyDescent="0.35">
      <c r="A30" s="66" t="s">
        <v>205</v>
      </c>
      <c r="B30" s="66" t="s">
        <v>392</v>
      </c>
      <c r="C30" s="67" t="s">
        <v>646</v>
      </c>
      <c r="D30" s="68"/>
      <c r="E30" s="67"/>
      <c r="F30" s="70"/>
      <c r="G30" s="67"/>
      <c r="H30" s="71"/>
      <c r="I30" s="72"/>
      <c r="J30" s="72"/>
      <c r="K30" s="36"/>
      <c r="L30" s="73">
        <v>30</v>
      </c>
      <c r="M30" s="73" t="b">
        <f xml:space="preserve"> IF(AND(Edges[Submitted Date] &gt;= Misc!$O$2, Edges[Submitted Date] &lt;= Misc!$P$2,Edges[Total Granted] &gt;= Misc!$O$3, Edges[Total Granted] &lt;= Misc!$P$3,Edges[Awarded] &gt;= Misc!$O$4, Edges[Awarded] &lt;= Misc!$P$4,Edges[Edge Weight] &gt;= Misc!$O$5, Edges[Edge Weight] &lt;= Misc!$P$5,TRUE), TRUE, FALSE)</f>
        <v>1</v>
      </c>
      <c r="N30" s="74"/>
      <c r="O30" s="80" t="s">
        <v>430</v>
      </c>
      <c r="P30" s="80">
        <v>38322</v>
      </c>
      <c r="Q30" s="80" t="s">
        <v>392</v>
      </c>
      <c r="R30" s="80" t="s">
        <v>595</v>
      </c>
      <c r="S30" s="80">
        <v>154749</v>
      </c>
      <c r="T30" s="80">
        <v>0</v>
      </c>
      <c r="U30">
        <v>1</v>
      </c>
    </row>
    <row r="31" spans="1:21" x14ac:dyDescent="0.35">
      <c r="A31" s="66" t="s">
        <v>206</v>
      </c>
      <c r="B31" s="66" t="s">
        <v>206</v>
      </c>
      <c r="C31" s="67" t="s">
        <v>646</v>
      </c>
      <c r="D31" s="68"/>
      <c r="E31" s="67"/>
      <c r="F31" s="70"/>
      <c r="G31" s="67"/>
      <c r="H31" s="71"/>
      <c r="I31" s="72"/>
      <c r="J31" s="72"/>
      <c r="K31" s="36"/>
      <c r="L31" s="73">
        <v>31</v>
      </c>
      <c r="M31" s="73" t="b">
        <f xml:space="preserve"> IF(AND(Edges[Submitted Date] &gt;= Misc!$O$2, Edges[Submitted Date] &lt;= Misc!$P$2,Edges[Total Granted] &gt;= Misc!$O$3, Edges[Total Granted] &lt;= Misc!$P$3,Edges[Awarded] &gt;= Misc!$O$4, Edges[Awarded] &lt;= Misc!$P$4,Edges[Edge Weight] &gt;= Misc!$O$5, Edges[Edge Weight] &lt;= Misc!$P$5,TRUE), TRUE, FALSE)</f>
        <v>1</v>
      </c>
      <c r="N31" s="74"/>
      <c r="O31" s="80" t="s">
        <v>431</v>
      </c>
      <c r="P31" s="80">
        <v>38322</v>
      </c>
      <c r="Q31" s="80" t="s">
        <v>206</v>
      </c>
      <c r="R31" s="80" t="s">
        <v>593</v>
      </c>
      <c r="S31" s="80">
        <v>41544</v>
      </c>
      <c r="T31" s="80">
        <v>0</v>
      </c>
      <c r="U31">
        <v>1</v>
      </c>
    </row>
    <row r="32" spans="1:21" x14ac:dyDescent="0.35">
      <c r="A32" s="66" t="s">
        <v>207</v>
      </c>
      <c r="B32" s="66" t="s">
        <v>207</v>
      </c>
      <c r="C32" s="67" t="s">
        <v>646</v>
      </c>
      <c r="D32" s="68"/>
      <c r="E32" s="67"/>
      <c r="F32" s="70"/>
      <c r="G32" s="67"/>
      <c r="H32" s="71"/>
      <c r="I32" s="72"/>
      <c r="J32" s="72"/>
      <c r="K32" s="36"/>
      <c r="L32" s="73">
        <v>32</v>
      </c>
      <c r="M32" s="73" t="b">
        <f xml:space="preserve"> IF(AND(Edges[Submitted Date] &gt;= Misc!$O$2, Edges[Submitted Date] &lt;= Misc!$P$2,Edges[Total Granted] &gt;= Misc!$O$3, Edges[Total Granted] &lt;= Misc!$P$3,Edges[Awarded] &gt;= Misc!$O$4, Edges[Awarded] &lt;= Misc!$P$4,Edges[Edge Weight] &gt;= Misc!$O$5, Edges[Edge Weight] &lt;= Misc!$P$5,TRUE), TRUE, FALSE)</f>
        <v>1</v>
      </c>
      <c r="N32" s="74"/>
      <c r="O32" s="80" t="s">
        <v>432</v>
      </c>
      <c r="P32" s="80">
        <v>38336</v>
      </c>
      <c r="Q32" s="80" t="s">
        <v>207</v>
      </c>
      <c r="R32" s="80" t="s">
        <v>598</v>
      </c>
      <c r="S32" s="80">
        <v>0</v>
      </c>
      <c r="T32" s="80">
        <v>0</v>
      </c>
      <c r="U32">
        <v>2</v>
      </c>
    </row>
    <row r="33" spans="1:21" x14ac:dyDescent="0.35">
      <c r="A33" s="66" t="s">
        <v>207</v>
      </c>
      <c r="B33" s="66" t="s">
        <v>207</v>
      </c>
      <c r="C33" s="67" t="s">
        <v>646</v>
      </c>
      <c r="D33" s="68"/>
      <c r="E33" s="67"/>
      <c r="F33" s="70"/>
      <c r="G33" s="67"/>
      <c r="H33" s="71"/>
      <c r="I33" s="72"/>
      <c r="J33" s="72"/>
      <c r="K33" s="36"/>
      <c r="L33" s="73">
        <v>33</v>
      </c>
      <c r="M33" s="73" t="b">
        <f xml:space="preserve"> IF(AND(Edges[Submitted Date] &gt;= Misc!$O$2, Edges[Submitted Date] &lt;= Misc!$P$2,Edges[Total Granted] &gt;= Misc!$O$3, Edges[Total Granted] &lt;= Misc!$P$3,Edges[Awarded] &gt;= Misc!$O$4, Edges[Awarded] &lt;= Misc!$P$4,Edges[Edge Weight] &gt;= Misc!$O$5, Edges[Edge Weight] &lt;= Misc!$P$5,TRUE), TRUE, FALSE)</f>
        <v>1</v>
      </c>
      <c r="N33" s="74"/>
      <c r="O33" s="80" t="s">
        <v>432</v>
      </c>
      <c r="P33" s="80">
        <v>38321</v>
      </c>
      <c r="Q33" s="80" t="s">
        <v>207</v>
      </c>
      <c r="R33" s="80" t="s">
        <v>598</v>
      </c>
      <c r="S33" s="80">
        <v>0</v>
      </c>
      <c r="T33" s="80">
        <v>0</v>
      </c>
      <c r="U33">
        <v>2</v>
      </c>
    </row>
    <row r="34" spans="1:21" x14ac:dyDescent="0.35">
      <c r="A34" s="66" t="s">
        <v>208</v>
      </c>
      <c r="B34" s="66" t="s">
        <v>208</v>
      </c>
      <c r="C34" s="67" t="s">
        <v>646</v>
      </c>
      <c r="D34" s="68"/>
      <c r="E34" s="67"/>
      <c r="F34" s="70"/>
      <c r="G34" s="67"/>
      <c r="H34" s="71"/>
      <c r="I34" s="72"/>
      <c r="J34" s="72"/>
      <c r="K34" s="36"/>
      <c r="L34" s="73">
        <v>34</v>
      </c>
      <c r="M34" s="73" t="b">
        <f xml:space="preserve"> IF(AND(Edges[Submitted Date] &gt;= Misc!$O$2, Edges[Submitted Date] &lt;= Misc!$P$2,Edges[Total Granted] &gt;= Misc!$O$3, Edges[Total Granted] &lt;= Misc!$P$3,Edges[Awarded] &gt;= Misc!$O$4, Edges[Awarded] &lt;= Misc!$P$4,Edges[Edge Weight] &gt;= Misc!$O$5, Edges[Edge Weight] &lt;= Misc!$P$5,TRUE), TRUE, FALSE)</f>
        <v>1</v>
      </c>
      <c r="N34" s="74"/>
      <c r="O34" s="80" t="s">
        <v>433</v>
      </c>
      <c r="P34" s="80">
        <v>38317</v>
      </c>
      <c r="Q34" s="80" t="s">
        <v>208</v>
      </c>
      <c r="R34" s="80" t="s">
        <v>594</v>
      </c>
      <c r="S34" s="80">
        <v>5000</v>
      </c>
      <c r="T34" s="80">
        <v>0</v>
      </c>
      <c r="U34">
        <v>1</v>
      </c>
    </row>
    <row r="35" spans="1:21" x14ac:dyDescent="0.35">
      <c r="A35" s="66" t="s">
        <v>209</v>
      </c>
      <c r="B35" s="66" t="s">
        <v>393</v>
      </c>
      <c r="C35" s="67" t="s">
        <v>646</v>
      </c>
      <c r="D35" s="68"/>
      <c r="E35" s="67"/>
      <c r="F35" s="70"/>
      <c r="G35" s="67"/>
      <c r="H35" s="71"/>
      <c r="I35" s="72"/>
      <c r="J35" s="72"/>
      <c r="K35" s="36"/>
      <c r="L35" s="73">
        <v>35</v>
      </c>
      <c r="M35" s="73" t="b">
        <f xml:space="preserve"> IF(AND(Edges[Submitted Date] &gt;= Misc!$O$2, Edges[Submitted Date] &lt;= Misc!$P$2,Edges[Total Granted] &gt;= Misc!$O$3, Edges[Total Granted] &lt;= Misc!$P$3,Edges[Awarded] &gt;= Misc!$O$4, Edges[Awarded] &lt;= Misc!$P$4,Edges[Edge Weight] &gt;= Misc!$O$5, Edges[Edge Weight] &lt;= Misc!$P$5,TRUE), TRUE, FALSE)</f>
        <v>1</v>
      </c>
      <c r="N35" s="74"/>
      <c r="O35" s="80" t="s">
        <v>434</v>
      </c>
      <c r="P35" s="80">
        <v>38314</v>
      </c>
      <c r="Q35" s="80" t="s">
        <v>393</v>
      </c>
      <c r="R35" s="80" t="s">
        <v>591</v>
      </c>
      <c r="S35" s="80">
        <v>1300952</v>
      </c>
      <c r="T35" s="80">
        <v>0</v>
      </c>
      <c r="U35">
        <v>1</v>
      </c>
    </row>
    <row r="36" spans="1:21" x14ac:dyDescent="0.35">
      <c r="A36" s="66" t="s">
        <v>210</v>
      </c>
      <c r="B36" s="66" t="s">
        <v>393</v>
      </c>
      <c r="C36" s="67" t="s">
        <v>646</v>
      </c>
      <c r="D36" s="68"/>
      <c r="E36" s="67"/>
      <c r="F36" s="70"/>
      <c r="G36" s="67"/>
      <c r="H36" s="71"/>
      <c r="I36" s="72"/>
      <c r="J36" s="72"/>
      <c r="K36" s="36"/>
      <c r="L36" s="73">
        <v>36</v>
      </c>
      <c r="M36" s="73" t="b">
        <f xml:space="preserve"> IF(AND(Edges[Submitted Date] &gt;= Misc!$O$2, Edges[Submitted Date] &lt;= Misc!$P$2,Edges[Total Granted] &gt;= Misc!$O$3, Edges[Total Granted] &lt;= Misc!$P$3,Edges[Awarded] &gt;= Misc!$O$4, Edges[Awarded] &lt;= Misc!$P$4,Edges[Edge Weight] &gt;= Misc!$O$5, Edges[Edge Weight] &lt;= Misc!$P$5,TRUE), TRUE, FALSE)</f>
        <v>1</v>
      </c>
      <c r="N36" s="74"/>
      <c r="O36" s="80" t="s">
        <v>434</v>
      </c>
      <c r="P36" s="80">
        <v>38314</v>
      </c>
      <c r="Q36" s="80" t="s">
        <v>393</v>
      </c>
      <c r="R36" s="80" t="s">
        <v>591</v>
      </c>
      <c r="S36" s="80">
        <v>1300952</v>
      </c>
      <c r="T36" s="80">
        <v>0</v>
      </c>
      <c r="U36">
        <v>1</v>
      </c>
    </row>
    <row r="37" spans="1:21" x14ac:dyDescent="0.35">
      <c r="A37" s="66" t="s">
        <v>211</v>
      </c>
      <c r="B37" s="66" t="s">
        <v>393</v>
      </c>
      <c r="C37" s="67" t="s">
        <v>646</v>
      </c>
      <c r="D37" s="68"/>
      <c r="E37" s="67"/>
      <c r="F37" s="70"/>
      <c r="G37" s="67"/>
      <c r="H37" s="71"/>
      <c r="I37" s="72"/>
      <c r="J37" s="72"/>
      <c r="K37" s="36"/>
      <c r="L37" s="73">
        <v>37</v>
      </c>
      <c r="M37" s="73" t="b">
        <f xml:space="preserve"> IF(AND(Edges[Submitted Date] &gt;= Misc!$O$2, Edges[Submitted Date] &lt;= Misc!$P$2,Edges[Total Granted] &gt;= Misc!$O$3, Edges[Total Granted] &lt;= Misc!$P$3,Edges[Awarded] &gt;= Misc!$O$4, Edges[Awarded] &lt;= Misc!$P$4,Edges[Edge Weight] &gt;= Misc!$O$5, Edges[Edge Weight] &lt;= Misc!$P$5,TRUE), TRUE, FALSE)</f>
        <v>1</v>
      </c>
      <c r="N37" s="74"/>
      <c r="O37" s="80" t="s">
        <v>434</v>
      </c>
      <c r="P37" s="80">
        <v>38314</v>
      </c>
      <c r="Q37" s="80" t="s">
        <v>393</v>
      </c>
      <c r="R37" s="80" t="s">
        <v>591</v>
      </c>
      <c r="S37" s="80">
        <v>1300952</v>
      </c>
      <c r="T37" s="80">
        <v>0</v>
      </c>
      <c r="U37">
        <v>1</v>
      </c>
    </row>
    <row r="38" spans="1:21" x14ac:dyDescent="0.35">
      <c r="A38" s="66" t="s">
        <v>212</v>
      </c>
      <c r="B38" s="66" t="s">
        <v>393</v>
      </c>
      <c r="C38" s="67" t="s">
        <v>646</v>
      </c>
      <c r="D38" s="68"/>
      <c r="E38" s="67"/>
      <c r="F38" s="70"/>
      <c r="G38" s="67"/>
      <c r="H38" s="71"/>
      <c r="I38" s="72"/>
      <c r="J38" s="72"/>
      <c r="K38" s="36"/>
      <c r="L38" s="73">
        <v>38</v>
      </c>
      <c r="M38" s="73" t="b">
        <f xml:space="preserve"> IF(AND(Edges[Submitted Date] &gt;= Misc!$O$2, Edges[Submitted Date] &lt;= Misc!$P$2,Edges[Total Granted] &gt;= Misc!$O$3, Edges[Total Granted] &lt;= Misc!$P$3,Edges[Awarded] &gt;= Misc!$O$4, Edges[Awarded] &lt;= Misc!$P$4,Edges[Edge Weight] &gt;= Misc!$O$5, Edges[Edge Weight] &lt;= Misc!$P$5,TRUE), TRUE, FALSE)</f>
        <v>1</v>
      </c>
      <c r="N38" s="74"/>
      <c r="O38" s="80" t="s">
        <v>434</v>
      </c>
      <c r="P38" s="80">
        <v>38314</v>
      </c>
      <c r="Q38" s="80" t="s">
        <v>393</v>
      </c>
      <c r="R38" s="80" t="s">
        <v>591</v>
      </c>
      <c r="S38" s="80">
        <v>1300952</v>
      </c>
      <c r="T38" s="80">
        <v>0</v>
      </c>
      <c r="U38">
        <v>1</v>
      </c>
    </row>
    <row r="39" spans="1:21" x14ac:dyDescent="0.35">
      <c r="A39" s="66" t="s">
        <v>213</v>
      </c>
      <c r="B39" s="66" t="s">
        <v>393</v>
      </c>
      <c r="C39" s="67" t="s">
        <v>646</v>
      </c>
      <c r="D39" s="68"/>
      <c r="E39" s="67"/>
      <c r="F39" s="70"/>
      <c r="G39" s="67"/>
      <c r="H39" s="71"/>
      <c r="I39" s="72"/>
      <c r="J39" s="72"/>
      <c r="K39" s="36"/>
      <c r="L39" s="73">
        <v>39</v>
      </c>
      <c r="M39" s="73" t="b">
        <f xml:space="preserve"> IF(AND(Edges[Submitted Date] &gt;= Misc!$O$2, Edges[Submitted Date] &lt;= Misc!$P$2,Edges[Total Granted] &gt;= Misc!$O$3, Edges[Total Granted] &lt;= Misc!$P$3,Edges[Awarded] &gt;= Misc!$O$4, Edges[Awarded] &lt;= Misc!$P$4,Edges[Edge Weight] &gt;= Misc!$O$5, Edges[Edge Weight] &lt;= Misc!$P$5,TRUE), TRUE, FALSE)</f>
        <v>1</v>
      </c>
      <c r="N39" s="74"/>
      <c r="O39" s="80" t="s">
        <v>434</v>
      </c>
      <c r="P39" s="80">
        <v>38314</v>
      </c>
      <c r="Q39" s="80" t="s">
        <v>393</v>
      </c>
      <c r="R39" s="80" t="s">
        <v>591</v>
      </c>
      <c r="S39" s="80">
        <v>1300952</v>
      </c>
      <c r="T39" s="80">
        <v>0</v>
      </c>
      <c r="U39">
        <v>1</v>
      </c>
    </row>
    <row r="40" spans="1:21" x14ac:dyDescent="0.35">
      <c r="A40" s="66" t="s">
        <v>210</v>
      </c>
      <c r="B40" s="66" t="s">
        <v>209</v>
      </c>
      <c r="C40" s="67" t="s">
        <v>646</v>
      </c>
      <c r="D40" s="68"/>
      <c r="E40" s="67"/>
      <c r="F40" s="70"/>
      <c r="G40" s="67"/>
      <c r="H40" s="71"/>
      <c r="I40" s="72"/>
      <c r="J40" s="72"/>
      <c r="K40" s="36"/>
      <c r="L40" s="73">
        <v>40</v>
      </c>
      <c r="M40" s="73" t="b">
        <f xml:space="preserve"> IF(AND(Edges[Submitted Date] &gt;= Misc!$O$2, Edges[Submitted Date] &lt;= Misc!$P$2,Edges[Total Granted] &gt;= Misc!$O$3, Edges[Total Granted] &lt;= Misc!$P$3,Edges[Awarded] &gt;= Misc!$O$4, Edges[Awarded] &lt;= Misc!$P$4,Edges[Edge Weight] &gt;= Misc!$O$5, Edges[Edge Weight] &lt;= Misc!$P$5,TRUE), TRUE, FALSE)</f>
        <v>1</v>
      </c>
      <c r="N40" s="74"/>
      <c r="O40" s="80" t="s">
        <v>434</v>
      </c>
      <c r="P40" s="80">
        <v>38314</v>
      </c>
      <c r="Q40" s="80" t="s">
        <v>393</v>
      </c>
      <c r="R40" s="80" t="s">
        <v>591</v>
      </c>
      <c r="S40" s="80">
        <v>1300952</v>
      </c>
      <c r="T40" s="80">
        <v>0</v>
      </c>
      <c r="U40">
        <v>1</v>
      </c>
    </row>
    <row r="41" spans="1:21" x14ac:dyDescent="0.35">
      <c r="A41" s="66" t="s">
        <v>211</v>
      </c>
      <c r="B41" s="66" t="s">
        <v>209</v>
      </c>
      <c r="C41" s="67" t="s">
        <v>646</v>
      </c>
      <c r="D41" s="68"/>
      <c r="E41" s="67"/>
      <c r="F41" s="70"/>
      <c r="G41" s="67"/>
      <c r="H41" s="71"/>
      <c r="I41" s="72"/>
      <c r="J41" s="72"/>
      <c r="K41" s="36"/>
      <c r="L41" s="73">
        <v>41</v>
      </c>
      <c r="M41" s="73" t="b">
        <f xml:space="preserve"> IF(AND(Edges[Submitted Date] &gt;= Misc!$O$2, Edges[Submitted Date] &lt;= Misc!$P$2,Edges[Total Granted] &gt;= Misc!$O$3, Edges[Total Granted] &lt;= Misc!$P$3,Edges[Awarded] &gt;= Misc!$O$4, Edges[Awarded] &lt;= Misc!$P$4,Edges[Edge Weight] &gt;= Misc!$O$5, Edges[Edge Weight] &lt;= Misc!$P$5,TRUE), TRUE, FALSE)</f>
        <v>1</v>
      </c>
      <c r="N41" s="74"/>
      <c r="O41" s="80" t="s">
        <v>434</v>
      </c>
      <c r="P41" s="80">
        <v>38314</v>
      </c>
      <c r="Q41" s="80" t="s">
        <v>393</v>
      </c>
      <c r="R41" s="80" t="s">
        <v>591</v>
      </c>
      <c r="S41" s="80">
        <v>1300952</v>
      </c>
      <c r="T41" s="80">
        <v>0</v>
      </c>
      <c r="U41">
        <v>1</v>
      </c>
    </row>
    <row r="42" spans="1:21" x14ac:dyDescent="0.35">
      <c r="A42" s="66" t="s">
        <v>212</v>
      </c>
      <c r="B42" s="66" t="s">
        <v>209</v>
      </c>
      <c r="C42" s="67" t="s">
        <v>646</v>
      </c>
      <c r="D42" s="68"/>
      <c r="E42" s="67"/>
      <c r="F42" s="70"/>
      <c r="G42" s="67"/>
      <c r="H42" s="71"/>
      <c r="I42" s="72"/>
      <c r="J42" s="72"/>
      <c r="K42" s="36"/>
      <c r="L42" s="73">
        <v>42</v>
      </c>
      <c r="M42" s="73" t="b">
        <f xml:space="preserve"> IF(AND(Edges[Submitted Date] &gt;= Misc!$O$2, Edges[Submitted Date] &lt;= Misc!$P$2,Edges[Total Granted] &gt;= Misc!$O$3, Edges[Total Granted] &lt;= Misc!$P$3,Edges[Awarded] &gt;= Misc!$O$4, Edges[Awarded] &lt;= Misc!$P$4,Edges[Edge Weight] &gt;= Misc!$O$5, Edges[Edge Weight] &lt;= Misc!$P$5,TRUE), TRUE, FALSE)</f>
        <v>1</v>
      </c>
      <c r="N42" s="74"/>
      <c r="O42" s="80" t="s">
        <v>434</v>
      </c>
      <c r="P42" s="80">
        <v>38314</v>
      </c>
      <c r="Q42" s="80" t="s">
        <v>393</v>
      </c>
      <c r="R42" s="80" t="s">
        <v>591</v>
      </c>
      <c r="S42" s="80">
        <v>1300952</v>
      </c>
      <c r="T42" s="80">
        <v>0</v>
      </c>
      <c r="U42">
        <v>1</v>
      </c>
    </row>
    <row r="43" spans="1:21" x14ac:dyDescent="0.35">
      <c r="A43" s="66" t="s">
        <v>213</v>
      </c>
      <c r="B43" s="66" t="s">
        <v>209</v>
      </c>
      <c r="C43" s="67" t="s">
        <v>646</v>
      </c>
      <c r="D43" s="68"/>
      <c r="E43" s="67"/>
      <c r="F43" s="70"/>
      <c r="G43" s="67"/>
      <c r="H43" s="71"/>
      <c r="I43" s="72"/>
      <c r="J43" s="72"/>
      <c r="K43" s="36"/>
      <c r="L43" s="73">
        <v>43</v>
      </c>
      <c r="M43" s="73" t="b">
        <f xml:space="preserve"> IF(AND(Edges[Submitted Date] &gt;= Misc!$O$2, Edges[Submitted Date] &lt;= Misc!$P$2,Edges[Total Granted] &gt;= Misc!$O$3, Edges[Total Granted] &lt;= Misc!$P$3,Edges[Awarded] &gt;= Misc!$O$4, Edges[Awarded] &lt;= Misc!$P$4,Edges[Edge Weight] &gt;= Misc!$O$5, Edges[Edge Weight] &lt;= Misc!$P$5,TRUE), TRUE, FALSE)</f>
        <v>1</v>
      </c>
      <c r="N43" s="74"/>
      <c r="O43" s="80" t="s">
        <v>434</v>
      </c>
      <c r="P43" s="80">
        <v>38314</v>
      </c>
      <c r="Q43" s="80" t="s">
        <v>393</v>
      </c>
      <c r="R43" s="80" t="s">
        <v>591</v>
      </c>
      <c r="S43" s="80">
        <v>1300952</v>
      </c>
      <c r="T43" s="80">
        <v>0</v>
      </c>
      <c r="U43">
        <v>1</v>
      </c>
    </row>
    <row r="44" spans="1:21" x14ac:dyDescent="0.35">
      <c r="A44" s="66" t="s">
        <v>211</v>
      </c>
      <c r="B44" s="66" t="s">
        <v>210</v>
      </c>
      <c r="C44" s="67" t="s">
        <v>646</v>
      </c>
      <c r="D44" s="68"/>
      <c r="E44" s="67"/>
      <c r="F44" s="70"/>
      <c r="G44" s="67"/>
      <c r="H44" s="71"/>
      <c r="I44" s="72"/>
      <c r="J44" s="72"/>
      <c r="K44" s="36"/>
      <c r="L44" s="73">
        <v>44</v>
      </c>
      <c r="M44" s="73" t="b">
        <f xml:space="preserve"> IF(AND(Edges[Submitted Date] &gt;= Misc!$O$2, Edges[Submitted Date] &lt;= Misc!$P$2,Edges[Total Granted] &gt;= Misc!$O$3, Edges[Total Granted] &lt;= Misc!$P$3,Edges[Awarded] &gt;= Misc!$O$4, Edges[Awarded] &lt;= Misc!$P$4,Edges[Edge Weight] &gt;= Misc!$O$5, Edges[Edge Weight] &lt;= Misc!$P$5,TRUE), TRUE, FALSE)</f>
        <v>1</v>
      </c>
      <c r="N44" s="74"/>
      <c r="O44" s="80" t="s">
        <v>434</v>
      </c>
      <c r="P44" s="80">
        <v>38314</v>
      </c>
      <c r="Q44" s="80" t="s">
        <v>393</v>
      </c>
      <c r="R44" s="80" t="s">
        <v>591</v>
      </c>
      <c r="S44" s="80">
        <v>1300952</v>
      </c>
      <c r="T44" s="80">
        <v>0</v>
      </c>
      <c r="U44">
        <v>1</v>
      </c>
    </row>
    <row r="45" spans="1:21" x14ac:dyDescent="0.35">
      <c r="A45" s="66" t="s">
        <v>212</v>
      </c>
      <c r="B45" s="66" t="s">
        <v>210</v>
      </c>
      <c r="C45" s="67" t="s">
        <v>646</v>
      </c>
      <c r="D45" s="68"/>
      <c r="E45" s="67"/>
      <c r="F45" s="70"/>
      <c r="G45" s="67"/>
      <c r="H45" s="71"/>
      <c r="I45" s="72"/>
      <c r="J45" s="72"/>
      <c r="K45" s="36"/>
      <c r="L45" s="73">
        <v>45</v>
      </c>
      <c r="M45" s="73" t="b">
        <f xml:space="preserve"> IF(AND(Edges[Submitted Date] &gt;= Misc!$O$2, Edges[Submitted Date] &lt;= Misc!$P$2,Edges[Total Granted] &gt;= Misc!$O$3, Edges[Total Granted] &lt;= Misc!$P$3,Edges[Awarded] &gt;= Misc!$O$4, Edges[Awarded] &lt;= Misc!$P$4,Edges[Edge Weight] &gt;= Misc!$O$5, Edges[Edge Weight] &lt;= Misc!$P$5,TRUE), TRUE, FALSE)</f>
        <v>1</v>
      </c>
      <c r="N45" s="74"/>
      <c r="O45" s="80" t="s">
        <v>434</v>
      </c>
      <c r="P45" s="80">
        <v>38314</v>
      </c>
      <c r="Q45" s="80" t="s">
        <v>393</v>
      </c>
      <c r="R45" s="80" t="s">
        <v>591</v>
      </c>
      <c r="S45" s="80">
        <v>1300952</v>
      </c>
      <c r="T45" s="80">
        <v>0</v>
      </c>
      <c r="U45">
        <v>1</v>
      </c>
    </row>
    <row r="46" spans="1:21" x14ac:dyDescent="0.35">
      <c r="A46" s="66" t="s">
        <v>213</v>
      </c>
      <c r="B46" s="66" t="s">
        <v>210</v>
      </c>
      <c r="C46" s="67" t="s">
        <v>646</v>
      </c>
      <c r="D46" s="68"/>
      <c r="E46" s="67"/>
      <c r="F46" s="70"/>
      <c r="G46" s="67"/>
      <c r="H46" s="71"/>
      <c r="I46" s="72"/>
      <c r="J46" s="72"/>
      <c r="K46" s="36"/>
      <c r="L46" s="73">
        <v>46</v>
      </c>
      <c r="M46" s="73" t="b">
        <f xml:space="preserve"> IF(AND(Edges[Submitted Date] &gt;= Misc!$O$2, Edges[Submitted Date] &lt;= Misc!$P$2,Edges[Total Granted] &gt;= Misc!$O$3, Edges[Total Granted] &lt;= Misc!$P$3,Edges[Awarded] &gt;= Misc!$O$4, Edges[Awarded] &lt;= Misc!$P$4,Edges[Edge Weight] &gt;= Misc!$O$5, Edges[Edge Weight] &lt;= Misc!$P$5,TRUE), TRUE, FALSE)</f>
        <v>1</v>
      </c>
      <c r="N46" s="74"/>
      <c r="O46" s="80" t="s">
        <v>434</v>
      </c>
      <c r="P46" s="80">
        <v>38314</v>
      </c>
      <c r="Q46" s="80" t="s">
        <v>393</v>
      </c>
      <c r="R46" s="80" t="s">
        <v>591</v>
      </c>
      <c r="S46" s="80">
        <v>1300952</v>
      </c>
      <c r="T46" s="80">
        <v>0</v>
      </c>
      <c r="U46">
        <v>1</v>
      </c>
    </row>
    <row r="47" spans="1:21" x14ac:dyDescent="0.35">
      <c r="A47" s="66" t="s">
        <v>212</v>
      </c>
      <c r="B47" s="66" t="s">
        <v>211</v>
      </c>
      <c r="C47" s="67" t="s">
        <v>646</v>
      </c>
      <c r="D47" s="68"/>
      <c r="E47" s="67"/>
      <c r="F47" s="70"/>
      <c r="G47" s="67"/>
      <c r="H47" s="71"/>
      <c r="I47" s="72"/>
      <c r="J47" s="72"/>
      <c r="K47" s="36"/>
      <c r="L47" s="73">
        <v>47</v>
      </c>
      <c r="M47" s="73" t="b">
        <f xml:space="preserve"> IF(AND(Edges[Submitted Date] &gt;= Misc!$O$2, Edges[Submitted Date] &lt;= Misc!$P$2,Edges[Total Granted] &gt;= Misc!$O$3, Edges[Total Granted] &lt;= Misc!$P$3,Edges[Awarded] &gt;= Misc!$O$4, Edges[Awarded] &lt;= Misc!$P$4,Edges[Edge Weight] &gt;= Misc!$O$5, Edges[Edge Weight] &lt;= Misc!$P$5,TRUE), TRUE, FALSE)</f>
        <v>1</v>
      </c>
      <c r="N47" s="74"/>
      <c r="O47" s="80" t="s">
        <v>434</v>
      </c>
      <c r="P47" s="80">
        <v>38314</v>
      </c>
      <c r="Q47" s="80" t="s">
        <v>393</v>
      </c>
      <c r="R47" s="80" t="s">
        <v>591</v>
      </c>
      <c r="S47" s="80">
        <v>1300952</v>
      </c>
      <c r="T47" s="80">
        <v>0</v>
      </c>
      <c r="U47">
        <v>1</v>
      </c>
    </row>
    <row r="48" spans="1:21" x14ac:dyDescent="0.35">
      <c r="A48" s="66" t="s">
        <v>213</v>
      </c>
      <c r="B48" s="66" t="s">
        <v>211</v>
      </c>
      <c r="C48" s="67" t="s">
        <v>646</v>
      </c>
      <c r="D48" s="68"/>
      <c r="E48" s="67"/>
      <c r="F48" s="70"/>
      <c r="G48" s="67"/>
      <c r="H48" s="71"/>
      <c r="I48" s="72"/>
      <c r="J48" s="72"/>
      <c r="K48" s="36"/>
      <c r="L48" s="73">
        <v>48</v>
      </c>
      <c r="M48" s="73" t="b">
        <f xml:space="preserve"> IF(AND(Edges[Submitted Date] &gt;= Misc!$O$2, Edges[Submitted Date] &lt;= Misc!$P$2,Edges[Total Granted] &gt;= Misc!$O$3, Edges[Total Granted] &lt;= Misc!$P$3,Edges[Awarded] &gt;= Misc!$O$4, Edges[Awarded] &lt;= Misc!$P$4,Edges[Edge Weight] &gt;= Misc!$O$5, Edges[Edge Weight] &lt;= Misc!$P$5,TRUE), TRUE, FALSE)</f>
        <v>1</v>
      </c>
      <c r="N48" s="74"/>
      <c r="O48" s="80" t="s">
        <v>434</v>
      </c>
      <c r="P48" s="80">
        <v>38314</v>
      </c>
      <c r="Q48" s="80" t="s">
        <v>393</v>
      </c>
      <c r="R48" s="80" t="s">
        <v>591</v>
      </c>
      <c r="S48" s="80">
        <v>1300952</v>
      </c>
      <c r="T48" s="80">
        <v>0</v>
      </c>
      <c r="U48">
        <v>1</v>
      </c>
    </row>
    <row r="49" spans="1:21" x14ac:dyDescent="0.35">
      <c r="A49" s="66" t="s">
        <v>213</v>
      </c>
      <c r="B49" s="66" t="s">
        <v>212</v>
      </c>
      <c r="C49" s="67" t="s">
        <v>646</v>
      </c>
      <c r="D49" s="68"/>
      <c r="E49" s="67"/>
      <c r="F49" s="70"/>
      <c r="G49" s="67"/>
      <c r="H49" s="71"/>
      <c r="I49" s="72"/>
      <c r="J49" s="72"/>
      <c r="K49" s="36"/>
      <c r="L49" s="73">
        <v>49</v>
      </c>
      <c r="M49" s="73" t="b">
        <f xml:space="preserve"> IF(AND(Edges[Submitted Date] &gt;= Misc!$O$2, Edges[Submitted Date] &lt;= Misc!$P$2,Edges[Total Granted] &gt;= Misc!$O$3, Edges[Total Granted] &lt;= Misc!$P$3,Edges[Awarded] &gt;= Misc!$O$4, Edges[Awarded] &lt;= Misc!$P$4,Edges[Edge Weight] &gt;= Misc!$O$5, Edges[Edge Weight] &lt;= Misc!$P$5,TRUE), TRUE, FALSE)</f>
        <v>1</v>
      </c>
      <c r="N49" s="74"/>
      <c r="O49" s="80" t="s">
        <v>434</v>
      </c>
      <c r="P49" s="80">
        <v>38314</v>
      </c>
      <c r="Q49" s="80" t="s">
        <v>393</v>
      </c>
      <c r="R49" s="80" t="s">
        <v>591</v>
      </c>
      <c r="S49" s="80">
        <v>1300952</v>
      </c>
      <c r="T49" s="80">
        <v>0</v>
      </c>
      <c r="U49">
        <v>1</v>
      </c>
    </row>
    <row r="50" spans="1:21" x14ac:dyDescent="0.35">
      <c r="A50" s="66" t="s">
        <v>214</v>
      </c>
      <c r="B50" s="66" t="s">
        <v>394</v>
      </c>
      <c r="C50" s="67" t="s">
        <v>646</v>
      </c>
      <c r="D50" s="68"/>
      <c r="E50" s="67"/>
      <c r="F50" s="70"/>
      <c r="G50" s="67"/>
      <c r="H50" s="71"/>
      <c r="I50" s="72"/>
      <c r="J50" s="72"/>
      <c r="K50" s="36"/>
      <c r="L50" s="73">
        <v>50</v>
      </c>
      <c r="M50" s="73" t="b">
        <f xml:space="preserve"> IF(AND(Edges[Submitted Date] &gt;= Misc!$O$2, Edges[Submitted Date] &lt;= Misc!$P$2,Edges[Total Granted] &gt;= Misc!$O$3, Edges[Total Granted] &lt;= Misc!$P$3,Edges[Awarded] &gt;= Misc!$O$4, Edges[Awarded] &lt;= Misc!$P$4,Edges[Edge Weight] &gt;= Misc!$O$5, Edges[Edge Weight] &lt;= Misc!$P$5,TRUE), TRUE, FALSE)</f>
        <v>1</v>
      </c>
      <c r="N50" s="74"/>
      <c r="O50" s="80" t="s">
        <v>435</v>
      </c>
      <c r="P50" s="80">
        <v>38314</v>
      </c>
      <c r="Q50" s="80" t="s">
        <v>394</v>
      </c>
      <c r="R50" s="80" t="s">
        <v>600</v>
      </c>
      <c r="S50" s="80">
        <v>1754216</v>
      </c>
      <c r="T50" s="80">
        <v>0</v>
      </c>
      <c r="U50">
        <v>1</v>
      </c>
    </row>
    <row r="51" spans="1:21" x14ac:dyDescent="0.35">
      <c r="A51" s="66" t="s">
        <v>215</v>
      </c>
      <c r="B51" s="66" t="s">
        <v>395</v>
      </c>
      <c r="C51" s="67" t="s">
        <v>646</v>
      </c>
      <c r="D51" s="68"/>
      <c r="E51" s="67"/>
      <c r="F51" s="70"/>
      <c r="G51" s="67"/>
      <c r="H51" s="71"/>
      <c r="I51" s="72"/>
      <c r="J51" s="72"/>
      <c r="K51" s="36"/>
      <c r="L51" s="73">
        <v>51</v>
      </c>
      <c r="M51" s="73" t="b">
        <f xml:space="preserve"> IF(AND(Edges[Submitted Date] &gt;= Misc!$O$2, Edges[Submitted Date] &lt;= Misc!$P$2,Edges[Total Granted] &gt;= Misc!$O$3, Edges[Total Granted] &lt;= Misc!$P$3,Edges[Awarded] &gt;= Misc!$O$4, Edges[Awarded] &lt;= Misc!$P$4,Edges[Edge Weight] &gt;= Misc!$O$5, Edges[Edge Weight] &lt;= Misc!$P$5,TRUE), TRUE, FALSE)</f>
        <v>1</v>
      </c>
      <c r="N51" s="74"/>
      <c r="O51" s="80" t="s">
        <v>436</v>
      </c>
      <c r="P51" s="80">
        <v>38314</v>
      </c>
      <c r="Q51" s="80" t="s">
        <v>395</v>
      </c>
      <c r="R51" s="80" t="s">
        <v>600</v>
      </c>
      <c r="S51" s="80">
        <v>1252926</v>
      </c>
      <c r="T51" s="80">
        <v>0</v>
      </c>
      <c r="U51">
        <v>1</v>
      </c>
    </row>
    <row r="52" spans="1:21" x14ac:dyDescent="0.35">
      <c r="A52" s="66" t="s">
        <v>216</v>
      </c>
      <c r="B52" s="66" t="s">
        <v>216</v>
      </c>
      <c r="C52" s="67" t="s">
        <v>646</v>
      </c>
      <c r="D52" s="68"/>
      <c r="E52" s="67"/>
      <c r="F52" s="70"/>
      <c r="G52" s="67"/>
      <c r="H52" s="71"/>
      <c r="I52" s="72"/>
      <c r="J52" s="72"/>
      <c r="K52" s="36"/>
      <c r="L52" s="73">
        <v>52</v>
      </c>
      <c r="M52" s="73" t="b">
        <f xml:space="preserve"> IF(AND(Edges[Submitted Date] &gt;= Misc!$O$2, Edges[Submitted Date] &lt;= Misc!$P$2,Edges[Total Granted] &gt;= Misc!$O$3, Edges[Total Granted] &lt;= Misc!$P$3,Edges[Awarded] &gt;= Misc!$O$4, Edges[Awarded] &lt;= Misc!$P$4,Edges[Edge Weight] &gt;= Misc!$O$5, Edges[Edge Weight] &lt;= Misc!$P$5,TRUE), TRUE, FALSE)</f>
        <v>1</v>
      </c>
      <c r="N52" s="74"/>
      <c r="O52" s="80" t="s">
        <v>437</v>
      </c>
      <c r="P52" s="80">
        <v>38314</v>
      </c>
      <c r="Q52" s="80" t="s">
        <v>216</v>
      </c>
      <c r="R52" s="80" t="s">
        <v>601</v>
      </c>
      <c r="S52" s="80">
        <v>345000</v>
      </c>
      <c r="T52" s="80">
        <v>0</v>
      </c>
      <c r="U52">
        <v>1</v>
      </c>
    </row>
    <row r="53" spans="1:21" x14ac:dyDescent="0.35">
      <c r="A53" s="66" t="s">
        <v>217</v>
      </c>
      <c r="B53" s="66" t="s">
        <v>396</v>
      </c>
      <c r="C53" s="67" t="s">
        <v>646</v>
      </c>
      <c r="D53" s="68"/>
      <c r="E53" s="67"/>
      <c r="F53" s="70"/>
      <c r="G53" s="67"/>
      <c r="H53" s="71"/>
      <c r="I53" s="72"/>
      <c r="J53" s="72"/>
      <c r="K53" s="36"/>
      <c r="L53" s="73">
        <v>53</v>
      </c>
      <c r="M53" s="73" t="b">
        <f xml:space="preserve"> IF(AND(Edges[Submitted Date] &gt;= Misc!$O$2, Edges[Submitted Date] &lt;= Misc!$P$2,Edges[Total Granted] &gt;= Misc!$O$3, Edges[Total Granted] &lt;= Misc!$P$3,Edges[Awarded] &gt;= Misc!$O$4, Edges[Awarded] &lt;= Misc!$P$4,Edges[Edge Weight] &gt;= Misc!$O$5, Edges[Edge Weight] &lt;= Misc!$P$5,TRUE), TRUE, FALSE)</f>
        <v>1</v>
      </c>
      <c r="N53" s="74"/>
      <c r="O53" s="80" t="s">
        <v>438</v>
      </c>
      <c r="P53" s="80">
        <v>38307</v>
      </c>
      <c r="Q53" s="80" t="s">
        <v>396</v>
      </c>
      <c r="R53" s="80" t="s">
        <v>602</v>
      </c>
      <c r="S53" s="80">
        <v>1170973</v>
      </c>
      <c r="T53" s="80">
        <v>0</v>
      </c>
      <c r="U53">
        <v>1</v>
      </c>
    </row>
    <row r="54" spans="1:21" x14ac:dyDescent="0.35">
      <c r="A54" s="66" t="s">
        <v>217</v>
      </c>
      <c r="B54" s="66" t="s">
        <v>397</v>
      </c>
      <c r="C54" s="67" t="s">
        <v>646</v>
      </c>
      <c r="D54" s="68"/>
      <c r="E54" s="67"/>
      <c r="F54" s="70"/>
      <c r="G54" s="67"/>
      <c r="H54" s="71"/>
      <c r="I54" s="72"/>
      <c r="J54" s="72"/>
      <c r="K54" s="36"/>
      <c r="L54" s="73">
        <v>54</v>
      </c>
      <c r="M54" s="73" t="b">
        <f xml:space="preserve"> IF(AND(Edges[Submitted Date] &gt;= Misc!$O$2, Edges[Submitted Date] &lt;= Misc!$P$2,Edges[Total Granted] &gt;= Misc!$O$3, Edges[Total Granted] &lt;= Misc!$P$3,Edges[Awarded] &gt;= Misc!$O$4, Edges[Awarded] &lt;= Misc!$P$4,Edges[Edge Weight] &gt;= Misc!$O$5, Edges[Edge Weight] &lt;= Misc!$P$5,TRUE), TRUE, FALSE)</f>
        <v>1</v>
      </c>
      <c r="N54" s="74"/>
      <c r="O54" s="80" t="s">
        <v>439</v>
      </c>
      <c r="P54" s="80">
        <v>38306</v>
      </c>
      <c r="Q54" s="80" t="s">
        <v>217</v>
      </c>
      <c r="R54" s="80" t="s">
        <v>589</v>
      </c>
      <c r="S54" s="80">
        <v>270953</v>
      </c>
      <c r="T54" s="80">
        <v>0</v>
      </c>
      <c r="U54">
        <v>1</v>
      </c>
    </row>
    <row r="55" spans="1:21" x14ac:dyDescent="0.35">
      <c r="A55" s="66" t="s">
        <v>218</v>
      </c>
      <c r="B55" s="66" t="s">
        <v>220</v>
      </c>
      <c r="C55" s="67" t="s">
        <v>645</v>
      </c>
      <c r="D55" s="68"/>
      <c r="E55" s="67"/>
      <c r="F55" s="70"/>
      <c r="G55" s="67"/>
      <c r="H55" s="71"/>
      <c r="I55" s="72"/>
      <c r="J55" s="72"/>
      <c r="K55" s="36"/>
      <c r="L55" s="73">
        <v>55</v>
      </c>
      <c r="M55" s="73" t="b">
        <f xml:space="preserve"> IF(AND(Edges[Submitted Date] &gt;= Misc!$O$2, Edges[Submitted Date] &lt;= Misc!$P$2,Edges[Total Granted] &gt;= Misc!$O$3, Edges[Total Granted] &lt;= Misc!$P$3,Edges[Awarded] &gt;= Misc!$O$4, Edges[Awarded] &lt;= Misc!$P$4,Edges[Edge Weight] &gt;= Misc!$O$5, Edges[Edge Weight] &lt;= Misc!$P$5,TRUE), TRUE, FALSE)</f>
        <v>1</v>
      </c>
      <c r="N55" s="74"/>
      <c r="O55" s="80" t="s">
        <v>440</v>
      </c>
      <c r="P55" s="80">
        <v>38324</v>
      </c>
      <c r="Q55" s="80" t="s">
        <v>219</v>
      </c>
      <c r="R55" s="80" t="s">
        <v>588</v>
      </c>
      <c r="S55" s="80">
        <v>9175372</v>
      </c>
      <c r="T55" s="80">
        <v>1</v>
      </c>
      <c r="U55">
        <v>1</v>
      </c>
    </row>
    <row r="56" spans="1:21" x14ac:dyDescent="0.35">
      <c r="A56" s="66" t="s">
        <v>219</v>
      </c>
      <c r="B56" s="66" t="s">
        <v>220</v>
      </c>
      <c r="C56" s="67" t="s">
        <v>645</v>
      </c>
      <c r="D56" s="68"/>
      <c r="E56" s="67"/>
      <c r="F56" s="70"/>
      <c r="G56" s="67"/>
      <c r="H56" s="71"/>
      <c r="I56" s="72"/>
      <c r="J56" s="72"/>
      <c r="K56" s="36"/>
      <c r="L56" s="73">
        <v>56</v>
      </c>
      <c r="M56" s="73" t="b">
        <f xml:space="preserve"> IF(AND(Edges[Submitted Date] &gt;= Misc!$O$2, Edges[Submitted Date] &lt;= Misc!$P$2,Edges[Total Granted] &gt;= Misc!$O$3, Edges[Total Granted] &lt;= Misc!$P$3,Edges[Awarded] &gt;= Misc!$O$4, Edges[Awarded] &lt;= Misc!$P$4,Edges[Edge Weight] &gt;= Misc!$O$5, Edges[Edge Weight] &lt;= Misc!$P$5,TRUE), TRUE, FALSE)</f>
        <v>1</v>
      </c>
      <c r="N56" s="74"/>
      <c r="O56" s="80" t="s">
        <v>440</v>
      </c>
      <c r="P56" s="80">
        <v>38324</v>
      </c>
      <c r="Q56" s="80" t="s">
        <v>219</v>
      </c>
      <c r="R56" s="80" t="s">
        <v>588</v>
      </c>
      <c r="S56" s="80">
        <v>9175372</v>
      </c>
      <c r="T56" s="80">
        <v>1</v>
      </c>
      <c r="U56">
        <v>1</v>
      </c>
    </row>
    <row r="57" spans="1:21" x14ac:dyDescent="0.35">
      <c r="A57" s="66" t="s">
        <v>220</v>
      </c>
      <c r="B57" s="66" t="s">
        <v>220</v>
      </c>
      <c r="C57" s="67" t="s">
        <v>646</v>
      </c>
      <c r="D57" s="68"/>
      <c r="E57" s="67"/>
      <c r="F57" s="70"/>
      <c r="G57" s="67"/>
      <c r="H57" s="71"/>
      <c r="I57" s="72"/>
      <c r="J57" s="72"/>
      <c r="K57" s="36"/>
      <c r="L57" s="73">
        <v>57</v>
      </c>
      <c r="M57" s="73" t="b">
        <f xml:space="preserve"> IF(AND(Edges[Submitted Date] &gt;= Misc!$O$2, Edges[Submitted Date] &lt;= Misc!$P$2,Edges[Total Granted] &gt;= Misc!$O$3, Edges[Total Granted] &lt;= Misc!$P$3,Edges[Awarded] &gt;= Misc!$O$4, Edges[Awarded] &lt;= Misc!$P$4,Edges[Edge Weight] &gt;= Misc!$O$5, Edges[Edge Weight] &lt;= Misc!$P$5,TRUE), TRUE, FALSE)</f>
        <v>1</v>
      </c>
      <c r="N57" s="74"/>
      <c r="O57" s="80" t="s">
        <v>441</v>
      </c>
      <c r="P57" s="80">
        <v>38306</v>
      </c>
      <c r="Q57" s="80" t="s">
        <v>220</v>
      </c>
      <c r="R57" s="80" t="s">
        <v>588</v>
      </c>
      <c r="S57" s="80">
        <v>0</v>
      </c>
      <c r="T57" s="80">
        <v>0</v>
      </c>
      <c r="U57">
        <v>1</v>
      </c>
    </row>
    <row r="58" spans="1:21" x14ac:dyDescent="0.35">
      <c r="A58" s="66" t="s">
        <v>221</v>
      </c>
      <c r="B58" s="66" t="s">
        <v>221</v>
      </c>
      <c r="C58" s="67" t="s">
        <v>646</v>
      </c>
      <c r="D58" s="68"/>
      <c r="E58" s="67"/>
      <c r="F58" s="70"/>
      <c r="G58" s="67"/>
      <c r="H58" s="71"/>
      <c r="I58" s="72"/>
      <c r="J58" s="72"/>
      <c r="K58" s="36"/>
      <c r="L58" s="73">
        <v>58</v>
      </c>
      <c r="M58" s="73" t="b">
        <f xml:space="preserve"> IF(AND(Edges[Submitted Date] &gt;= Misc!$O$2, Edges[Submitted Date] &lt;= Misc!$P$2,Edges[Total Granted] &gt;= Misc!$O$3, Edges[Total Granted] &lt;= Misc!$P$3,Edges[Awarded] &gt;= Misc!$O$4, Edges[Awarded] &lt;= Misc!$P$4,Edges[Edge Weight] &gt;= Misc!$O$5, Edges[Edge Weight] &lt;= Misc!$P$5,TRUE), TRUE, FALSE)</f>
        <v>1</v>
      </c>
      <c r="N58" s="74"/>
      <c r="O58" s="80" t="s">
        <v>442</v>
      </c>
      <c r="P58" s="80">
        <v>38306</v>
      </c>
      <c r="Q58" s="80" t="s">
        <v>221</v>
      </c>
      <c r="R58" s="80" t="s">
        <v>596</v>
      </c>
      <c r="S58" s="80">
        <v>0</v>
      </c>
      <c r="T58" s="80">
        <v>0</v>
      </c>
      <c r="U58">
        <v>1</v>
      </c>
    </row>
    <row r="59" spans="1:21" x14ac:dyDescent="0.35">
      <c r="A59" s="66" t="s">
        <v>222</v>
      </c>
      <c r="B59" s="66" t="s">
        <v>203</v>
      </c>
      <c r="C59" s="67" t="s">
        <v>646</v>
      </c>
      <c r="D59" s="68"/>
      <c r="E59" s="67"/>
      <c r="F59" s="70"/>
      <c r="G59" s="67"/>
      <c r="H59" s="71"/>
      <c r="I59" s="72"/>
      <c r="J59" s="72"/>
      <c r="K59" s="36"/>
      <c r="L59" s="73">
        <v>59</v>
      </c>
      <c r="M59" s="73" t="b">
        <f xml:space="preserve"> IF(AND(Edges[Submitted Date] &gt;= Misc!$O$2, Edges[Submitted Date] &lt;= Misc!$P$2,Edges[Total Granted] &gt;= Misc!$O$3, Edges[Total Granted] &lt;= Misc!$P$3,Edges[Awarded] &gt;= Misc!$O$4, Edges[Awarded] &lt;= Misc!$P$4,Edges[Edge Weight] &gt;= Misc!$O$5, Edges[Edge Weight] &lt;= Misc!$P$5,TRUE), TRUE, FALSE)</f>
        <v>1</v>
      </c>
      <c r="N59" s="74"/>
      <c r="O59" s="80" t="s">
        <v>428</v>
      </c>
      <c r="P59" s="80">
        <v>38303</v>
      </c>
      <c r="Q59" s="80" t="s">
        <v>203</v>
      </c>
      <c r="R59" s="80" t="s">
        <v>598</v>
      </c>
      <c r="S59" s="80">
        <v>60712</v>
      </c>
      <c r="T59" s="80">
        <v>0</v>
      </c>
      <c r="U59">
        <v>1</v>
      </c>
    </row>
    <row r="60" spans="1:21" x14ac:dyDescent="0.35">
      <c r="A60" s="66" t="s">
        <v>223</v>
      </c>
      <c r="B60" s="66" t="s">
        <v>398</v>
      </c>
      <c r="C60" s="67" t="s">
        <v>645</v>
      </c>
      <c r="D60" s="68"/>
      <c r="E60" s="67"/>
      <c r="F60" s="70"/>
      <c r="G60" s="67"/>
      <c r="H60" s="71"/>
      <c r="I60" s="72"/>
      <c r="J60" s="72"/>
      <c r="K60" s="36"/>
      <c r="L60" s="73">
        <v>60</v>
      </c>
      <c r="M60" s="73" t="b">
        <f xml:space="preserve"> IF(AND(Edges[Submitted Date] &gt;= Misc!$O$2, Edges[Submitted Date] &lt;= Misc!$P$2,Edges[Total Granted] &gt;= Misc!$O$3, Edges[Total Granted] &lt;= Misc!$P$3,Edges[Awarded] &gt;= Misc!$O$4, Edges[Awarded] &lt;= Misc!$P$4,Edges[Edge Weight] &gt;= Misc!$O$5, Edges[Edge Weight] &lt;= Misc!$P$5,TRUE), TRUE, FALSE)</f>
        <v>1</v>
      </c>
      <c r="N60" s="74"/>
      <c r="O60" s="80" t="s">
        <v>443</v>
      </c>
      <c r="P60" s="80">
        <v>38302</v>
      </c>
      <c r="Q60" s="80" t="s">
        <v>224</v>
      </c>
      <c r="R60" s="80" t="s">
        <v>603</v>
      </c>
      <c r="S60" s="80">
        <v>123992</v>
      </c>
      <c r="T60" s="80">
        <v>1</v>
      </c>
      <c r="U60">
        <v>1</v>
      </c>
    </row>
    <row r="61" spans="1:21" x14ac:dyDescent="0.35">
      <c r="A61" s="66" t="s">
        <v>224</v>
      </c>
      <c r="B61" s="66" t="s">
        <v>398</v>
      </c>
      <c r="C61" s="67" t="s">
        <v>645</v>
      </c>
      <c r="D61" s="68"/>
      <c r="E61" s="67"/>
      <c r="F61" s="70"/>
      <c r="G61" s="67"/>
      <c r="H61" s="71"/>
      <c r="I61" s="72"/>
      <c r="J61" s="72"/>
      <c r="K61" s="36"/>
      <c r="L61" s="73">
        <v>61</v>
      </c>
      <c r="M61" s="73" t="b">
        <f xml:space="preserve"> IF(AND(Edges[Submitted Date] &gt;= Misc!$O$2, Edges[Submitted Date] &lt;= Misc!$P$2,Edges[Total Granted] &gt;= Misc!$O$3, Edges[Total Granted] &lt;= Misc!$P$3,Edges[Awarded] &gt;= Misc!$O$4, Edges[Awarded] &lt;= Misc!$P$4,Edges[Edge Weight] &gt;= Misc!$O$5, Edges[Edge Weight] &lt;= Misc!$P$5,TRUE), TRUE, FALSE)</f>
        <v>1</v>
      </c>
      <c r="N61" s="74"/>
      <c r="O61" s="80" t="s">
        <v>443</v>
      </c>
      <c r="P61" s="80">
        <v>38302</v>
      </c>
      <c r="Q61" s="80" t="s">
        <v>224</v>
      </c>
      <c r="R61" s="80" t="s">
        <v>603</v>
      </c>
      <c r="S61" s="80">
        <v>123992</v>
      </c>
      <c r="T61" s="80">
        <v>1</v>
      </c>
      <c r="U61">
        <v>1</v>
      </c>
    </row>
    <row r="62" spans="1:21" x14ac:dyDescent="0.35">
      <c r="A62" s="66" t="s">
        <v>225</v>
      </c>
      <c r="B62" s="66" t="s">
        <v>398</v>
      </c>
      <c r="C62" s="67" t="s">
        <v>645</v>
      </c>
      <c r="D62" s="68"/>
      <c r="E62" s="67"/>
      <c r="F62" s="70"/>
      <c r="G62" s="67"/>
      <c r="H62" s="71"/>
      <c r="I62" s="72"/>
      <c r="J62" s="72"/>
      <c r="K62" s="36"/>
      <c r="L62" s="73">
        <v>62</v>
      </c>
      <c r="M62" s="73" t="b">
        <f xml:space="preserve"> IF(AND(Edges[Submitted Date] &gt;= Misc!$O$2, Edges[Submitted Date] &lt;= Misc!$P$2,Edges[Total Granted] &gt;= Misc!$O$3, Edges[Total Granted] &lt;= Misc!$P$3,Edges[Awarded] &gt;= Misc!$O$4, Edges[Awarded] &lt;= Misc!$P$4,Edges[Edge Weight] &gt;= Misc!$O$5, Edges[Edge Weight] &lt;= Misc!$P$5,TRUE), TRUE, FALSE)</f>
        <v>1</v>
      </c>
      <c r="N62" s="74"/>
      <c r="O62" s="80" t="s">
        <v>443</v>
      </c>
      <c r="P62" s="80">
        <v>38302</v>
      </c>
      <c r="Q62" s="80" t="s">
        <v>224</v>
      </c>
      <c r="R62" s="80" t="s">
        <v>603</v>
      </c>
      <c r="S62" s="80">
        <v>123992</v>
      </c>
      <c r="T62" s="80">
        <v>1</v>
      </c>
      <c r="U62">
        <v>1</v>
      </c>
    </row>
    <row r="63" spans="1:21" x14ac:dyDescent="0.35">
      <c r="A63" s="66" t="s">
        <v>226</v>
      </c>
      <c r="B63" s="66" t="s">
        <v>398</v>
      </c>
      <c r="C63" s="67" t="s">
        <v>645</v>
      </c>
      <c r="D63" s="68"/>
      <c r="E63" s="67"/>
      <c r="F63" s="70"/>
      <c r="G63" s="67"/>
      <c r="H63" s="71"/>
      <c r="I63" s="72"/>
      <c r="J63" s="72"/>
      <c r="K63" s="36"/>
      <c r="L63" s="73">
        <v>63</v>
      </c>
      <c r="M63" s="73" t="b">
        <f xml:space="preserve"> IF(AND(Edges[Submitted Date] &gt;= Misc!$O$2, Edges[Submitted Date] &lt;= Misc!$P$2,Edges[Total Granted] &gt;= Misc!$O$3, Edges[Total Granted] &lt;= Misc!$P$3,Edges[Awarded] &gt;= Misc!$O$4, Edges[Awarded] &lt;= Misc!$P$4,Edges[Edge Weight] &gt;= Misc!$O$5, Edges[Edge Weight] &lt;= Misc!$P$5,TRUE), TRUE, FALSE)</f>
        <v>1</v>
      </c>
      <c r="N63" s="74"/>
      <c r="O63" s="80" t="s">
        <v>443</v>
      </c>
      <c r="P63" s="80">
        <v>38302</v>
      </c>
      <c r="Q63" s="80" t="s">
        <v>224</v>
      </c>
      <c r="R63" s="80" t="s">
        <v>603</v>
      </c>
      <c r="S63" s="80">
        <v>123992</v>
      </c>
      <c r="T63" s="80">
        <v>1</v>
      </c>
      <c r="U63">
        <v>1</v>
      </c>
    </row>
    <row r="64" spans="1:21" x14ac:dyDescent="0.35">
      <c r="A64" s="66" t="s">
        <v>227</v>
      </c>
      <c r="B64" s="66" t="s">
        <v>398</v>
      </c>
      <c r="C64" s="67" t="s">
        <v>645</v>
      </c>
      <c r="D64" s="68"/>
      <c r="E64" s="67"/>
      <c r="F64" s="70"/>
      <c r="G64" s="67"/>
      <c r="H64" s="71"/>
      <c r="I64" s="72"/>
      <c r="J64" s="72"/>
      <c r="K64" s="36"/>
      <c r="L64" s="73">
        <v>64</v>
      </c>
      <c r="M64" s="73" t="b">
        <f xml:space="preserve"> IF(AND(Edges[Submitted Date] &gt;= Misc!$O$2, Edges[Submitted Date] &lt;= Misc!$P$2,Edges[Total Granted] &gt;= Misc!$O$3, Edges[Total Granted] &lt;= Misc!$P$3,Edges[Awarded] &gt;= Misc!$O$4, Edges[Awarded] &lt;= Misc!$P$4,Edges[Edge Weight] &gt;= Misc!$O$5, Edges[Edge Weight] &lt;= Misc!$P$5,TRUE), TRUE, FALSE)</f>
        <v>1</v>
      </c>
      <c r="N64" s="74"/>
      <c r="O64" s="80" t="s">
        <v>443</v>
      </c>
      <c r="P64" s="80">
        <v>38302</v>
      </c>
      <c r="Q64" s="80" t="s">
        <v>224</v>
      </c>
      <c r="R64" s="80" t="s">
        <v>603</v>
      </c>
      <c r="S64" s="80">
        <v>123992</v>
      </c>
      <c r="T64" s="80">
        <v>1</v>
      </c>
      <c r="U64">
        <v>1</v>
      </c>
    </row>
    <row r="65" spans="1:21" x14ac:dyDescent="0.35">
      <c r="A65" s="66" t="s">
        <v>224</v>
      </c>
      <c r="B65" s="66" t="s">
        <v>223</v>
      </c>
      <c r="C65" s="67" t="s">
        <v>645</v>
      </c>
      <c r="D65" s="68"/>
      <c r="E65" s="67"/>
      <c r="F65" s="70"/>
      <c r="G65" s="67"/>
      <c r="H65" s="71"/>
      <c r="I65" s="72"/>
      <c r="J65" s="72"/>
      <c r="K65" s="36"/>
      <c r="L65" s="73">
        <v>65</v>
      </c>
      <c r="M65" s="73" t="b">
        <f xml:space="preserve"> IF(AND(Edges[Submitted Date] &gt;= Misc!$O$2, Edges[Submitted Date] &lt;= Misc!$P$2,Edges[Total Granted] &gt;= Misc!$O$3, Edges[Total Granted] &lt;= Misc!$P$3,Edges[Awarded] &gt;= Misc!$O$4, Edges[Awarded] &lt;= Misc!$P$4,Edges[Edge Weight] &gt;= Misc!$O$5, Edges[Edge Weight] &lt;= Misc!$P$5,TRUE), TRUE, FALSE)</f>
        <v>1</v>
      </c>
      <c r="N65" s="74"/>
      <c r="O65" s="80" t="s">
        <v>443</v>
      </c>
      <c r="P65" s="80">
        <v>38302</v>
      </c>
      <c r="Q65" s="80" t="s">
        <v>224</v>
      </c>
      <c r="R65" s="80" t="s">
        <v>603</v>
      </c>
      <c r="S65" s="80">
        <v>123992</v>
      </c>
      <c r="T65" s="80">
        <v>1</v>
      </c>
      <c r="U65">
        <v>1</v>
      </c>
    </row>
    <row r="66" spans="1:21" x14ac:dyDescent="0.35">
      <c r="A66" s="66" t="s">
        <v>225</v>
      </c>
      <c r="B66" s="66" t="s">
        <v>223</v>
      </c>
      <c r="C66" s="67" t="s">
        <v>645</v>
      </c>
      <c r="D66" s="68"/>
      <c r="E66" s="67"/>
      <c r="F66" s="70"/>
      <c r="G66" s="67"/>
      <c r="H66" s="71"/>
      <c r="I66" s="72"/>
      <c r="J66" s="72"/>
      <c r="K66" s="36"/>
      <c r="L66" s="73">
        <v>66</v>
      </c>
      <c r="M66" s="73" t="b">
        <f xml:space="preserve"> IF(AND(Edges[Submitted Date] &gt;= Misc!$O$2, Edges[Submitted Date] &lt;= Misc!$P$2,Edges[Total Granted] &gt;= Misc!$O$3, Edges[Total Granted] &lt;= Misc!$P$3,Edges[Awarded] &gt;= Misc!$O$4, Edges[Awarded] &lt;= Misc!$P$4,Edges[Edge Weight] &gt;= Misc!$O$5, Edges[Edge Weight] &lt;= Misc!$P$5,TRUE), TRUE, FALSE)</f>
        <v>1</v>
      </c>
      <c r="N66" s="74"/>
      <c r="O66" s="80" t="s">
        <v>443</v>
      </c>
      <c r="P66" s="80">
        <v>38302</v>
      </c>
      <c r="Q66" s="80" t="s">
        <v>224</v>
      </c>
      <c r="R66" s="80" t="s">
        <v>603</v>
      </c>
      <c r="S66" s="80">
        <v>123992</v>
      </c>
      <c r="T66" s="80">
        <v>1</v>
      </c>
      <c r="U66">
        <v>1</v>
      </c>
    </row>
    <row r="67" spans="1:21" x14ac:dyDescent="0.35">
      <c r="A67" s="66" t="s">
        <v>226</v>
      </c>
      <c r="B67" s="66" t="s">
        <v>223</v>
      </c>
      <c r="C67" s="67" t="s">
        <v>645</v>
      </c>
      <c r="D67" s="68"/>
      <c r="E67" s="67"/>
      <c r="F67" s="70"/>
      <c r="G67" s="67"/>
      <c r="H67" s="71"/>
      <c r="I67" s="72"/>
      <c r="J67" s="72"/>
      <c r="K67" s="36"/>
      <c r="L67" s="73">
        <v>67</v>
      </c>
      <c r="M67" s="73" t="b">
        <f xml:space="preserve"> IF(AND(Edges[Submitted Date] &gt;= Misc!$O$2, Edges[Submitted Date] &lt;= Misc!$P$2,Edges[Total Granted] &gt;= Misc!$O$3, Edges[Total Granted] &lt;= Misc!$P$3,Edges[Awarded] &gt;= Misc!$O$4, Edges[Awarded] &lt;= Misc!$P$4,Edges[Edge Weight] &gt;= Misc!$O$5, Edges[Edge Weight] &lt;= Misc!$P$5,TRUE), TRUE, FALSE)</f>
        <v>1</v>
      </c>
      <c r="N67" s="74"/>
      <c r="O67" s="80" t="s">
        <v>443</v>
      </c>
      <c r="P67" s="80">
        <v>38302</v>
      </c>
      <c r="Q67" s="80" t="s">
        <v>224</v>
      </c>
      <c r="R67" s="80" t="s">
        <v>603</v>
      </c>
      <c r="S67" s="80">
        <v>123992</v>
      </c>
      <c r="T67" s="80">
        <v>1</v>
      </c>
      <c r="U67">
        <v>1</v>
      </c>
    </row>
    <row r="68" spans="1:21" x14ac:dyDescent="0.35">
      <c r="A68" s="66" t="s">
        <v>227</v>
      </c>
      <c r="B68" s="66" t="s">
        <v>223</v>
      </c>
      <c r="C68" s="67" t="s">
        <v>645</v>
      </c>
      <c r="D68" s="68"/>
      <c r="E68" s="67"/>
      <c r="F68" s="70"/>
      <c r="G68" s="67"/>
      <c r="H68" s="71"/>
      <c r="I68" s="72"/>
      <c r="J68" s="72"/>
      <c r="K68" s="36"/>
      <c r="L68" s="73">
        <v>68</v>
      </c>
      <c r="M68" s="73" t="b">
        <f xml:space="preserve"> IF(AND(Edges[Submitted Date] &gt;= Misc!$O$2, Edges[Submitted Date] &lt;= Misc!$P$2,Edges[Total Granted] &gt;= Misc!$O$3, Edges[Total Granted] &lt;= Misc!$P$3,Edges[Awarded] &gt;= Misc!$O$4, Edges[Awarded] &lt;= Misc!$P$4,Edges[Edge Weight] &gt;= Misc!$O$5, Edges[Edge Weight] &lt;= Misc!$P$5,TRUE), TRUE, FALSE)</f>
        <v>1</v>
      </c>
      <c r="N68" s="74"/>
      <c r="O68" s="80" t="s">
        <v>443</v>
      </c>
      <c r="P68" s="80">
        <v>38302</v>
      </c>
      <c r="Q68" s="80" t="s">
        <v>224</v>
      </c>
      <c r="R68" s="80" t="s">
        <v>603</v>
      </c>
      <c r="S68" s="80">
        <v>123992</v>
      </c>
      <c r="T68" s="80">
        <v>1</v>
      </c>
      <c r="U68">
        <v>1</v>
      </c>
    </row>
    <row r="69" spans="1:21" x14ac:dyDescent="0.35">
      <c r="A69" s="66" t="s">
        <v>225</v>
      </c>
      <c r="B69" s="66" t="s">
        <v>224</v>
      </c>
      <c r="C69" s="67" t="s">
        <v>645</v>
      </c>
      <c r="D69" s="68"/>
      <c r="E69" s="67"/>
      <c r="F69" s="70"/>
      <c r="G69" s="67"/>
      <c r="H69" s="71"/>
      <c r="I69" s="72"/>
      <c r="J69" s="72"/>
      <c r="K69" s="36"/>
      <c r="L69" s="73">
        <v>69</v>
      </c>
      <c r="M69" s="73" t="b">
        <f xml:space="preserve"> IF(AND(Edges[Submitted Date] &gt;= Misc!$O$2, Edges[Submitted Date] &lt;= Misc!$P$2,Edges[Total Granted] &gt;= Misc!$O$3, Edges[Total Granted] &lt;= Misc!$P$3,Edges[Awarded] &gt;= Misc!$O$4, Edges[Awarded] &lt;= Misc!$P$4,Edges[Edge Weight] &gt;= Misc!$O$5, Edges[Edge Weight] &lt;= Misc!$P$5,TRUE), TRUE, FALSE)</f>
        <v>1</v>
      </c>
      <c r="N69" s="74"/>
      <c r="O69" s="80" t="s">
        <v>443</v>
      </c>
      <c r="P69" s="80">
        <v>38302</v>
      </c>
      <c r="Q69" s="80" t="s">
        <v>224</v>
      </c>
      <c r="R69" s="80" t="s">
        <v>603</v>
      </c>
      <c r="S69" s="80">
        <v>123992</v>
      </c>
      <c r="T69" s="80">
        <v>1</v>
      </c>
      <c r="U69">
        <v>1</v>
      </c>
    </row>
    <row r="70" spans="1:21" x14ac:dyDescent="0.35">
      <c r="A70" s="66" t="s">
        <v>226</v>
      </c>
      <c r="B70" s="66" t="s">
        <v>225</v>
      </c>
      <c r="C70" s="67" t="s">
        <v>645</v>
      </c>
      <c r="D70" s="68"/>
      <c r="E70" s="67"/>
      <c r="F70" s="70"/>
      <c r="G70" s="67"/>
      <c r="H70" s="71"/>
      <c r="I70" s="72"/>
      <c r="J70" s="72"/>
      <c r="K70" s="36"/>
      <c r="L70" s="73">
        <v>70</v>
      </c>
      <c r="M70" s="73" t="b">
        <f xml:space="preserve"> IF(AND(Edges[Submitted Date] &gt;= Misc!$O$2, Edges[Submitted Date] &lt;= Misc!$P$2,Edges[Total Granted] &gt;= Misc!$O$3, Edges[Total Granted] &lt;= Misc!$P$3,Edges[Awarded] &gt;= Misc!$O$4, Edges[Awarded] &lt;= Misc!$P$4,Edges[Edge Weight] &gt;= Misc!$O$5, Edges[Edge Weight] &lt;= Misc!$P$5,TRUE), TRUE, FALSE)</f>
        <v>1</v>
      </c>
      <c r="N70" s="74"/>
      <c r="O70" s="80" t="s">
        <v>443</v>
      </c>
      <c r="P70" s="80">
        <v>38302</v>
      </c>
      <c r="Q70" s="80" t="s">
        <v>224</v>
      </c>
      <c r="R70" s="80" t="s">
        <v>603</v>
      </c>
      <c r="S70" s="80">
        <v>123992</v>
      </c>
      <c r="T70" s="80">
        <v>1</v>
      </c>
      <c r="U70">
        <v>1</v>
      </c>
    </row>
    <row r="71" spans="1:21" x14ac:dyDescent="0.35">
      <c r="A71" s="66" t="s">
        <v>227</v>
      </c>
      <c r="B71" s="66" t="s">
        <v>225</v>
      </c>
      <c r="C71" s="67" t="s">
        <v>645</v>
      </c>
      <c r="D71" s="68"/>
      <c r="E71" s="67"/>
      <c r="F71" s="70"/>
      <c r="G71" s="67"/>
      <c r="H71" s="71"/>
      <c r="I71" s="72"/>
      <c r="J71" s="72"/>
      <c r="K71" s="36"/>
      <c r="L71" s="73">
        <v>71</v>
      </c>
      <c r="M71" s="73" t="b">
        <f xml:space="preserve"> IF(AND(Edges[Submitted Date] &gt;= Misc!$O$2, Edges[Submitted Date] &lt;= Misc!$P$2,Edges[Total Granted] &gt;= Misc!$O$3, Edges[Total Granted] &lt;= Misc!$P$3,Edges[Awarded] &gt;= Misc!$O$4, Edges[Awarded] &lt;= Misc!$P$4,Edges[Edge Weight] &gt;= Misc!$O$5, Edges[Edge Weight] &lt;= Misc!$P$5,TRUE), TRUE, FALSE)</f>
        <v>1</v>
      </c>
      <c r="N71" s="74"/>
      <c r="O71" s="80" t="s">
        <v>443</v>
      </c>
      <c r="P71" s="80">
        <v>38302</v>
      </c>
      <c r="Q71" s="80" t="s">
        <v>224</v>
      </c>
      <c r="R71" s="80" t="s">
        <v>603</v>
      </c>
      <c r="S71" s="80">
        <v>123992</v>
      </c>
      <c r="T71" s="80">
        <v>1</v>
      </c>
      <c r="U71">
        <v>1</v>
      </c>
    </row>
    <row r="72" spans="1:21" x14ac:dyDescent="0.35">
      <c r="A72" s="66" t="s">
        <v>228</v>
      </c>
      <c r="B72" s="66" t="s">
        <v>230</v>
      </c>
      <c r="C72" s="67" t="s">
        <v>645</v>
      </c>
      <c r="D72" s="68"/>
      <c r="E72" s="67"/>
      <c r="F72" s="70"/>
      <c r="G72" s="67"/>
      <c r="H72" s="71"/>
      <c r="I72" s="72"/>
      <c r="J72" s="72"/>
      <c r="K72" s="36"/>
      <c r="L72" s="73">
        <v>72</v>
      </c>
      <c r="M72" s="73" t="b">
        <f xml:space="preserve"> IF(AND(Edges[Submitted Date] &gt;= Misc!$O$2, Edges[Submitted Date] &lt;= Misc!$P$2,Edges[Total Granted] &gt;= Misc!$O$3, Edges[Total Granted] &lt;= Misc!$P$3,Edges[Awarded] &gt;= Misc!$O$4, Edges[Awarded] &lt;= Misc!$P$4,Edges[Edge Weight] &gt;= Misc!$O$5, Edges[Edge Weight] &lt;= Misc!$P$5,TRUE), TRUE, FALSE)</f>
        <v>1</v>
      </c>
      <c r="N72" s="74"/>
      <c r="O72" s="80" t="s">
        <v>444</v>
      </c>
      <c r="P72" s="80">
        <v>38302</v>
      </c>
      <c r="Q72" s="80" t="s">
        <v>264</v>
      </c>
      <c r="R72" s="80" t="s">
        <v>590</v>
      </c>
      <c r="S72" s="80">
        <v>1418713</v>
      </c>
      <c r="T72" s="80">
        <v>1</v>
      </c>
      <c r="U72">
        <v>3</v>
      </c>
    </row>
    <row r="73" spans="1:21" x14ac:dyDescent="0.35">
      <c r="A73" s="66" t="s">
        <v>228</v>
      </c>
      <c r="B73" s="66" t="s">
        <v>230</v>
      </c>
      <c r="C73" s="67" t="s">
        <v>645</v>
      </c>
      <c r="D73" s="68"/>
      <c r="E73" s="67"/>
      <c r="F73" s="70"/>
      <c r="G73" s="67"/>
      <c r="H73" s="71"/>
      <c r="I73" s="72"/>
      <c r="J73" s="72"/>
      <c r="K73" s="36"/>
      <c r="L73" s="73">
        <v>73</v>
      </c>
      <c r="M73" s="73" t="b">
        <f xml:space="preserve"> IF(AND(Edges[Submitted Date] &gt;= Misc!$O$2, Edges[Submitted Date] &lt;= Misc!$P$2,Edges[Total Granted] &gt;= Misc!$O$3, Edges[Total Granted] &lt;= Misc!$P$3,Edges[Awarded] &gt;= Misc!$O$4, Edges[Awarded] &lt;= Misc!$P$4,Edges[Edge Weight] &gt;= Misc!$O$5, Edges[Edge Weight] &lt;= Misc!$P$5,TRUE), TRUE, FALSE)</f>
        <v>1</v>
      </c>
      <c r="N73" s="74"/>
      <c r="O73" s="80" t="s">
        <v>444</v>
      </c>
      <c r="P73" s="80">
        <v>38302</v>
      </c>
      <c r="Q73" s="80" t="s">
        <v>264</v>
      </c>
      <c r="R73" s="80" t="s">
        <v>590</v>
      </c>
      <c r="S73" s="80">
        <v>1418713</v>
      </c>
      <c r="T73" s="80">
        <v>1</v>
      </c>
      <c r="U73">
        <v>3</v>
      </c>
    </row>
    <row r="74" spans="1:21" x14ac:dyDescent="0.35">
      <c r="A74" s="66" t="s">
        <v>228</v>
      </c>
      <c r="B74" s="66" t="s">
        <v>263</v>
      </c>
      <c r="C74" s="67" t="s">
        <v>645</v>
      </c>
      <c r="D74" s="68"/>
      <c r="E74" s="67"/>
      <c r="F74" s="70"/>
      <c r="G74" s="67"/>
      <c r="H74" s="71"/>
      <c r="I74" s="72"/>
      <c r="J74" s="72"/>
      <c r="K74" s="36"/>
      <c r="L74" s="73">
        <v>74</v>
      </c>
      <c r="M74" s="73" t="b">
        <f xml:space="preserve"> IF(AND(Edges[Submitted Date] &gt;= Misc!$O$2, Edges[Submitted Date] &lt;= Misc!$P$2,Edges[Total Granted] &gt;= Misc!$O$3, Edges[Total Granted] &lt;= Misc!$P$3,Edges[Awarded] &gt;= Misc!$O$4, Edges[Awarded] &lt;= Misc!$P$4,Edges[Edge Weight] &gt;= Misc!$O$5, Edges[Edge Weight] &lt;= Misc!$P$5,TRUE), TRUE, FALSE)</f>
        <v>1</v>
      </c>
      <c r="N74" s="74"/>
      <c r="O74" s="80" t="s">
        <v>444</v>
      </c>
      <c r="P74" s="80">
        <v>38302</v>
      </c>
      <c r="Q74" s="80" t="s">
        <v>264</v>
      </c>
      <c r="R74" s="80" t="s">
        <v>590</v>
      </c>
      <c r="S74" s="80">
        <v>1418713</v>
      </c>
      <c r="T74" s="80">
        <v>1</v>
      </c>
      <c r="U74">
        <v>1</v>
      </c>
    </row>
    <row r="75" spans="1:21" x14ac:dyDescent="0.35">
      <c r="A75" s="66" t="s">
        <v>228</v>
      </c>
      <c r="B75" s="66" t="s">
        <v>264</v>
      </c>
      <c r="C75" s="67" t="s">
        <v>645</v>
      </c>
      <c r="D75" s="68"/>
      <c r="E75" s="67"/>
      <c r="F75" s="70"/>
      <c r="G75" s="67"/>
      <c r="H75" s="71"/>
      <c r="I75" s="72"/>
      <c r="J75" s="72"/>
      <c r="K75" s="36"/>
      <c r="L75" s="73">
        <v>75</v>
      </c>
      <c r="M75" s="73" t="b">
        <f xml:space="preserve"> IF(AND(Edges[Submitted Date] &gt;= Misc!$O$2, Edges[Submitted Date] &lt;= Misc!$P$2,Edges[Total Granted] &gt;= Misc!$O$3, Edges[Total Granted] &lt;= Misc!$P$3,Edges[Awarded] &gt;= Misc!$O$4, Edges[Awarded] &lt;= Misc!$P$4,Edges[Edge Weight] &gt;= Misc!$O$5, Edges[Edge Weight] &lt;= Misc!$P$5,TRUE), TRUE, FALSE)</f>
        <v>1</v>
      </c>
      <c r="N75" s="74"/>
      <c r="O75" s="80" t="s">
        <v>444</v>
      </c>
      <c r="P75" s="80">
        <v>38302</v>
      </c>
      <c r="Q75" s="80" t="s">
        <v>264</v>
      </c>
      <c r="R75" s="80" t="s">
        <v>590</v>
      </c>
      <c r="S75" s="80">
        <v>1418713</v>
      </c>
      <c r="T75" s="80">
        <v>1</v>
      </c>
      <c r="U75">
        <v>1</v>
      </c>
    </row>
    <row r="76" spans="1:21" x14ac:dyDescent="0.35">
      <c r="A76" s="66" t="s">
        <v>229</v>
      </c>
      <c r="B76" s="66" t="s">
        <v>228</v>
      </c>
      <c r="C76" s="67" t="s">
        <v>645</v>
      </c>
      <c r="D76" s="68"/>
      <c r="E76" s="67"/>
      <c r="F76" s="70"/>
      <c r="G76" s="67"/>
      <c r="H76" s="71"/>
      <c r="I76" s="72"/>
      <c r="J76" s="72"/>
      <c r="K76" s="36"/>
      <c r="L76" s="73">
        <v>76</v>
      </c>
      <c r="M76" s="73" t="b">
        <f xml:space="preserve"> IF(AND(Edges[Submitted Date] &gt;= Misc!$O$2, Edges[Submitted Date] &lt;= Misc!$P$2,Edges[Total Granted] &gt;= Misc!$O$3, Edges[Total Granted] &lt;= Misc!$P$3,Edges[Awarded] &gt;= Misc!$O$4, Edges[Awarded] &lt;= Misc!$P$4,Edges[Edge Weight] &gt;= Misc!$O$5, Edges[Edge Weight] &lt;= Misc!$P$5,TRUE), TRUE, FALSE)</f>
        <v>1</v>
      </c>
      <c r="N76" s="74"/>
      <c r="O76" s="80" t="s">
        <v>444</v>
      </c>
      <c r="P76" s="80">
        <v>38302</v>
      </c>
      <c r="Q76" s="80" t="s">
        <v>264</v>
      </c>
      <c r="R76" s="80" t="s">
        <v>590</v>
      </c>
      <c r="S76" s="80">
        <v>1418713</v>
      </c>
      <c r="T76" s="80">
        <v>1</v>
      </c>
      <c r="U76">
        <v>1</v>
      </c>
    </row>
    <row r="77" spans="1:21" x14ac:dyDescent="0.35">
      <c r="A77" s="66" t="s">
        <v>230</v>
      </c>
      <c r="B77" s="66" t="s">
        <v>228</v>
      </c>
      <c r="C77" s="67" t="s">
        <v>645</v>
      </c>
      <c r="D77" s="68"/>
      <c r="E77" s="67"/>
      <c r="F77" s="70"/>
      <c r="G77" s="67"/>
      <c r="H77" s="71"/>
      <c r="I77" s="72"/>
      <c r="J77" s="72"/>
      <c r="K77" s="36"/>
      <c r="L77" s="73">
        <v>77</v>
      </c>
      <c r="M77" s="73" t="b">
        <f xml:space="preserve"> IF(AND(Edges[Submitted Date] &gt;= Misc!$O$2, Edges[Submitted Date] &lt;= Misc!$P$2,Edges[Total Granted] &gt;= Misc!$O$3, Edges[Total Granted] &lt;= Misc!$P$3,Edges[Awarded] &gt;= Misc!$O$4, Edges[Awarded] &lt;= Misc!$P$4,Edges[Edge Weight] &gt;= Misc!$O$5, Edges[Edge Weight] &lt;= Misc!$P$5,TRUE), TRUE, FALSE)</f>
        <v>1</v>
      </c>
      <c r="N77" s="74"/>
      <c r="O77" s="80" t="s">
        <v>444</v>
      </c>
      <c r="P77" s="80">
        <v>38302</v>
      </c>
      <c r="Q77" s="80" t="s">
        <v>264</v>
      </c>
      <c r="R77" s="80" t="s">
        <v>590</v>
      </c>
      <c r="S77" s="80">
        <v>1418713</v>
      </c>
      <c r="T77" s="80">
        <v>1</v>
      </c>
      <c r="U77">
        <v>3</v>
      </c>
    </row>
    <row r="78" spans="1:21" x14ac:dyDescent="0.35">
      <c r="A78" s="66" t="s">
        <v>231</v>
      </c>
      <c r="B78" s="66" t="s">
        <v>231</v>
      </c>
      <c r="C78" s="67" t="s">
        <v>645</v>
      </c>
      <c r="D78" s="68"/>
      <c r="E78" s="67"/>
      <c r="F78" s="70"/>
      <c r="G78" s="67"/>
      <c r="H78" s="71"/>
      <c r="I78" s="72"/>
      <c r="J78" s="72"/>
      <c r="K78" s="36"/>
      <c r="L78" s="73">
        <v>78</v>
      </c>
      <c r="M78" s="73" t="b">
        <f xml:space="preserve"> IF(AND(Edges[Submitted Date] &gt;= Misc!$O$2, Edges[Submitted Date] &lt;= Misc!$P$2,Edges[Total Granted] &gt;= Misc!$O$3, Edges[Total Granted] &lt;= Misc!$P$3,Edges[Awarded] &gt;= Misc!$O$4, Edges[Awarded] &lt;= Misc!$P$4,Edges[Edge Weight] &gt;= Misc!$O$5, Edges[Edge Weight] &lt;= Misc!$P$5,TRUE), TRUE, FALSE)</f>
        <v>1</v>
      </c>
      <c r="N78" s="74"/>
      <c r="O78" s="80" t="s">
        <v>445</v>
      </c>
      <c r="P78" s="80">
        <v>38300</v>
      </c>
      <c r="Q78" s="80" t="s">
        <v>231</v>
      </c>
      <c r="R78" s="80" t="s">
        <v>601</v>
      </c>
      <c r="S78" s="80">
        <v>1590513</v>
      </c>
      <c r="T78" s="80">
        <v>1</v>
      </c>
      <c r="U78">
        <v>1</v>
      </c>
    </row>
    <row r="79" spans="1:21" x14ac:dyDescent="0.35">
      <c r="A79" s="66" t="s">
        <v>232</v>
      </c>
      <c r="B79" s="66" t="s">
        <v>232</v>
      </c>
      <c r="C79" s="67" t="s">
        <v>646</v>
      </c>
      <c r="D79" s="68"/>
      <c r="E79" s="67"/>
      <c r="F79" s="70"/>
      <c r="G79" s="67"/>
      <c r="H79" s="71"/>
      <c r="I79" s="72"/>
      <c r="J79" s="72"/>
      <c r="K79" s="36"/>
      <c r="L79" s="73">
        <v>79</v>
      </c>
      <c r="M79" s="73" t="b">
        <f xml:space="preserve"> IF(AND(Edges[Submitted Date] &gt;= Misc!$O$2, Edges[Submitted Date] &lt;= Misc!$P$2,Edges[Total Granted] &gt;= Misc!$O$3, Edges[Total Granted] &lt;= Misc!$P$3,Edges[Awarded] &gt;= Misc!$O$4, Edges[Awarded] &lt;= Misc!$P$4,Edges[Edge Weight] &gt;= Misc!$O$5, Edges[Edge Weight] &lt;= Misc!$P$5,TRUE), TRUE, FALSE)</f>
        <v>1</v>
      </c>
      <c r="N79" s="74"/>
      <c r="O79" s="80" t="s">
        <v>446</v>
      </c>
      <c r="P79" s="80">
        <v>38296</v>
      </c>
      <c r="Q79" s="80" t="s">
        <v>232</v>
      </c>
      <c r="R79" s="80" t="s">
        <v>595</v>
      </c>
      <c r="S79" s="80">
        <v>0</v>
      </c>
      <c r="T79" s="80">
        <v>0</v>
      </c>
      <c r="U79">
        <v>1</v>
      </c>
    </row>
    <row r="80" spans="1:21" x14ac:dyDescent="0.35">
      <c r="A80" s="66" t="s">
        <v>233</v>
      </c>
      <c r="B80" s="66" t="s">
        <v>233</v>
      </c>
      <c r="C80" s="67" t="s">
        <v>646</v>
      </c>
      <c r="D80" s="68"/>
      <c r="E80" s="67"/>
      <c r="F80" s="70"/>
      <c r="G80" s="67"/>
      <c r="H80" s="71"/>
      <c r="I80" s="72"/>
      <c r="J80" s="72"/>
      <c r="K80" s="36"/>
      <c r="L80" s="73">
        <v>80</v>
      </c>
      <c r="M80" s="73" t="b">
        <f xml:space="preserve"> IF(AND(Edges[Submitted Date] &gt;= Misc!$O$2, Edges[Submitted Date] &lt;= Misc!$P$2,Edges[Total Granted] &gt;= Misc!$O$3, Edges[Total Granted] &lt;= Misc!$P$3,Edges[Awarded] &gt;= Misc!$O$4, Edges[Awarded] &lt;= Misc!$P$4,Edges[Edge Weight] &gt;= Misc!$O$5, Edges[Edge Weight] &lt;= Misc!$P$5,TRUE), TRUE, FALSE)</f>
        <v>1</v>
      </c>
      <c r="N80" s="74"/>
      <c r="O80" s="80" t="s">
        <v>447</v>
      </c>
      <c r="P80" s="80">
        <v>38294</v>
      </c>
      <c r="Q80" s="80" t="s">
        <v>233</v>
      </c>
      <c r="R80" s="80" t="s">
        <v>599</v>
      </c>
      <c r="S80" s="80">
        <v>0</v>
      </c>
      <c r="T80" s="80">
        <v>0</v>
      </c>
      <c r="U80">
        <v>1</v>
      </c>
    </row>
    <row r="81" spans="1:21" x14ac:dyDescent="0.35">
      <c r="A81" s="66" t="s">
        <v>234</v>
      </c>
      <c r="B81" s="66" t="s">
        <v>234</v>
      </c>
      <c r="C81" s="67" t="s">
        <v>646</v>
      </c>
      <c r="D81" s="68"/>
      <c r="E81" s="67"/>
      <c r="F81" s="70"/>
      <c r="G81" s="67"/>
      <c r="H81" s="71"/>
      <c r="I81" s="72"/>
      <c r="J81" s="72"/>
      <c r="K81" s="36"/>
      <c r="L81" s="73">
        <v>81</v>
      </c>
      <c r="M81" s="73" t="b">
        <f xml:space="preserve"> IF(AND(Edges[Submitted Date] &gt;= Misc!$O$2, Edges[Submitted Date] &lt;= Misc!$P$2,Edges[Total Granted] &gt;= Misc!$O$3, Edges[Total Granted] &lt;= Misc!$P$3,Edges[Awarded] &gt;= Misc!$O$4, Edges[Awarded] &lt;= Misc!$P$4,Edges[Edge Weight] &gt;= Misc!$O$5, Edges[Edge Weight] &lt;= Misc!$P$5,TRUE), TRUE, FALSE)</f>
        <v>1</v>
      </c>
      <c r="N81" s="74"/>
      <c r="O81" s="80" t="s">
        <v>448</v>
      </c>
      <c r="P81" s="80">
        <v>38292</v>
      </c>
      <c r="Q81" s="80" t="s">
        <v>234</v>
      </c>
      <c r="R81" s="80" t="s">
        <v>604</v>
      </c>
      <c r="S81" s="80">
        <v>0</v>
      </c>
      <c r="T81" s="80">
        <v>0</v>
      </c>
      <c r="U81">
        <v>1</v>
      </c>
    </row>
    <row r="82" spans="1:21" x14ac:dyDescent="0.35">
      <c r="A82" s="66" t="s">
        <v>235</v>
      </c>
      <c r="B82" s="66" t="s">
        <v>235</v>
      </c>
      <c r="C82" s="67" t="s">
        <v>646</v>
      </c>
      <c r="D82" s="68"/>
      <c r="E82" s="67"/>
      <c r="F82" s="70"/>
      <c r="G82" s="67"/>
      <c r="H82" s="71"/>
      <c r="I82" s="72"/>
      <c r="J82" s="72"/>
      <c r="K82" s="36"/>
      <c r="L82" s="73">
        <v>82</v>
      </c>
      <c r="M82" s="73" t="b">
        <f xml:space="preserve"> IF(AND(Edges[Submitted Date] &gt;= Misc!$O$2, Edges[Submitted Date] &lt;= Misc!$P$2,Edges[Total Granted] &gt;= Misc!$O$3, Edges[Total Granted] &lt;= Misc!$P$3,Edges[Awarded] &gt;= Misc!$O$4, Edges[Awarded] &lt;= Misc!$P$4,Edges[Edge Weight] &gt;= Misc!$O$5, Edges[Edge Weight] &lt;= Misc!$P$5,TRUE), TRUE, FALSE)</f>
        <v>1</v>
      </c>
      <c r="N82" s="74"/>
      <c r="O82" s="80" t="s">
        <v>449</v>
      </c>
      <c r="P82" s="80">
        <v>38289</v>
      </c>
      <c r="Q82" s="80" t="s">
        <v>235</v>
      </c>
      <c r="R82" s="80" t="s">
        <v>602</v>
      </c>
      <c r="S82" s="80">
        <v>0</v>
      </c>
      <c r="T82" s="80">
        <v>0</v>
      </c>
      <c r="U82">
        <v>1</v>
      </c>
    </row>
    <row r="83" spans="1:21" x14ac:dyDescent="0.35">
      <c r="A83" s="66" t="s">
        <v>236</v>
      </c>
      <c r="B83" s="66" t="s">
        <v>236</v>
      </c>
      <c r="C83" s="67" t="s">
        <v>646</v>
      </c>
      <c r="D83" s="68"/>
      <c r="E83" s="67"/>
      <c r="F83" s="70"/>
      <c r="G83" s="67"/>
      <c r="H83" s="71"/>
      <c r="I83" s="72"/>
      <c r="J83" s="72"/>
      <c r="K83" s="36"/>
      <c r="L83" s="73">
        <v>83</v>
      </c>
      <c r="M83" s="73" t="b">
        <f xml:space="preserve"> IF(AND(Edges[Submitted Date] &gt;= Misc!$O$2, Edges[Submitted Date] &lt;= Misc!$P$2,Edges[Total Granted] &gt;= Misc!$O$3, Edges[Total Granted] &lt;= Misc!$P$3,Edges[Awarded] &gt;= Misc!$O$4, Edges[Awarded] &lt;= Misc!$P$4,Edges[Edge Weight] &gt;= Misc!$O$5, Edges[Edge Weight] &lt;= Misc!$P$5,TRUE), TRUE, FALSE)</f>
        <v>1</v>
      </c>
      <c r="N83" s="74"/>
      <c r="O83" s="80" t="s">
        <v>450</v>
      </c>
      <c r="P83" s="80">
        <v>38289</v>
      </c>
      <c r="Q83" s="80" t="s">
        <v>236</v>
      </c>
      <c r="R83" s="80" t="s">
        <v>601</v>
      </c>
      <c r="S83" s="80">
        <v>0</v>
      </c>
      <c r="T83" s="80">
        <v>0</v>
      </c>
      <c r="U83">
        <v>1</v>
      </c>
    </row>
    <row r="84" spans="1:21" x14ac:dyDescent="0.35">
      <c r="A84" s="66" t="s">
        <v>237</v>
      </c>
      <c r="B84" s="66" t="s">
        <v>237</v>
      </c>
      <c r="C84" s="67" t="s">
        <v>646</v>
      </c>
      <c r="D84" s="68"/>
      <c r="E84" s="67"/>
      <c r="F84" s="70"/>
      <c r="G84" s="67"/>
      <c r="H84" s="71"/>
      <c r="I84" s="72"/>
      <c r="J84" s="72"/>
      <c r="K84" s="36"/>
      <c r="L84" s="73">
        <v>84</v>
      </c>
      <c r="M84" s="73" t="b">
        <f xml:space="preserve"> IF(AND(Edges[Submitted Date] &gt;= Misc!$O$2, Edges[Submitted Date] &lt;= Misc!$P$2,Edges[Total Granted] &gt;= Misc!$O$3, Edges[Total Granted] &lt;= Misc!$P$3,Edges[Awarded] &gt;= Misc!$O$4, Edges[Awarded] &lt;= Misc!$P$4,Edges[Edge Weight] &gt;= Misc!$O$5, Edges[Edge Weight] &lt;= Misc!$P$5,TRUE), TRUE, FALSE)</f>
        <v>1</v>
      </c>
      <c r="N84" s="74"/>
      <c r="O84" s="80" t="s">
        <v>451</v>
      </c>
      <c r="P84" s="80">
        <v>38289</v>
      </c>
      <c r="Q84" s="80" t="s">
        <v>237</v>
      </c>
      <c r="R84" s="80" t="s">
        <v>605</v>
      </c>
      <c r="S84" s="80">
        <v>0</v>
      </c>
      <c r="T84" s="80">
        <v>0</v>
      </c>
      <c r="U84">
        <v>1</v>
      </c>
    </row>
    <row r="85" spans="1:21" x14ac:dyDescent="0.35">
      <c r="A85" s="66" t="s">
        <v>238</v>
      </c>
      <c r="B85" s="66" t="s">
        <v>238</v>
      </c>
      <c r="C85" s="67" t="s">
        <v>646</v>
      </c>
      <c r="D85" s="68"/>
      <c r="E85" s="67"/>
      <c r="F85" s="70"/>
      <c r="G85" s="67"/>
      <c r="H85" s="71"/>
      <c r="I85" s="72"/>
      <c r="J85" s="72"/>
      <c r="K85" s="36"/>
      <c r="L85" s="73">
        <v>85</v>
      </c>
      <c r="M85" s="73" t="b">
        <f xml:space="preserve"> IF(AND(Edges[Submitted Date] &gt;= Misc!$O$2, Edges[Submitted Date] &lt;= Misc!$P$2,Edges[Total Granted] &gt;= Misc!$O$3, Edges[Total Granted] &lt;= Misc!$P$3,Edges[Awarded] &gt;= Misc!$O$4, Edges[Awarded] &lt;= Misc!$P$4,Edges[Edge Weight] &gt;= Misc!$O$5, Edges[Edge Weight] &lt;= Misc!$P$5,TRUE), TRUE, FALSE)</f>
        <v>1</v>
      </c>
      <c r="N85" s="74"/>
      <c r="O85" s="80" t="s">
        <v>452</v>
      </c>
      <c r="P85" s="80">
        <v>38289</v>
      </c>
      <c r="Q85" s="80" t="s">
        <v>238</v>
      </c>
      <c r="R85" s="80" t="s">
        <v>606</v>
      </c>
      <c r="S85" s="80">
        <v>0</v>
      </c>
      <c r="T85" s="80">
        <v>0</v>
      </c>
      <c r="U85">
        <v>1</v>
      </c>
    </row>
    <row r="86" spans="1:21" x14ac:dyDescent="0.35">
      <c r="A86" s="66" t="s">
        <v>239</v>
      </c>
      <c r="B86" s="66" t="s">
        <v>239</v>
      </c>
      <c r="C86" s="67" t="s">
        <v>646</v>
      </c>
      <c r="D86" s="68"/>
      <c r="E86" s="67"/>
      <c r="F86" s="70"/>
      <c r="G86" s="67"/>
      <c r="H86" s="71"/>
      <c r="I86" s="72"/>
      <c r="J86" s="72"/>
      <c r="K86" s="36"/>
      <c r="L86" s="73">
        <v>86</v>
      </c>
      <c r="M86" s="73" t="b">
        <f xml:space="preserve"> IF(AND(Edges[Submitted Date] &gt;= Misc!$O$2, Edges[Submitted Date] &lt;= Misc!$P$2,Edges[Total Granted] &gt;= Misc!$O$3, Edges[Total Granted] &lt;= Misc!$P$3,Edges[Awarded] &gt;= Misc!$O$4, Edges[Awarded] &lt;= Misc!$P$4,Edges[Edge Weight] &gt;= Misc!$O$5, Edges[Edge Weight] &lt;= Misc!$P$5,TRUE), TRUE, FALSE)</f>
        <v>1</v>
      </c>
      <c r="N86" s="74"/>
      <c r="O86" s="80" t="s">
        <v>453</v>
      </c>
      <c r="P86" s="80">
        <v>38289</v>
      </c>
      <c r="Q86" s="80" t="s">
        <v>239</v>
      </c>
      <c r="R86" s="80" t="s">
        <v>588</v>
      </c>
      <c r="S86" s="80">
        <v>0</v>
      </c>
      <c r="T86" s="80">
        <v>0</v>
      </c>
      <c r="U86">
        <v>1</v>
      </c>
    </row>
    <row r="87" spans="1:21" x14ac:dyDescent="0.35">
      <c r="A87" s="66" t="s">
        <v>240</v>
      </c>
      <c r="B87" s="66" t="s">
        <v>240</v>
      </c>
      <c r="C87" s="67" t="s">
        <v>646</v>
      </c>
      <c r="D87" s="68"/>
      <c r="E87" s="67"/>
      <c r="F87" s="70"/>
      <c r="G87" s="67"/>
      <c r="H87" s="71"/>
      <c r="I87" s="72"/>
      <c r="J87" s="72"/>
      <c r="K87" s="36"/>
      <c r="L87" s="73">
        <v>87</v>
      </c>
      <c r="M87" s="73" t="b">
        <f xml:space="preserve"> IF(AND(Edges[Submitted Date] &gt;= Misc!$O$2, Edges[Submitted Date] &lt;= Misc!$P$2,Edges[Total Granted] &gt;= Misc!$O$3, Edges[Total Granted] &lt;= Misc!$P$3,Edges[Awarded] &gt;= Misc!$O$4, Edges[Awarded] &lt;= Misc!$P$4,Edges[Edge Weight] &gt;= Misc!$O$5, Edges[Edge Weight] &lt;= Misc!$P$5,TRUE), TRUE, FALSE)</f>
        <v>1</v>
      </c>
      <c r="N87" s="74"/>
      <c r="O87" s="80" t="s">
        <v>454</v>
      </c>
      <c r="P87" s="80">
        <v>38289</v>
      </c>
      <c r="Q87" s="80" t="s">
        <v>240</v>
      </c>
      <c r="R87" s="80" t="s">
        <v>588</v>
      </c>
      <c r="S87" s="80">
        <v>0</v>
      </c>
      <c r="T87" s="80">
        <v>0</v>
      </c>
      <c r="U87">
        <v>1</v>
      </c>
    </row>
    <row r="88" spans="1:21" x14ac:dyDescent="0.35">
      <c r="A88" s="66" t="s">
        <v>241</v>
      </c>
      <c r="B88" s="66" t="s">
        <v>241</v>
      </c>
      <c r="C88" s="67" t="s">
        <v>646</v>
      </c>
      <c r="D88" s="68"/>
      <c r="E88" s="67"/>
      <c r="F88" s="70"/>
      <c r="G88" s="67"/>
      <c r="H88" s="71"/>
      <c r="I88" s="72"/>
      <c r="J88" s="72"/>
      <c r="K88" s="36"/>
      <c r="L88" s="73">
        <v>88</v>
      </c>
      <c r="M88" s="73" t="b">
        <f xml:space="preserve"> IF(AND(Edges[Submitted Date] &gt;= Misc!$O$2, Edges[Submitted Date] &lt;= Misc!$P$2,Edges[Total Granted] &gt;= Misc!$O$3, Edges[Total Granted] &lt;= Misc!$P$3,Edges[Awarded] &gt;= Misc!$O$4, Edges[Awarded] &lt;= Misc!$P$4,Edges[Edge Weight] &gt;= Misc!$O$5, Edges[Edge Weight] &lt;= Misc!$P$5,TRUE), TRUE, FALSE)</f>
        <v>1</v>
      </c>
      <c r="N88" s="74"/>
      <c r="O88" s="80" t="s">
        <v>455</v>
      </c>
      <c r="P88" s="80">
        <v>38338</v>
      </c>
      <c r="Q88" s="80" t="s">
        <v>241</v>
      </c>
      <c r="R88" s="80" t="s">
        <v>595</v>
      </c>
      <c r="S88" s="80">
        <v>315002</v>
      </c>
      <c r="T88" s="80">
        <v>0</v>
      </c>
      <c r="U88">
        <v>1</v>
      </c>
    </row>
    <row r="89" spans="1:21" x14ac:dyDescent="0.35">
      <c r="A89" s="66" t="s">
        <v>242</v>
      </c>
      <c r="B89" s="66" t="s">
        <v>241</v>
      </c>
      <c r="C89" s="67" t="s">
        <v>646</v>
      </c>
      <c r="D89" s="68"/>
      <c r="E89" s="67"/>
      <c r="F89" s="70"/>
      <c r="G89" s="67"/>
      <c r="H89" s="71"/>
      <c r="I89" s="72"/>
      <c r="J89" s="72"/>
      <c r="K89" s="36"/>
      <c r="L89" s="73">
        <v>89</v>
      </c>
      <c r="M89" s="73" t="b">
        <f xml:space="preserve"> IF(AND(Edges[Submitted Date] &gt;= Misc!$O$2, Edges[Submitted Date] &lt;= Misc!$P$2,Edges[Total Granted] &gt;= Misc!$O$3, Edges[Total Granted] &lt;= Misc!$P$3,Edges[Awarded] &gt;= Misc!$O$4, Edges[Awarded] &lt;= Misc!$P$4,Edges[Edge Weight] &gt;= Misc!$O$5, Edges[Edge Weight] &lt;= Misc!$P$5,TRUE), TRUE, FALSE)</f>
        <v>1</v>
      </c>
      <c r="N89" s="74"/>
      <c r="O89" s="80" t="s">
        <v>456</v>
      </c>
      <c r="P89" s="80">
        <v>38289</v>
      </c>
      <c r="Q89" s="80" t="s">
        <v>242</v>
      </c>
      <c r="R89" s="80" t="s">
        <v>587</v>
      </c>
      <c r="S89" s="80">
        <v>2021880</v>
      </c>
      <c r="T89" s="80">
        <v>0</v>
      </c>
      <c r="U89">
        <v>1</v>
      </c>
    </row>
    <row r="90" spans="1:21" x14ac:dyDescent="0.35">
      <c r="A90" s="66" t="s">
        <v>243</v>
      </c>
      <c r="B90" s="66" t="s">
        <v>241</v>
      </c>
      <c r="C90" s="67" t="s">
        <v>646</v>
      </c>
      <c r="D90" s="68"/>
      <c r="E90" s="67"/>
      <c r="F90" s="70"/>
      <c r="G90" s="67"/>
      <c r="H90" s="71"/>
      <c r="I90" s="72"/>
      <c r="J90" s="72"/>
      <c r="K90" s="36"/>
      <c r="L90" s="73">
        <v>90</v>
      </c>
      <c r="M90" s="73" t="b">
        <f xml:space="preserve"> IF(AND(Edges[Submitted Date] &gt;= Misc!$O$2, Edges[Submitted Date] &lt;= Misc!$P$2,Edges[Total Granted] &gt;= Misc!$O$3, Edges[Total Granted] &lt;= Misc!$P$3,Edges[Awarded] &gt;= Misc!$O$4, Edges[Awarded] &lt;= Misc!$P$4,Edges[Edge Weight] &gt;= Misc!$O$5, Edges[Edge Weight] &lt;= Misc!$P$5,TRUE), TRUE, FALSE)</f>
        <v>1</v>
      </c>
      <c r="N90" s="74"/>
      <c r="O90" s="80" t="s">
        <v>456</v>
      </c>
      <c r="P90" s="80">
        <v>38289</v>
      </c>
      <c r="Q90" s="80" t="s">
        <v>242</v>
      </c>
      <c r="R90" s="80" t="s">
        <v>587</v>
      </c>
      <c r="S90" s="80">
        <v>2021880</v>
      </c>
      <c r="T90" s="80">
        <v>0</v>
      </c>
      <c r="U90">
        <v>1</v>
      </c>
    </row>
    <row r="91" spans="1:21" x14ac:dyDescent="0.35">
      <c r="A91" s="66" t="s">
        <v>244</v>
      </c>
      <c r="B91" s="66" t="s">
        <v>241</v>
      </c>
      <c r="C91" s="67" t="s">
        <v>646</v>
      </c>
      <c r="D91" s="68"/>
      <c r="E91" s="67"/>
      <c r="F91" s="70"/>
      <c r="G91" s="67"/>
      <c r="H91" s="71"/>
      <c r="I91" s="72"/>
      <c r="J91" s="72"/>
      <c r="K91" s="36"/>
      <c r="L91" s="73">
        <v>91</v>
      </c>
      <c r="M91" s="73" t="b">
        <f xml:space="preserve"> IF(AND(Edges[Submitted Date] &gt;= Misc!$O$2, Edges[Submitted Date] &lt;= Misc!$P$2,Edges[Total Granted] &gt;= Misc!$O$3, Edges[Total Granted] &lt;= Misc!$P$3,Edges[Awarded] &gt;= Misc!$O$4, Edges[Awarded] &lt;= Misc!$P$4,Edges[Edge Weight] &gt;= Misc!$O$5, Edges[Edge Weight] &lt;= Misc!$P$5,TRUE), TRUE, FALSE)</f>
        <v>1</v>
      </c>
      <c r="N91" s="74"/>
      <c r="O91" s="80" t="s">
        <v>456</v>
      </c>
      <c r="P91" s="80">
        <v>38289</v>
      </c>
      <c r="Q91" s="80" t="s">
        <v>242</v>
      </c>
      <c r="R91" s="80" t="s">
        <v>587</v>
      </c>
      <c r="S91" s="80">
        <v>2021880</v>
      </c>
      <c r="T91" s="80">
        <v>0</v>
      </c>
      <c r="U91">
        <v>1</v>
      </c>
    </row>
    <row r="92" spans="1:21" x14ac:dyDescent="0.35">
      <c r="A92" s="66" t="s">
        <v>245</v>
      </c>
      <c r="B92" s="66" t="s">
        <v>241</v>
      </c>
      <c r="C92" s="67" t="s">
        <v>646</v>
      </c>
      <c r="D92" s="68"/>
      <c r="E92" s="67"/>
      <c r="F92" s="70"/>
      <c r="G92" s="67"/>
      <c r="H92" s="71"/>
      <c r="I92" s="72"/>
      <c r="J92" s="72"/>
      <c r="K92" s="36"/>
      <c r="L92" s="73">
        <v>92</v>
      </c>
      <c r="M92" s="73" t="b">
        <f xml:space="preserve"> IF(AND(Edges[Submitted Date] &gt;= Misc!$O$2, Edges[Submitted Date] &lt;= Misc!$P$2,Edges[Total Granted] &gt;= Misc!$O$3, Edges[Total Granted] &lt;= Misc!$P$3,Edges[Awarded] &gt;= Misc!$O$4, Edges[Awarded] &lt;= Misc!$P$4,Edges[Edge Weight] &gt;= Misc!$O$5, Edges[Edge Weight] &lt;= Misc!$P$5,TRUE), TRUE, FALSE)</f>
        <v>1</v>
      </c>
      <c r="N92" s="74"/>
      <c r="O92" s="80" t="s">
        <v>456</v>
      </c>
      <c r="P92" s="80">
        <v>38289</v>
      </c>
      <c r="Q92" s="80" t="s">
        <v>242</v>
      </c>
      <c r="R92" s="80" t="s">
        <v>587</v>
      </c>
      <c r="S92" s="80">
        <v>2021880</v>
      </c>
      <c r="T92" s="80">
        <v>0</v>
      </c>
      <c r="U92">
        <v>1</v>
      </c>
    </row>
    <row r="93" spans="1:21" x14ac:dyDescent="0.35">
      <c r="A93" s="66" t="s">
        <v>244</v>
      </c>
      <c r="B93" s="66" t="s">
        <v>242</v>
      </c>
      <c r="C93" s="67" t="s">
        <v>646</v>
      </c>
      <c r="D93" s="68"/>
      <c r="E93" s="67"/>
      <c r="F93" s="70"/>
      <c r="G93" s="67"/>
      <c r="H93" s="71"/>
      <c r="I93" s="72"/>
      <c r="J93" s="72"/>
      <c r="K93" s="36"/>
      <c r="L93" s="73">
        <v>93</v>
      </c>
      <c r="M93" s="73" t="b">
        <f xml:space="preserve"> IF(AND(Edges[Submitted Date] &gt;= Misc!$O$2, Edges[Submitted Date] &lt;= Misc!$P$2,Edges[Total Granted] &gt;= Misc!$O$3, Edges[Total Granted] &lt;= Misc!$P$3,Edges[Awarded] &gt;= Misc!$O$4, Edges[Awarded] &lt;= Misc!$P$4,Edges[Edge Weight] &gt;= Misc!$O$5, Edges[Edge Weight] &lt;= Misc!$P$5,TRUE), TRUE, FALSE)</f>
        <v>1</v>
      </c>
      <c r="N93" s="74"/>
      <c r="O93" s="80" t="s">
        <v>456</v>
      </c>
      <c r="P93" s="80">
        <v>38289</v>
      </c>
      <c r="Q93" s="80" t="s">
        <v>242</v>
      </c>
      <c r="R93" s="80" t="s">
        <v>587</v>
      </c>
      <c r="S93" s="80">
        <v>2021880</v>
      </c>
      <c r="T93" s="80">
        <v>0</v>
      </c>
      <c r="U93">
        <v>1</v>
      </c>
    </row>
    <row r="94" spans="1:21" x14ac:dyDescent="0.35">
      <c r="A94" s="66" t="s">
        <v>244</v>
      </c>
      <c r="B94" s="66" t="s">
        <v>243</v>
      </c>
      <c r="C94" s="67" t="s">
        <v>646</v>
      </c>
      <c r="D94" s="68"/>
      <c r="E94" s="67"/>
      <c r="F94" s="70"/>
      <c r="G94" s="67"/>
      <c r="H94" s="71"/>
      <c r="I94" s="72"/>
      <c r="J94" s="72"/>
      <c r="K94" s="36"/>
      <c r="L94" s="73">
        <v>94</v>
      </c>
      <c r="M94" s="73" t="b">
        <f xml:space="preserve"> IF(AND(Edges[Submitted Date] &gt;= Misc!$O$2, Edges[Submitted Date] &lt;= Misc!$P$2,Edges[Total Granted] &gt;= Misc!$O$3, Edges[Total Granted] &lt;= Misc!$P$3,Edges[Awarded] &gt;= Misc!$O$4, Edges[Awarded] &lt;= Misc!$P$4,Edges[Edge Weight] &gt;= Misc!$O$5, Edges[Edge Weight] &lt;= Misc!$P$5,TRUE), TRUE, FALSE)</f>
        <v>1</v>
      </c>
      <c r="N94" s="74"/>
      <c r="O94" s="80" t="s">
        <v>456</v>
      </c>
      <c r="P94" s="80">
        <v>38289</v>
      </c>
      <c r="Q94" s="80" t="s">
        <v>242</v>
      </c>
      <c r="R94" s="80" t="s">
        <v>587</v>
      </c>
      <c r="S94" s="80">
        <v>2021880</v>
      </c>
      <c r="T94" s="80">
        <v>0</v>
      </c>
      <c r="U94">
        <v>1</v>
      </c>
    </row>
    <row r="95" spans="1:21" x14ac:dyDescent="0.35">
      <c r="A95" s="66" t="s">
        <v>245</v>
      </c>
      <c r="B95" s="66" t="s">
        <v>244</v>
      </c>
      <c r="C95" s="67" t="s">
        <v>646</v>
      </c>
      <c r="D95" s="68"/>
      <c r="E95" s="67"/>
      <c r="F95" s="70"/>
      <c r="G95" s="67"/>
      <c r="H95" s="71"/>
      <c r="I95" s="72"/>
      <c r="J95" s="72"/>
      <c r="K95" s="36"/>
      <c r="L95" s="73">
        <v>95</v>
      </c>
      <c r="M95" s="73" t="b">
        <f xml:space="preserve"> IF(AND(Edges[Submitted Date] &gt;= Misc!$O$2, Edges[Submitted Date] &lt;= Misc!$P$2,Edges[Total Granted] &gt;= Misc!$O$3, Edges[Total Granted] &lt;= Misc!$P$3,Edges[Awarded] &gt;= Misc!$O$4, Edges[Awarded] &lt;= Misc!$P$4,Edges[Edge Weight] &gt;= Misc!$O$5, Edges[Edge Weight] &lt;= Misc!$P$5,TRUE), TRUE, FALSE)</f>
        <v>1</v>
      </c>
      <c r="N95" s="74"/>
      <c r="O95" s="80" t="s">
        <v>456</v>
      </c>
      <c r="P95" s="80">
        <v>38289</v>
      </c>
      <c r="Q95" s="80" t="s">
        <v>242</v>
      </c>
      <c r="R95" s="80" t="s">
        <v>587</v>
      </c>
      <c r="S95" s="80">
        <v>2021880</v>
      </c>
      <c r="T95" s="80">
        <v>0</v>
      </c>
      <c r="U95">
        <v>1</v>
      </c>
    </row>
    <row r="96" spans="1:21" x14ac:dyDescent="0.35">
      <c r="A96" s="66" t="s">
        <v>245</v>
      </c>
      <c r="B96" s="66" t="s">
        <v>242</v>
      </c>
      <c r="C96" s="67" t="s">
        <v>646</v>
      </c>
      <c r="D96" s="68"/>
      <c r="E96" s="67"/>
      <c r="F96" s="70"/>
      <c r="G96" s="67"/>
      <c r="H96" s="71"/>
      <c r="I96" s="72"/>
      <c r="J96" s="72"/>
      <c r="K96" s="36"/>
      <c r="L96" s="73">
        <v>96</v>
      </c>
      <c r="M96" s="73" t="b">
        <f xml:space="preserve"> IF(AND(Edges[Submitted Date] &gt;= Misc!$O$2, Edges[Submitted Date] &lt;= Misc!$P$2,Edges[Total Granted] &gt;= Misc!$O$3, Edges[Total Granted] &lt;= Misc!$P$3,Edges[Awarded] &gt;= Misc!$O$4, Edges[Awarded] &lt;= Misc!$P$4,Edges[Edge Weight] &gt;= Misc!$O$5, Edges[Edge Weight] &lt;= Misc!$P$5,TRUE), TRUE, FALSE)</f>
        <v>1</v>
      </c>
      <c r="N96" s="74"/>
      <c r="O96" s="80" t="s">
        <v>456</v>
      </c>
      <c r="P96" s="80">
        <v>38289</v>
      </c>
      <c r="Q96" s="80" t="s">
        <v>242</v>
      </c>
      <c r="R96" s="80" t="s">
        <v>587</v>
      </c>
      <c r="S96" s="80">
        <v>2021880</v>
      </c>
      <c r="T96" s="80">
        <v>0</v>
      </c>
      <c r="U96">
        <v>1</v>
      </c>
    </row>
    <row r="97" spans="1:21" x14ac:dyDescent="0.35">
      <c r="A97" s="66" t="s">
        <v>245</v>
      </c>
      <c r="B97" s="66" t="s">
        <v>243</v>
      </c>
      <c r="C97" s="67" t="s">
        <v>646</v>
      </c>
      <c r="D97" s="68"/>
      <c r="E97" s="67"/>
      <c r="F97" s="70"/>
      <c r="G97" s="67"/>
      <c r="H97" s="71"/>
      <c r="I97" s="72"/>
      <c r="J97" s="72"/>
      <c r="K97" s="36"/>
      <c r="L97" s="73">
        <v>97</v>
      </c>
      <c r="M97" s="73" t="b">
        <f xml:space="preserve"> IF(AND(Edges[Submitted Date] &gt;= Misc!$O$2, Edges[Submitted Date] &lt;= Misc!$P$2,Edges[Total Granted] &gt;= Misc!$O$3, Edges[Total Granted] &lt;= Misc!$P$3,Edges[Awarded] &gt;= Misc!$O$4, Edges[Awarded] &lt;= Misc!$P$4,Edges[Edge Weight] &gt;= Misc!$O$5, Edges[Edge Weight] &lt;= Misc!$P$5,TRUE), TRUE, FALSE)</f>
        <v>1</v>
      </c>
      <c r="N97" s="74"/>
      <c r="O97" s="80" t="s">
        <v>456</v>
      </c>
      <c r="P97" s="80">
        <v>38289</v>
      </c>
      <c r="Q97" s="80" t="s">
        <v>242</v>
      </c>
      <c r="R97" s="80" t="s">
        <v>587</v>
      </c>
      <c r="S97" s="80">
        <v>2021880</v>
      </c>
      <c r="T97" s="80">
        <v>0</v>
      </c>
      <c r="U97">
        <v>1</v>
      </c>
    </row>
    <row r="98" spans="1:21" x14ac:dyDescent="0.35">
      <c r="A98" s="66" t="s">
        <v>246</v>
      </c>
      <c r="B98" s="66" t="s">
        <v>246</v>
      </c>
      <c r="C98" s="67" t="s">
        <v>645</v>
      </c>
      <c r="D98" s="68"/>
      <c r="E98" s="67"/>
      <c r="F98" s="70"/>
      <c r="G98" s="67"/>
      <c r="H98" s="71"/>
      <c r="I98" s="72"/>
      <c r="J98" s="72"/>
      <c r="K98" s="36"/>
      <c r="L98" s="73">
        <v>98</v>
      </c>
      <c r="M98" s="73" t="b">
        <f xml:space="preserve"> IF(AND(Edges[Submitted Date] &gt;= Misc!$O$2, Edges[Submitted Date] &lt;= Misc!$P$2,Edges[Total Granted] &gt;= Misc!$O$3, Edges[Total Granted] &lt;= Misc!$P$3,Edges[Awarded] &gt;= Misc!$O$4, Edges[Awarded] &lt;= Misc!$P$4,Edges[Edge Weight] &gt;= Misc!$O$5, Edges[Edge Weight] &lt;= Misc!$P$5,TRUE), TRUE, FALSE)</f>
        <v>1</v>
      </c>
      <c r="N98" s="74"/>
      <c r="O98" s="80" t="s">
        <v>457</v>
      </c>
      <c r="P98" s="80">
        <v>38289</v>
      </c>
      <c r="Q98" s="80" t="s">
        <v>246</v>
      </c>
      <c r="R98" s="80" t="s">
        <v>588</v>
      </c>
      <c r="S98" s="80">
        <v>402085</v>
      </c>
      <c r="T98" s="80">
        <v>1</v>
      </c>
      <c r="U98">
        <v>2</v>
      </c>
    </row>
    <row r="99" spans="1:21" x14ac:dyDescent="0.35">
      <c r="A99" s="66" t="s">
        <v>246</v>
      </c>
      <c r="B99" s="66" t="s">
        <v>246</v>
      </c>
      <c r="C99" s="67" t="s">
        <v>646</v>
      </c>
      <c r="D99" s="68"/>
      <c r="E99" s="67"/>
      <c r="F99" s="70"/>
      <c r="G99" s="67"/>
      <c r="H99" s="71"/>
      <c r="I99" s="72"/>
      <c r="J99" s="72"/>
      <c r="K99" s="36"/>
      <c r="L99" s="73">
        <v>99</v>
      </c>
      <c r="M99" s="73" t="b">
        <f xml:space="preserve"> IF(AND(Edges[Submitted Date] &gt;= Misc!$O$2, Edges[Submitted Date] &lt;= Misc!$P$2,Edges[Total Granted] &gt;= Misc!$O$3, Edges[Total Granted] &lt;= Misc!$P$3,Edges[Awarded] &gt;= Misc!$O$4, Edges[Awarded] &lt;= Misc!$P$4,Edges[Edge Weight] &gt;= Misc!$O$5, Edges[Edge Weight] &lt;= Misc!$P$5,TRUE), TRUE, FALSE)</f>
        <v>1</v>
      </c>
      <c r="N99" s="74"/>
      <c r="O99" s="80" t="s">
        <v>457</v>
      </c>
      <c r="P99" s="80">
        <v>38289</v>
      </c>
      <c r="Q99" s="80" t="s">
        <v>246</v>
      </c>
      <c r="R99" s="80" t="s">
        <v>588</v>
      </c>
      <c r="S99" s="80">
        <v>486000</v>
      </c>
      <c r="T99" s="80">
        <v>0</v>
      </c>
      <c r="U99">
        <v>2</v>
      </c>
    </row>
    <row r="100" spans="1:21" x14ac:dyDescent="0.35">
      <c r="A100" s="66" t="s">
        <v>247</v>
      </c>
      <c r="B100" s="66" t="s">
        <v>247</v>
      </c>
      <c r="C100" s="67" t="s">
        <v>646</v>
      </c>
      <c r="D100" s="68"/>
      <c r="E100" s="67"/>
      <c r="F100" s="70"/>
      <c r="G100" s="67"/>
      <c r="H100" s="71"/>
      <c r="I100" s="72"/>
      <c r="J100" s="72"/>
      <c r="K100" s="36"/>
      <c r="L100" s="73">
        <v>100</v>
      </c>
      <c r="M100" s="73" t="b">
        <f xml:space="preserve"> IF(AND(Edges[Submitted Date] &gt;= Misc!$O$2, Edges[Submitted Date] &lt;= Misc!$P$2,Edges[Total Granted] &gt;= Misc!$O$3, Edges[Total Granted] &lt;= Misc!$P$3,Edges[Awarded] &gt;= Misc!$O$4, Edges[Awarded] &lt;= Misc!$P$4,Edges[Edge Weight] &gt;= Misc!$O$5, Edges[Edge Weight] &lt;= Misc!$P$5,TRUE), TRUE, FALSE)</f>
        <v>1</v>
      </c>
      <c r="N100" s="74"/>
      <c r="O100" s="80" t="s">
        <v>458</v>
      </c>
      <c r="P100" s="80">
        <v>38289</v>
      </c>
      <c r="Q100" s="80" t="s">
        <v>247</v>
      </c>
      <c r="R100" s="80" t="s">
        <v>607</v>
      </c>
      <c r="S100" s="80">
        <v>392105</v>
      </c>
      <c r="T100" s="80">
        <v>0</v>
      </c>
      <c r="U100">
        <v>1</v>
      </c>
    </row>
    <row r="101" spans="1:21" x14ac:dyDescent="0.35">
      <c r="A101" s="66" t="s">
        <v>248</v>
      </c>
      <c r="B101" s="66" t="s">
        <v>248</v>
      </c>
      <c r="C101" s="67" t="s">
        <v>646</v>
      </c>
      <c r="D101" s="68"/>
      <c r="E101" s="67"/>
      <c r="F101" s="70"/>
      <c r="G101" s="67"/>
      <c r="H101" s="71"/>
      <c r="I101" s="72"/>
      <c r="J101" s="72"/>
      <c r="K101" s="36"/>
      <c r="L101" s="73">
        <v>101</v>
      </c>
      <c r="M101" s="73" t="b">
        <f xml:space="preserve"> IF(AND(Edges[Submitted Date] &gt;= Misc!$O$2, Edges[Submitted Date] &lt;= Misc!$P$2,Edges[Total Granted] &gt;= Misc!$O$3, Edges[Total Granted] &lt;= Misc!$P$3,Edges[Awarded] &gt;= Misc!$O$4, Edges[Awarded] &lt;= Misc!$P$4,Edges[Edge Weight] &gt;= Misc!$O$5, Edges[Edge Weight] &lt;= Misc!$P$5,TRUE), TRUE, FALSE)</f>
        <v>1</v>
      </c>
      <c r="N101" s="74"/>
      <c r="O101" s="80" t="s">
        <v>459</v>
      </c>
      <c r="P101" s="80">
        <v>38288</v>
      </c>
      <c r="Q101" s="80" t="s">
        <v>248</v>
      </c>
      <c r="R101" s="80" t="s">
        <v>608</v>
      </c>
      <c r="S101" s="80">
        <v>0</v>
      </c>
      <c r="T101" s="80">
        <v>0</v>
      </c>
      <c r="U101">
        <v>1</v>
      </c>
    </row>
    <row r="102" spans="1:21" x14ac:dyDescent="0.35">
      <c r="A102" s="66" t="s">
        <v>249</v>
      </c>
      <c r="B102" s="66" t="s">
        <v>249</v>
      </c>
      <c r="C102" s="67" t="s">
        <v>646</v>
      </c>
      <c r="D102" s="68"/>
      <c r="E102" s="67"/>
      <c r="F102" s="70"/>
      <c r="G102" s="67"/>
      <c r="H102" s="71"/>
      <c r="I102" s="72"/>
      <c r="J102" s="72"/>
      <c r="K102" s="36"/>
      <c r="L102" s="73">
        <v>102</v>
      </c>
      <c r="M102" s="73" t="b">
        <f xml:space="preserve"> IF(AND(Edges[Submitted Date] &gt;= Misc!$O$2, Edges[Submitted Date] &lt;= Misc!$P$2,Edges[Total Granted] &gt;= Misc!$O$3, Edges[Total Granted] &lt;= Misc!$P$3,Edges[Awarded] &gt;= Misc!$O$4, Edges[Awarded] &lt;= Misc!$P$4,Edges[Edge Weight] &gt;= Misc!$O$5, Edges[Edge Weight] &lt;= Misc!$P$5,TRUE), TRUE, FALSE)</f>
        <v>1</v>
      </c>
      <c r="N102" s="74"/>
      <c r="O102" s="80" t="s">
        <v>460</v>
      </c>
      <c r="P102" s="80">
        <v>38288</v>
      </c>
      <c r="Q102" s="80" t="s">
        <v>249</v>
      </c>
      <c r="R102" s="80" t="s">
        <v>599</v>
      </c>
      <c r="S102" s="80">
        <v>0</v>
      </c>
      <c r="T102" s="80">
        <v>0</v>
      </c>
      <c r="U102">
        <v>1</v>
      </c>
    </row>
    <row r="103" spans="1:21" x14ac:dyDescent="0.35">
      <c r="A103" s="66" t="s">
        <v>250</v>
      </c>
      <c r="B103" s="66" t="s">
        <v>306</v>
      </c>
      <c r="C103" s="67" t="s">
        <v>646</v>
      </c>
      <c r="D103" s="68"/>
      <c r="E103" s="67"/>
      <c r="F103" s="70"/>
      <c r="G103" s="67"/>
      <c r="H103" s="71"/>
      <c r="I103" s="72"/>
      <c r="J103" s="72"/>
      <c r="K103" s="36"/>
      <c r="L103" s="73">
        <v>103</v>
      </c>
      <c r="M103" s="73" t="b">
        <f xml:space="preserve"> IF(AND(Edges[Submitted Date] &gt;= Misc!$O$2, Edges[Submitted Date] &lt;= Misc!$P$2,Edges[Total Granted] &gt;= Misc!$O$3, Edges[Total Granted] &lt;= Misc!$P$3,Edges[Awarded] &gt;= Misc!$O$4, Edges[Awarded] &lt;= Misc!$P$4,Edges[Edge Weight] &gt;= Misc!$O$5, Edges[Edge Weight] &lt;= Misc!$P$5,TRUE), TRUE, FALSE)</f>
        <v>1</v>
      </c>
      <c r="N103" s="74"/>
      <c r="O103" s="80" t="s">
        <v>461</v>
      </c>
      <c r="P103" s="80">
        <v>38288</v>
      </c>
      <c r="Q103" s="80" t="s">
        <v>306</v>
      </c>
      <c r="R103" s="80" t="s">
        <v>598</v>
      </c>
      <c r="S103" s="80">
        <v>1290605</v>
      </c>
      <c r="T103" s="80">
        <v>0</v>
      </c>
      <c r="U103">
        <v>1</v>
      </c>
    </row>
    <row r="104" spans="1:21" x14ac:dyDescent="0.35">
      <c r="A104" s="66" t="s">
        <v>250</v>
      </c>
      <c r="B104" s="66" t="s">
        <v>307</v>
      </c>
      <c r="C104" s="67" t="s">
        <v>646</v>
      </c>
      <c r="D104" s="68"/>
      <c r="E104" s="67"/>
      <c r="F104" s="70"/>
      <c r="G104" s="67"/>
      <c r="H104" s="71"/>
      <c r="I104" s="72"/>
      <c r="J104" s="72"/>
      <c r="K104" s="36"/>
      <c r="L104" s="73">
        <v>104</v>
      </c>
      <c r="M104" s="73" t="b">
        <f xml:space="preserve"> IF(AND(Edges[Submitted Date] &gt;= Misc!$O$2, Edges[Submitted Date] &lt;= Misc!$P$2,Edges[Total Granted] &gt;= Misc!$O$3, Edges[Total Granted] &lt;= Misc!$P$3,Edges[Awarded] &gt;= Misc!$O$4, Edges[Awarded] &lt;= Misc!$P$4,Edges[Edge Weight] &gt;= Misc!$O$5, Edges[Edge Weight] &lt;= Misc!$P$5,TRUE), TRUE, FALSE)</f>
        <v>1</v>
      </c>
      <c r="N104" s="74"/>
      <c r="O104" s="80" t="s">
        <v>461</v>
      </c>
      <c r="P104" s="80">
        <v>38288</v>
      </c>
      <c r="Q104" s="80" t="s">
        <v>306</v>
      </c>
      <c r="R104" s="80" t="s">
        <v>598</v>
      </c>
      <c r="S104" s="80">
        <v>1290605</v>
      </c>
      <c r="T104" s="80">
        <v>0</v>
      </c>
      <c r="U104">
        <v>1</v>
      </c>
    </row>
    <row r="105" spans="1:21" x14ac:dyDescent="0.35">
      <c r="A105" s="66" t="s">
        <v>251</v>
      </c>
      <c r="B105" s="66" t="s">
        <v>399</v>
      </c>
      <c r="C105" s="67" t="s">
        <v>646</v>
      </c>
      <c r="D105" s="68"/>
      <c r="E105" s="67"/>
      <c r="F105" s="70"/>
      <c r="G105" s="67"/>
      <c r="H105" s="71"/>
      <c r="I105" s="72"/>
      <c r="J105" s="72"/>
      <c r="K105" s="36"/>
      <c r="L105" s="73">
        <v>105</v>
      </c>
      <c r="M105" s="73" t="b">
        <f xml:space="preserve"> IF(AND(Edges[Submitted Date] &gt;= Misc!$O$2, Edges[Submitted Date] &lt;= Misc!$P$2,Edges[Total Granted] &gt;= Misc!$O$3, Edges[Total Granted] &lt;= Misc!$P$3,Edges[Awarded] &gt;= Misc!$O$4, Edges[Awarded] &lt;= Misc!$P$4,Edges[Edge Weight] &gt;= Misc!$O$5, Edges[Edge Weight] &lt;= Misc!$P$5,TRUE), TRUE, FALSE)</f>
        <v>1</v>
      </c>
      <c r="N105" s="74"/>
      <c r="O105" s="80" t="s">
        <v>462</v>
      </c>
      <c r="P105" s="80">
        <v>38288</v>
      </c>
      <c r="Q105" s="80" t="s">
        <v>251</v>
      </c>
      <c r="R105" s="80" t="s">
        <v>597</v>
      </c>
      <c r="S105" s="80">
        <v>1196967</v>
      </c>
      <c r="T105" s="80">
        <v>0</v>
      </c>
      <c r="U105">
        <v>1</v>
      </c>
    </row>
    <row r="106" spans="1:21" x14ac:dyDescent="0.35">
      <c r="A106" s="66" t="s">
        <v>252</v>
      </c>
      <c r="B106" s="66" t="s">
        <v>252</v>
      </c>
      <c r="C106" s="67" t="s">
        <v>646</v>
      </c>
      <c r="D106" s="68"/>
      <c r="E106" s="67"/>
      <c r="F106" s="70"/>
      <c r="G106" s="67"/>
      <c r="H106" s="71"/>
      <c r="I106" s="72"/>
      <c r="J106" s="72"/>
      <c r="K106" s="36"/>
      <c r="L106" s="73">
        <v>106</v>
      </c>
      <c r="M106" s="73" t="b">
        <f xml:space="preserve"> IF(AND(Edges[Submitted Date] &gt;= Misc!$O$2, Edges[Submitted Date] &lt;= Misc!$P$2,Edges[Total Granted] &gt;= Misc!$O$3, Edges[Total Granted] &lt;= Misc!$P$3,Edges[Awarded] &gt;= Misc!$O$4, Edges[Awarded] &lt;= Misc!$P$4,Edges[Edge Weight] &gt;= Misc!$O$5, Edges[Edge Weight] &lt;= Misc!$P$5,TRUE), TRUE, FALSE)</f>
        <v>1</v>
      </c>
      <c r="N106" s="74"/>
      <c r="O106" s="80" t="s">
        <v>463</v>
      </c>
      <c r="P106" s="80">
        <v>38287</v>
      </c>
      <c r="Q106" s="80" t="s">
        <v>252</v>
      </c>
      <c r="R106" s="80" t="s">
        <v>591</v>
      </c>
      <c r="S106" s="80">
        <v>0</v>
      </c>
      <c r="T106" s="80">
        <v>0</v>
      </c>
      <c r="U106">
        <v>1</v>
      </c>
    </row>
    <row r="107" spans="1:21" x14ac:dyDescent="0.35">
      <c r="A107" s="66" t="s">
        <v>253</v>
      </c>
      <c r="B107" s="66" t="s">
        <v>400</v>
      </c>
      <c r="C107" s="67" t="s">
        <v>646</v>
      </c>
      <c r="D107" s="68"/>
      <c r="E107" s="67"/>
      <c r="F107" s="70"/>
      <c r="G107" s="67"/>
      <c r="H107" s="71"/>
      <c r="I107" s="72"/>
      <c r="J107" s="72"/>
      <c r="K107" s="36"/>
      <c r="L107" s="73">
        <v>107</v>
      </c>
      <c r="M107" s="73" t="b">
        <f xml:space="preserve"> IF(AND(Edges[Submitted Date] &gt;= Misc!$O$2, Edges[Submitted Date] &lt;= Misc!$P$2,Edges[Total Granted] &gt;= Misc!$O$3, Edges[Total Granted] &lt;= Misc!$P$3,Edges[Awarded] &gt;= Misc!$O$4, Edges[Awarded] &lt;= Misc!$P$4,Edges[Edge Weight] &gt;= Misc!$O$5, Edges[Edge Weight] &lt;= Misc!$P$5,TRUE), TRUE, FALSE)</f>
        <v>1</v>
      </c>
      <c r="N107" s="74"/>
      <c r="O107" s="80" t="s">
        <v>464</v>
      </c>
      <c r="P107" s="80">
        <v>38287</v>
      </c>
      <c r="Q107" s="80" t="s">
        <v>253</v>
      </c>
      <c r="R107" s="80" t="s">
        <v>605</v>
      </c>
      <c r="S107" s="80">
        <v>996679</v>
      </c>
      <c r="T107" s="80">
        <v>0</v>
      </c>
      <c r="U107">
        <v>1</v>
      </c>
    </row>
    <row r="108" spans="1:21" x14ac:dyDescent="0.35">
      <c r="A108" s="66" t="s">
        <v>254</v>
      </c>
      <c r="B108" s="66" t="s">
        <v>401</v>
      </c>
      <c r="C108" s="67" t="s">
        <v>645</v>
      </c>
      <c r="D108" s="68"/>
      <c r="E108" s="67"/>
      <c r="F108" s="70"/>
      <c r="G108" s="67"/>
      <c r="H108" s="71"/>
      <c r="I108" s="72"/>
      <c r="J108" s="72"/>
      <c r="K108" s="36"/>
      <c r="L108" s="73">
        <v>108</v>
      </c>
      <c r="M108" s="73" t="b">
        <f xml:space="preserve"> IF(AND(Edges[Submitted Date] &gt;= Misc!$O$2, Edges[Submitted Date] &lt;= Misc!$P$2,Edges[Total Granted] &gt;= Misc!$O$3, Edges[Total Granted] &lt;= Misc!$P$3,Edges[Awarded] &gt;= Misc!$O$4, Edges[Awarded] &lt;= Misc!$P$4,Edges[Edge Weight] &gt;= Misc!$O$5, Edges[Edge Weight] &lt;= Misc!$P$5,TRUE), TRUE, FALSE)</f>
        <v>1</v>
      </c>
      <c r="N108" s="74"/>
      <c r="O108" s="80" t="s">
        <v>465</v>
      </c>
      <c r="P108" s="80">
        <v>38286</v>
      </c>
      <c r="Q108" s="80" t="s">
        <v>401</v>
      </c>
      <c r="R108" s="80" t="s">
        <v>608</v>
      </c>
      <c r="S108" s="80">
        <v>1471115</v>
      </c>
      <c r="T108" s="80">
        <v>1</v>
      </c>
      <c r="U108">
        <v>1</v>
      </c>
    </row>
    <row r="109" spans="1:21" x14ac:dyDescent="0.35">
      <c r="A109" s="66" t="s">
        <v>255</v>
      </c>
      <c r="B109" s="66" t="s">
        <v>401</v>
      </c>
      <c r="C109" s="67" t="s">
        <v>645</v>
      </c>
      <c r="D109" s="68"/>
      <c r="E109" s="67"/>
      <c r="F109" s="70"/>
      <c r="G109" s="67"/>
      <c r="H109" s="71"/>
      <c r="I109" s="72"/>
      <c r="J109" s="72"/>
      <c r="K109" s="36"/>
      <c r="L109" s="73">
        <v>109</v>
      </c>
      <c r="M109" s="73" t="b">
        <f xml:space="preserve"> IF(AND(Edges[Submitted Date] &gt;= Misc!$O$2, Edges[Submitted Date] &lt;= Misc!$P$2,Edges[Total Granted] &gt;= Misc!$O$3, Edges[Total Granted] &lt;= Misc!$P$3,Edges[Awarded] &gt;= Misc!$O$4, Edges[Awarded] &lt;= Misc!$P$4,Edges[Edge Weight] &gt;= Misc!$O$5, Edges[Edge Weight] &lt;= Misc!$P$5,TRUE), TRUE, FALSE)</f>
        <v>1</v>
      </c>
      <c r="N109" s="74"/>
      <c r="O109" s="80" t="s">
        <v>465</v>
      </c>
      <c r="P109" s="80">
        <v>38286</v>
      </c>
      <c r="Q109" s="80" t="s">
        <v>401</v>
      </c>
      <c r="R109" s="80" t="s">
        <v>608</v>
      </c>
      <c r="S109" s="80">
        <v>1471115</v>
      </c>
      <c r="T109" s="80">
        <v>1</v>
      </c>
      <c r="U109">
        <v>1</v>
      </c>
    </row>
    <row r="110" spans="1:21" x14ac:dyDescent="0.35">
      <c r="A110" s="66" t="s">
        <v>256</v>
      </c>
      <c r="B110" s="66" t="s">
        <v>401</v>
      </c>
      <c r="C110" s="67" t="s">
        <v>645</v>
      </c>
      <c r="D110" s="68"/>
      <c r="E110" s="67"/>
      <c r="F110" s="70"/>
      <c r="G110" s="67"/>
      <c r="H110" s="71"/>
      <c r="I110" s="72"/>
      <c r="J110" s="72"/>
      <c r="K110" s="36"/>
      <c r="L110" s="73">
        <v>110</v>
      </c>
      <c r="M110" s="73" t="b">
        <f xml:space="preserve"> IF(AND(Edges[Submitted Date] &gt;= Misc!$O$2, Edges[Submitted Date] &lt;= Misc!$P$2,Edges[Total Granted] &gt;= Misc!$O$3, Edges[Total Granted] &lt;= Misc!$P$3,Edges[Awarded] &gt;= Misc!$O$4, Edges[Awarded] &lt;= Misc!$P$4,Edges[Edge Weight] &gt;= Misc!$O$5, Edges[Edge Weight] &lt;= Misc!$P$5,TRUE), TRUE, FALSE)</f>
        <v>1</v>
      </c>
      <c r="N110" s="74"/>
      <c r="O110" s="80" t="s">
        <v>465</v>
      </c>
      <c r="P110" s="80">
        <v>38286</v>
      </c>
      <c r="Q110" s="80" t="s">
        <v>401</v>
      </c>
      <c r="R110" s="80" t="s">
        <v>608</v>
      </c>
      <c r="S110" s="80">
        <v>1471115</v>
      </c>
      <c r="T110" s="80">
        <v>1</v>
      </c>
      <c r="U110">
        <v>1</v>
      </c>
    </row>
    <row r="111" spans="1:21" x14ac:dyDescent="0.35">
      <c r="A111" s="66" t="s">
        <v>257</v>
      </c>
      <c r="B111" s="66" t="s">
        <v>401</v>
      </c>
      <c r="C111" s="67" t="s">
        <v>645</v>
      </c>
      <c r="D111" s="68"/>
      <c r="E111" s="67"/>
      <c r="F111" s="70"/>
      <c r="G111" s="67"/>
      <c r="H111" s="71"/>
      <c r="I111" s="72"/>
      <c r="J111" s="72"/>
      <c r="K111" s="36"/>
      <c r="L111" s="73">
        <v>111</v>
      </c>
      <c r="M111" s="73" t="b">
        <f xml:space="preserve"> IF(AND(Edges[Submitted Date] &gt;= Misc!$O$2, Edges[Submitted Date] &lt;= Misc!$P$2,Edges[Total Granted] &gt;= Misc!$O$3, Edges[Total Granted] &lt;= Misc!$P$3,Edges[Awarded] &gt;= Misc!$O$4, Edges[Awarded] &lt;= Misc!$P$4,Edges[Edge Weight] &gt;= Misc!$O$5, Edges[Edge Weight] &lt;= Misc!$P$5,TRUE), TRUE, FALSE)</f>
        <v>1</v>
      </c>
      <c r="N111" s="74"/>
      <c r="O111" s="80" t="s">
        <v>465</v>
      </c>
      <c r="P111" s="80">
        <v>38286</v>
      </c>
      <c r="Q111" s="80" t="s">
        <v>401</v>
      </c>
      <c r="R111" s="80" t="s">
        <v>608</v>
      </c>
      <c r="S111" s="80">
        <v>1471115</v>
      </c>
      <c r="T111" s="80">
        <v>1</v>
      </c>
      <c r="U111">
        <v>1</v>
      </c>
    </row>
    <row r="112" spans="1:21" x14ac:dyDescent="0.35">
      <c r="A112" s="66" t="s">
        <v>255</v>
      </c>
      <c r="B112" s="66" t="s">
        <v>254</v>
      </c>
      <c r="C112" s="67" t="s">
        <v>645</v>
      </c>
      <c r="D112" s="68"/>
      <c r="E112" s="67"/>
      <c r="F112" s="70"/>
      <c r="G112" s="67"/>
      <c r="H112" s="71"/>
      <c r="I112" s="72"/>
      <c r="J112" s="72"/>
      <c r="K112" s="36"/>
      <c r="L112" s="73">
        <v>112</v>
      </c>
      <c r="M112" s="73" t="b">
        <f xml:space="preserve"> IF(AND(Edges[Submitted Date] &gt;= Misc!$O$2, Edges[Submitted Date] &lt;= Misc!$P$2,Edges[Total Granted] &gt;= Misc!$O$3, Edges[Total Granted] &lt;= Misc!$P$3,Edges[Awarded] &gt;= Misc!$O$4, Edges[Awarded] &lt;= Misc!$P$4,Edges[Edge Weight] &gt;= Misc!$O$5, Edges[Edge Weight] &lt;= Misc!$P$5,TRUE), TRUE, FALSE)</f>
        <v>1</v>
      </c>
      <c r="N112" s="74"/>
      <c r="O112" s="80" t="s">
        <v>465</v>
      </c>
      <c r="P112" s="80">
        <v>38286</v>
      </c>
      <c r="Q112" s="80" t="s">
        <v>401</v>
      </c>
      <c r="R112" s="80" t="s">
        <v>608</v>
      </c>
      <c r="S112" s="80">
        <v>1471115</v>
      </c>
      <c r="T112" s="80">
        <v>1</v>
      </c>
      <c r="U112">
        <v>1</v>
      </c>
    </row>
    <row r="113" spans="1:21" x14ac:dyDescent="0.35">
      <c r="A113" s="66" t="s">
        <v>256</v>
      </c>
      <c r="B113" s="66" t="s">
        <v>254</v>
      </c>
      <c r="C113" s="67" t="s">
        <v>645</v>
      </c>
      <c r="D113" s="68"/>
      <c r="E113" s="67"/>
      <c r="F113" s="70"/>
      <c r="G113" s="67"/>
      <c r="H113" s="71"/>
      <c r="I113" s="72"/>
      <c r="J113" s="72"/>
      <c r="K113" s="36"/>
      <c r="L113" s="73">
        <v>113</v>
      </c>
      <c r="M113" s="73" t="b">
        <f xml:space="preserve"> IF(AND(Edges[Submitted Date] &gt;= Misc!$O$2, Edges[Submitted Date] &lt;= Misc!$P$2,Edges[Total Granted] &gt;= Misc!$O$3, Edges[Total Granted] &lt;= Misc!$P$3,Edges[Awarded] &gt;= Misc!$O$4, Edges[Awarded] &lt;= Misc!$P$4,Edges[Edge Weight] &gt;= Misc!$O$5, Edges[Edge Weight] &lt;= Misc!$P$5,TRUE), TRUE, FALSE)</f>
        <v>1</v>
      </c>
      <c r="N113" s="74"/>
      <c r="O113" s="80" t="s">
        <v>465</v>
      </c>
      <c r="P113" s="80">
        <v>38286</v>
      </c>
      <c r="Q113" s="80" t="s">
        <v>401</v>
      </c>
      <c r="R113" s="80" t="s">
        <v>608</v>
      </c>
      <c r="S113" s="80">
        <v>1471115</v>
      </c>
      <c r="T113" s="80">
        <v>1</v>
      </c>
      <c r="U113">
        <v>1</v>
      </c>
    </row>
    <row r="114" spans="1:21" x14ac:dyDescent="0.35">
      <c r="A114" s="66" t="s">
        <v>257</v>
      </c>
      <c r="B114" s="66" t="s">
        <v>254</v>
      </c>
      <c r="C114" s="67" t="s">
        <v>645</v>
      </c>
      <c r="D114" s="68"/>
      <c r="E114" s="67"/>
      <c r="F114" s="70"/>
      <c r="G114" s="67"/>
      <c r="H114" s="71"/>
      <c r="I114" s="72"/>
      <c r="J114" s="72"/>
      <c r="K114" s="36"/>
      <c r="L114" s="73">
        <v>114</v>
      </c>
      <c r="M114" s="73" t="b">
        <f xml:space="preserve"> IF(AND(Edges[Submitted Date] &gt;= Misc!$O$2, Edges[Submitted Date] &lt;= Misc!$P$2,Edges[Total Granted] &gt;= Misc!$O$3, Edges[Total Granted] &lt;= Misc!$P$3,Edges[Awarded] &gt;= Misc!$O$4, Edges[Awarded] &lt;= Misc!$P$4,Edges[Edge Weight] &gt;= Misc!$O$5, Edges[Edge Weight] &lt;= Misc!$P$5,TRUE), TRUE, FALSE)</f>
        <v>1</v>
      </c>
      <c r="N114" s="74"/>
      <c r="O114" s="80" t="s">
        <v>465</v>
      </c>
      <c r="P114" s="80">
        <v>38286</v>
      </c>
      <c r="Q114" s="80" t="s">
        <v>401</v>
      </c>
      <c r="R114" s="80" t="s">
        <v>608</v>
      </c>
      <c r="S114" s="80">
        <v>1471115</v>
      </c>
      <c r="T114" s="80">
        <v>1</v>
      </c>
      <c r="U114">
        <v>1</v>
      </c>
    </row>
    <row r="115" spans="1:21" x14ac:dyDescent="0.35">
      <c r="A115" s="66" t="s">
        <v>256</v>
      </c>
      <c r="B115" s="66" t="s">
        <v>255</v>
      </c>
      <c r="C115" s="67" t="s">
        <v>645</v>
      </c>
      <c r="D115" s="68"/>
      <c r="E115" s="67"/>
      <c r="F115" s="70"/>
      <c r="G115" s="67"/>
      <c r="H115" s="71"/>
      <c r="I115" s="72"/>
      <c r="J115" s="72"/>
      <c r="K115" s="36"/>
      <c r="L115" s="73">
        <v>115</v>
      </c>
      <c r="M115" s="73" t="b">
        <f xml:space="preserve"> IF(AND(Edges[Submitted Date] &gt;= Misc!$O$2, Edges[Submitted Date] &lt;= Misc!$P$2,Edges[Total Granted] &gt;= Misc!$O$3, Edges[Total Granted] &lt;= Misc!$P$3,Edges[Awarded] &gt;= Misc!$O$4, Edges[Awarded] &lt;= Misc!$P$4,Edges[Edge Weight] &gt;= Misc!$O$5, Edges[Edge Weight] &lt;= Misc!$P$5,TRUE), TRUE, FALSE)</f>
        <v>1</v>
      </c>
      <c r="N115" s="74"/>
      <c r="O115" s="80" t="s">
        <v>465</v>
      </c>
      <c r="P115" s="80">
        <v>38286</v>
      </c>
      <c r="Q115" s="80" t="s">
        <v>401</v>
      </c>
      <c r="R115" s="80" t="s">
        <v>608</v>
      </c>
      <c r="S115" s="80">
        <v>1471115</v>
      </c>
      <c r="T115" s="80">
        <v>1</v>
      </c>
      <c r="U115">
        <v>1</v>
      </c>
    </row>
    <row r="116" spans="1:21" x14ac:dyDescent="0.35">
      <c r="A116" s="66" t="s">
        <v>257</v>
      </c>
      <c r="B116" s="66" t="s">
        <v>255</v>
      </c>
      <c r="C116" s="67" t="s">
        <v>645</v>
      </c>
      <c r="D116" s="68"/>
      <c r="E116" s="67"/>
      <c r="F116" s="70"/>
      <c r="G116" s="67"/>
      <c r="H116" s="71"/>
      <c r="I116" s="72"/>
      <c r="J116" s="72"/>
      <c r="K116" s="36"/>
      <c r="L116" s="73">
        <v>116</v>
      </c>
      <c r="M116" s="73" t="b">
        <f xml:space="preserve"> IF(AND(Edges[Submitted Date] &gt;= Misc!$O$2, Edges[Submitted Date] &lt;= Misc!$P$2,Edges[Total Granted] &gt;= Misc!$O$3, Edges[Total Granted] &lt;= Misc!$P$3,Edges[Awarded] &gt;= Misc!$O$4, Edges[Awarded] &lt;= Misc!$P$4,Edges[Edge Weight] &gt;= Misc!$O$5, Edges[Edge Weight] &lt;= Misc!$P$5,TRUE), TRUE, FALSE)</f>
        <v>1</v>
      </c>
      <c r="N116" s="74"/>
      <c r="O116" s="80" t="s">
        <v>465</v>
      </c>
      <c r="P116" s="80">
        <v>38286</v>
      </c>
      <c r="Q116" s="80" t="s">
        <v>401</v>
      </c>
      <c r="R116" s="80" t="s">
        <v>608</v>
      </c>
      <c r="S116" s="80">
        <v>1471115</v>
      </c>
      <c r="T116" s="80">
        <v>1</v>
      </c>
      <c r="U116">
        <v>1</v>
      </c>
    </row>
    <row r="117" spans="1:21" x14ac:dyDescent="0.35">
      <c r="A117" s="66" t="s">
        <v>257</v>
      </c>
      <c r="B117" s="66" t="s">
        <v>256</v>
      </c>
      <c r="C117" s="67" t="s">
        <v>645</v>
      </c>
      <c r="D117" s="68"/>
      <c r="E117" s="67"/>
      <c r="F117" s="70"/>
      <c r="G117" s="67"/>
      <c r="H117" s="71"/>
      <c r="I117" s="72"/>
      <c r="J117" s="72"/>
      <c r="K117" s="36"/>
      <c r="L117" s="73">
        <v>117</v>
      </c>
      <c r="M117" s="73" t="b">
        <f xml:space="preserve"> IF(AND(Edges[Submitted Date] &gt;= Misc!$O$2, Edges[Submitted Date] &lt;= Misc!$P$2,Edges[Total Granted] &gt;= Misc!$O$3, Edges[Total Granted] &lt;= Misc!$P$3,Edges[Awarded] &gt;= Misc!$O$4, Edges[Awarded] &lt;= Misc!$P$4,Edges[Edge Weight] &gt;= Misc!$O$5, Edges[Edge Weight] &lt;= Misc!$P$5,TRUE), TRUE, FALSE)</f>
        <v>1</v>
      </c>
      <c r="N117" s="74"/>
      <c r="O117" s="80" t="s">
        <v>465</v>
      </c>
      <c r="P117" s="80">
        <v>38286</v>
      </c>
      <c r="Q117" s="80" t="s">
        <v>401</v>
      </c>
      <c r="R117" s="80" t="s">
        <v>608</v>
      </c>
      <c r="S117" s="80">
        <v>1471115</v>
      </c>
      <c r="T117" s="80">
        <v>1</v>
      </c>
      <c r="U117">
        <v>1</v>
      </c>
    </row>
    <row r="118" spans="1:21" x14ac:dyDescent="0.35">
      <c r="A118" s="66" t="s">
        <v>258</v>
      </c>
      <c r="B118" s="66" t="s">
        <v>258</v>
      </c>
      <c r="C118" s="67" t="s">
        <v>646</v>
      </c>
      <c r="D118" s="68"/>
      <c r="E118" s="67"/>
      <c r="F118" s="70"/>
      <c r="G118" s="67"/>
      <c r="H118" s="71"/>
      <c r="I118" s="72"/>
      <c r="J118" s="72"/>
      <c r="K118" s="36"/>
      <c r="L118" s="73">
        <v>118</v>
      </c>
      <c r="M118" s="73" t="b">
        <f xml:space="preserve"> IF(AND(Edges[Submitted Date] &gt;= Misc!$O$2, Edges[Submitted Date] &lt;= Misc!$P$2,Edges[Total Granted] &gt;= Misc!$O$3, Edges[Total Granted] &lt;= Misc!$P$3,Edges[Awarded] &gt;= Misc!$O$4, Edges[Awarded] &lt;= Misc!$P$4,Edges[Edge Weight] &gt;= Misc!$O$5, Edges[Edge Weight] &lt;= Misc!$P$5,TRUE), TRUE, FALSE)</f>
        <v>1</v>
      </c>
      <c r="N118" s="74"/>
      <c r="O118" s="80" t="s">
        <v>466</v>
      </c>
      <c r="P118" s="80">
        <v>38286</v>
      </c>
      <c r="Q118" s="80" t="s">
        <v>258</v>
      </c>
      <c r="R118" s="80" t="s">
        <v>588</v>
      </c>
      <c r="S118" s="80">
        <v>0</v>
      </c>
      <c r="T118" s="80">
        <v>0</v>
      </c>
      <c r="U118">
        <v>1</v>
      </c>
    </row>
    <row r="119" spans="1:21" x14ac:dyDescent="0.35">
      <c r="A119" s="66" t="s">
        <v>259</v>
      </c>
      <c r="B119" s="66" t="s">
        <v>259</v>
      </c>
      <c r="C119" s="67" t="s">
        <v>646</v>
      </c>
      <c r="D119" s="68"/>
      <c r="E119" s="67"/>
      <c r="F119" s="70"/>
      <c r="G119" s="67"/>
      <c r="H119" s="71"/>
      <c r="I119" s="72"/>
      <c r="J119" s="72"/>
      <c r="K119" s="36"/>
      <c r="L119" s="73">
        <v>119</v>
      </c>
      <c r="M119" s="73" t="b">
        <f xml:space="preserve"> IF(AND(Edges[Submitted Date] &gt;= Misc!$O$2, Edges[Submitted Date] &lt;= Misc!$P$2,Edges[Total Granted] &gt;= Misc!$O$3, Edges[Total Granted] &lt;= Misc!$P$3,Edges[Awarded] &gt;= Misc!$O$4, Edges[Awarded] &lt;= Misc!$P$4,Edges[Edge Weight] &gt;= Misc!$O$5, Edges[Edge Weight] &lt;= Misc!$P$5,TRUE), TRUE, FALSE)</f>
        <v>1</v>
      </c>
      <c r="N119" s="74"/>
      <c r="O119" s="80" t="s">
        <v>467</v>
      </c>
      <c r="P119" s="80">
        <v>38286</v>
      </c>
      <c r="Q119" s="80" t="s">
        <v>259</v>
      </c>
      <c r="R119" s="80" t="s">
        <v>608</v>
      </c>
      <c r="S119" s="80">
        <v>0</v>
      </c>
      <c r="T119" s="80">
        <v>0</v>
      </c>
      <c r="U119">
        <v>1</v>
      </c>
    </row>
    <row r="120" spans="1:21" x14ac:dyDescent="0.35">
      <c r="A120" s="66" t="s">
        <v>260</v>
      </c>
      <c r="B120" s="66" t="s">
        <v>260</v>
      </c>
      <c r="C120" s="67" t="s">
        <v>646</v>
      </c>
      <c r="D120" s="68"/>
      <c r="E120" s="67"/>
      <c r="F120" s="70"/>
      <c r="G120" s="67"/>
      <c r="H120" s="71"/>
      <c r="I120" s="72"/>
      <c r="J120" s="72"/>
      <c r="K120" s="36"/>
      <c r="L120" s="73">
        <v>120</v>
      </c>
      <c r="M120" s="73" t="b">
        <f xml:space="preserve"> IF(AND(Edges[Submitted Date] &gt;= Misc!$O$2, Edges[Submitted Date] &lt;= Misc!$P$2,Edges[Total Granted] &gt;= Misc!$O$3, Edges[Total Granted] &lt;= Misc!$P$3,Edges[Awarded] &gt;= Misc!$O$4, Edges[Awarded] &lt;= Misc!$P$4,Edges[Edge Weight] &gt;= Misc!$O$5, Edges[Edge Weight] &lt;= Misc!$P$5,TRUE), TRUE, FALSE)</f>
        <v>1</v>
      </c>
      <c r="N120" s="74"/>
      <c r="O120" s="80" t="s">
        <v>468</v>
      </c>
      <c r="P120" s="80">
        <v>38286</v>
      </c>
      <c r="Q120" s="80" t="s">
        <v>260</v>
      </c>
      <c r="R120" s="80" t="s">
        <v>593</v>
      </c>
      <c r="S120" s="80">
        <v>35142</v>
      </c>
      <c r="T120" s="80">
        <v>0</v>
      </c>
      <c r="U120">
        <v>1</v>
      </c>
    </row>
    <row r="121" spans="1:21" x14ac:dyDescent="0.35">
      <c r="A121" s="66" t="s">
        <v>261</v>
      </c>
      <c r="B121" s="66" t="s">
        <v>261</v>
      </c>
      <c r="C121" s="67" t="s">
        <v>646</v>
      </c>
      <c r="D121" s="68"/>
      <c r="E121" s="67"/>
      <c r="F121" s="70"/>
      <c r="G121" s="67"/>
      <c r="H121" s="71"/>
      <c r="I121" s="72"/>
      <c r="J121" s="72"/>
      <c r="K121" s="36"/>
      <c r="L121" s="73">
        <v>121</v>
      </c>
      <c r="M121" s="73" t="b">
        <f xml:space="preserve"> IF(AND(Edges[Submitted Date] &gt;= Misc!$O$2, Edges[Submitted Date] &lt;= Misc!$P$2,Edges[Total Granted] &gt;= Misc!$O$3, Edges[Total Granted] &lt;= Misc!$P$3,Edges[Awarded] &gt;= Misc!$O$4, Edges[Awarded] &lt;= Misc!$P$4,Edges[Edge Weight] &gt;= Misc!$O$5, Edges[Edge Weight] &lt;= Misc!$P$5,TRUE), TRUE, FALSE)</f>
        <v>1</v>
      </c>
      <c r="N121" s="74"/>
      <c r="O121" s="80" t="s">
        <v>469</v>
      </c>
      <c r="P121" s="80">
        <v>38335</v>
      </c>
      <c r="Q121" s="80" t="s">
        <v>261</v>
      </c>
      <c r="R121" s="80" t="s">
        <v>595</v>
      </c>
      <c r="S121" s="80">
        <v>199000</v>
      </c>
      <c r="T121" s="80">
        <v>0</v>
      </c>
      <c r="U121">
        <v>2</v>
      </c>
    </row>
    <row r="122" spans="1:21" x14ac:dyDescent="0.35">
      <c r="A122" s="66" t="s">
        <v>261</v>
      </c>
      <c r="B122" s="66" t="s">
        <v>261</v>
      </c>
      <c r="C122" s="67" t="s">
        <v>646</v>
      </c>
      <c r="D122" s="68"/>
      <c r="E122" s="67"/>
      <c r="F122" s="70"/>
      <c r="G122" s="67"/>
      <c r="H122" s="71"/>
      <c r="I122" s="72"/>
      <c r="J122" s="72"/>
      <c r="K122" s="36"/>
      <c r="L122" s="73">
        <v>122</v>
      </c>
      <c r="M122" s="73" t="b">
        <f xml:space="preserve"> IF(AND(Edges[Submitted Date] &gt;= Misc!$O$2, Edges[Submitted Date] &lt;= Misc!$P$2,Edges[Total Granted] &gt;= Misc!$O$3, Edges[Total Granted] &lt;= Misc!$P$3,Edges[Awarded] &gt;= Misc!$O$4, Edges[Awarded] &lt;= Misc!$P$4,Edges[Edge Weight] &gt;= Misc!$O$5, Edges[Edge Weight] &lt;= Misc!$P$5,TRUE), TRUE, FALSE)</f>
        <v>1</v>
      </c>
      <c r="N122" s="74"/>
      <c r="O122" s="80" t="s">
        <v>469</v>
      </c>
      <c r="P122" s="80">
        <v>38285</v>
      </c>
      <c r="Q122" s="80" t="s">
        <v>261</v>
      </c>
      <c r="R122" s="80" t="s">
        <v>595</v>
      </c>
      <c r="S122" s="80">
        <v>0</v>
      </c>
      <c r="T122" s="80">
        <v>0</v>
      </c>
      <c r="U122">
        <v>2</v>
      </c>
    </row>
    <row r="123" spans="1:21" x14ac:dyDescent="0.35">
      <c r="A123" s="66" t="s">
        <v>262</v>
      </c>
      <c r="B123" s="66" t="s">
        <v>262</v>
      </c>
      <c r="C123" s="67" t="s">
        <v>646</v>
      </c>
      <c r="D123" s="68"/>
      <c r="E123" s="67"/>
      <c r="F123" s="70"/>
      <c r="G123" s="67"/>
      <c r="H123" s="71"/>
      <c r="I123" s="72"/>
      <c r="J123" s="72"/>
      <c r="K123" s="36"/>
      <c r="L123" s="73">
        <v>123</v>
      </c>
      <c r="M123" s="73" t="b">
        <f xml:space="preserve"> IF(AND(Edges[Submitted Date] &gt;= Misc!$O$2, Edges[Submitted Date] &lt;= Misc!$P$2,Edges[Total Granted] &gt;= Misc!$O$3, Edges[Total Granted] &lt;= Misc!$P$3,Edges[Awarded] &gt;= Misc!$O$4, Edges[Awarded] &lt;= Misc!$P$4,Edges[Edge Weight] &gt;= Misc!$O$5, Edges[Edge Weight] &lt;= Misc!$P$5,TRUE), TRUE, FALSE)</f>
        <v>1</v>
      </c>
      <c r="N123" s="74"/>
      <c r="O123" s="80" t="s">
        <v>470</v>
      </c>
      <c r="P123" s="80">
        <v>38285</v>
      </c>
      <c r="Q123" s="80" t="s">
        <v>262</v>
      </c>
      <c r="R123" s="80" t="s">
        <v>595</v>
      </c>
      <c r="S123" s="80">
        <v>54159</v>
      </c>
      <c r="T123" s="80">
        <v>0</v>
      </c>
      <c r="U123">
        <v>1</v>
      </c>
    </row>
    <row r="124" spans="1:21" x14ac:dyDescent="0.35">
      <c r="A124" s="66" t="s">
        <v>263</v>
      </c>
      <c r="B124" s="66" t="s">
        <v>230</v>
      </c>
      <c r="C124" s="67" t="s">
        <v>645</v>
      </c>
      <c r="D124" s="68"/>
      <c r="E124" s="67"/>
      <c r="F124" s="70"/>
      <c r="G124" s="67"/>
      <c r="H124" s="71"/>
      <c r="I124" s="72"/>
      <c r="J124" s="72"/>
      <c r="K124" s="36"/>
      <c r="L124" s="73">
        <v>124</v>
      </c>
      <c r="M124" s="73" t="b">
        <f xml:space="preserve"> IF(AND(Edges[Submitted Date] &gt;= Misc!$O$2, Edges[Submitted Date] &lt;= Misc!$P$2,Edges[Total Granted] &gt;= Misc!$O$3, Edges[Total Granted] &lt;= Misc!$P$3,Edges[Awarded] &gt;= Misc!$O$4, Edges[Awarded] &lt;= Misc!$P$4,Edges[Edge Weight] &gt;= Misc!$O$5, Edges[Edge Weight] &lt;= Misc!$P$5,TRUE), TRUE, FALSE)</f>
        <v>1</v>
      </c>
      <c r="N124" s="74"/>
      <c r="O124" s="80" t="s">
        <v>444</v>
      </c>
      <c r="P124" s="80">
        <v>38302</v>
      </c>
      <c r="Q124" s="80" t="s">
        <v>264</v>
      </c>
      <c r="R124" s="80" t="s">
        <v>590</v>
      </c>
      <c r="S124" s="80">
        <v>1418713</v>
      </c>
      <c r="T124" s="80">
        <v>1</v>
      </c>
      <c r="U124">
        <v>3</v>
      </c>
    </row>
    <row r="125" spans="1:21" x14ac:dyDescent="0.35">
      <c r="A125" s="66" t="s">
        <v>263</v>
      </c>
      <c r="B125" s="66" t="s">
        <v>230</v>
      </c>
      <c r="C125" s="67" t="s">
        <v>645</v>
      </c>
      <c r="D125" s="68"/>
      <c r="E125" s="67"/>
      <c r="F125" s="70"/>
      <c r="G125" s="67"/>
      <c r="H125" s="71"/>
      <c r="I125" s="72"/>
      <c r="J125" s="72"/>
      <c r="K125" s="36"/>
      <c r="L125" s="73">
        <v>125</v>
      </c>
      <c r="M125" s="73" t="b">
        <f xml:space="preserve"> IF(AND(Edges[Submitted Date] &gt;= Misc!$O$2, Edges[Submitted Date] &lt;= Misc!$P$2,Edges[Total Granted] &gt;= Misc!$O$3, Edges[Total Granted] &lt;= Misc!$P$3,Edges[Awarded] &gt;= Misc!$O$4, Edges[Awarded] &lt;= Misc!$P$4,Edges[Edge Weight] &gt;= Misc!$O$5, Edges[Edge Weight] &lt;= Misc!$P$5,TRUE), TRUE, FALSE)</f>
        <v>1</v>
      </c>
      <c r="N125" s="74"/>
      <c r="O125" s="80" t="s">
        <v>444</v>
      </c>
      <c r="P125" s="80">
        <v>38302</v>
      </c>
      <c r="Q125" s="80" t="s">
        <v>264</v>
      </c>
      <c r="R125" s="80" t="s">
        <v>590</v>
      </c>
      <c r="S125" s="80">
        <v>1418713</v>
      </c>
      <c r="T125" s="80">
        <v>1</v>
      </c>
      <c r="U125">
        <v>3</v>
      </c>
    </row>
    <row r="126" spans="1:21" x14ac:dyDescent="0.35">
      <c r="A126" s="66" t="s">
        <v>264</v>
      </c>
      <c r="B126" s="66" t="s">
        <v>263</v>
      </c>
      <c r="C126" s="67" t="s">
        <v>645</v>
      </c>
      <c r="D126" s="68"/>
      <c r="E126" s="67"/>
      <c r="F126" s="70"/>
      <c r="G126" s="67"/>
      <c r="H126" s="71"/>
      <c r="I126" s="72"/>
      <c r="J126" s="72"/>
      <c r="K126" s="36"/>
      <c r="L126" s="73">
        <v>126</v>
      </c>
      <c r="M126" s="73" t="b">
        <f xml:space="preserve"> IF(AND(Edges[Submitted Date] &gt;= Misc!$O$2, Edges[Submitted Date] &lt;= Misc!$P$2,Edges[Total Granted] &gt;= Misc!$O$3, Edges[Total Granted] &lt;= Misc!$P$3,Edges[Awarded] &gt;= Misc!$O$4, Edges[Awarded] &lt;= Misc!$P$4,Edges[Edge Weight] &gt;= Misc!$O$5, Edges[Edge Weight] &lt;= Misc!$P$5,TRUE), TRUE, FALSE)</f>
        <v>1</v>
      </c>
      <c r="N126" s="74"/>
      <c r="O126" s="80" t="s">
        <v>444</v>
      </c>
      <c r="P126" s="80">
        <v>38302</v>
      </c>
      <c r="Q126" s="80" t="s">
        <v>264</v>
      </c>
      <c r="R126" s="80" t="s">
        <v>590</v>
      </c>
      <c r="S126" s="80">
        <v>1418713</v>
      </c>
      <c r="T126" s="80">
        <v>1</v>
      </c>
      <c r="U126">
        <v>2</v>
      </c>
    </row>
    <row r="127" spans="1:21" x14ac:dyDescent="0.35">
      <c r="A127" s="66" t="s">
        <v>229</v>
      </c>
      <c r="B127" s="66" t="s">
        <v>263</v>
      </c>
      <c r="C127" s="67" t="s">
        <v>645</v>
      </c>
      <c r="D127" s="68"/>
      <c r="E127" s="67"/>
      <c r="F127" s="70"/>
      <c r="G127" s="67"/>
      <c r="H127" s="71"/>
      <c r="I127" s="72"/>
      <c r="J127" s="72"/>
      <c r="K127" s="36"/>
      <c r="L127" s="73">
        <v>127</v>
      </c>
      <c r="M127" s="73" t="b">
        <f xml:space="preserve"> IF(AND(Edges[Submitted Date] &gt;= Misc!$O$2, Edges[Submitted Date] &lt;= Misc!$P$2,Edges[Total Granted] &gt;= Misc!$O$3, Edges[Total Granted] &lt;= Misc!$P$3,Edges[Awarded] &gt;= Misc!$O$4, Edges[Awarded] &lt;= Misc!$P$4,Edges[Edge Weight] &gt;= Misc!$O$5, Edges[Edge Weight] &lt;= Misc!$P$5,TRUE), TRUE, FALSE)</f>
        <v>1</v>
      </c>
      <c r="N127" s="74"/>
      <c r="O127" s="80" t="s">
        <v>444</v>
      </c>
      <c r="P127" s="80">
        <v>38302</v>
      </c>
      <c r="Q127" s="80" t="s">
        <v>264</v>
      </c>
      <c r="R127" s="80" t="s">
        <v>590</v>
      </c>
      <c r="S127" s="80">
        <v>1418713</v>
      </c>
      <c r="T127" s="80">
        <v>1</v>
      </c>
      <c r="U127">
        <v>2</v>
      </c>
    </row>
    <row r="128" spans="1:21" x14ac:dyDescent="0.35">
      <c r="A128" s="66" t="s">
        <v>230</v>
      </c>
      <c r="B128" s="66" t="s">
        <v>263</v>
      </c>
      <c r="C128" s="67" t="s">
        <v>645</v>
      </c>
      <c r="D128" s="68"/>
      <c r="E128" s="67"/>
      <c r="F128" s="70"/>
      <c r="G128" s="67"/>
      <c r="H128" s="71"/>
      <c r="I128" s="72"/>
      <c r="J128" s="72"/>
      <c r="K128" s="36"/>
      <c r="L128" s="73">
        <v>128</v>
      </c>
      <c r="M128" s="73" t="b">
        <f xml:space="preserve"> IF(AND(Edges[Submitted Date] &gt;= Misc!$O$2, Edges[Submitted Date] &lt;= Misc!$P$2,Edges[Total Granted] &gt;= Misc!$O$3, Edges[Total Granted] &lt;= Misc!$P$3,Edges[Awarded] &gt;= Misc!$O$4, Edges[Awarded] &lt;= Misc!$P$4,Edges[Edge Weight] &gt;= Misc!$O$5, Edges[Edge Weight] &lt;= Misc!$P$5,TRUE), TRUE, FALSE)</f>
        <v>1</v>
      </c>
      <c r="N128" s="74"/>
      <c r="O128" s="80" t="s">
        <v>444</v>
      </c>
      <c r="P128" s="80">
        <v>38302</v>
      </c>
      <c r="Q128" s="80" t="s">
        <v>264</v>
      </c>
      <c r="R128" s="80" t="s">
        <v>590</v>
      </c>
      <c r="S128" s="80">
        <v>1418713</v>
      </c>
      <c r="T128" s="80">
        <v>1</v>
      </c>
      <c r="U128">
        <v>3</v>
      </c>
    </row>
    <row r="129" spans="1:21" x14ac:dyDescent="0.35">
      <c r="A129" s="66" t="s">
        <v>264</v>
      </c>
      <c r="B129" s="66" t="s">
        <v>263</v>
      </c>
      <c r="C129" s="67" t="s">
        <v>646</v>
      </c>
      <c r="D129" s="68"/>
      <c r="E129" s="67"/>
      <c r="F129" s="70"/>
      <c r="G129" s="67"/>
      <c r="H129" s="71"/>
      <c r="I129" s="72"/>
      <c r="J129" s="72"/>
      <c r="K129" s="36"/>
      <c r="L129" s="73">
        <v>129</v>
      </c>
      <c r="M129" s="73" t="b">
        <f xml:space="preserve"> IF(AND(Edges[Submitted Date] &gt;= Misc!$O$2, Edges[Submitted Date] &lt;= Misc!$P$2,Edges[Total Granted] &gt;= Misc!$O$3, Edges[Total Granted] &lt;= Misc!$P$3,Edges[Awarded] &gt;= Misc!$O$4, Edges[Awarded] &lt;= Misc!$P$4,Edges[Edge Weight] &gt;= Misc!$O$5, Edges[Edge Weight] &lt;= Misc!$P$5,TRUE), TRUE, FALSE)</f>
        <v>1</v>
      </c>
      <c r="N129" s="74"/>
      <c r="O129" s="80" t="s">
        <v>444</v>
      </c>
      <c r="P129" s="80">
        <v>38282</v>
      </c>
      <c r="Q129" s="80" t="s">
        <v>264</v>
      </c>
      <c r="R129" s="80" t="s">
        <v>590</v>
      </c>
      <c r="S129" s="80">
        <v>492155</v>
      </c>
      <c r="T129" s="80">
        <v>0</v>
      </c>
      <c r="U129">
        <v>2</v>
      </c>
    </row>
    <row r="130" spans="1:21" x14ac:dyDescent="0.35">
      <c r="A130" s="66" t="s">
        <v>229</v>
      </c>
      <c r="B130" s="66" t="s">
        <v>263</v>
      </c>
      <c r="C130" s="67" t="s">
        <v>646</v>
      </c>
      <c r="D130" s="68"/>
      <c r="E130" s="67"/>
      <c r="F130" s="70"/>
      <c r="G130" s="67"/>
      <c r="H130" s="71"/>
      <c r="I130" s="72"/>
      <c r="J130" s="72"/>
      <c r="K130" s="36"/>
      <c r="L130" s="73">
        <v>130</v>
      </c>
      <c r="M130" s="73" t="b">
        <f xml:space="preserve"> IF(AND(Edges[Submitted Date] &gt;= Misc!$O$2, Edges[Submitted Date] &lt;= Misc!$P$2,Edges[Total Granted] &gt;= Misc!$O$3, Edges[Total Granted] &lt;= Misc!$P$3,Edges[Awarded] &gt;= Misc!$O$4, Edges[Awarded] &lt;= Misc!$P$4,Edges[Edge Weight] &gt;= Misc!$O$5, Edges[Edge Weight] &lt;= Misc!$P$5,TRUE), TRUE, FALSE)</f>
        <v>1</v>
      </c>
      <c r="N130" s="74"/>
      <c r="O130" s="80" t="s">
        <v>444</v>
      </c>
      <c r="P130" s="80">
        <v>38282</v>
      </c>
      <c r="Q130" s="80" t="s">
        <v>264</v>
      </c>
      <c r="R130" s="80" t="s">
        <v>590</v>
      </c>
      <c r="S130" s="80">
        <v>492155</v>
      </c>
      <c r="T130" s="80">
        <v>0</v>
      </c>
      <c r="U130">
        <v>2</v>
      </c>
    </row>
    <row r="131" spans="1:21" x14ac:dyDescent="0.35">
      <c r="A131" s="66" t="s">
        <v>264</v>
      </c>
      <c r="B131" s="66" t="s">
        <v>230</v>
      </c>
      <c r="C131" s="67" t="s">
        <v>645</v>
      </c>
      <c r="D131" s="68"/>
      <c r="E131" s="67"/>
      <c r="F131" s="70"/>
      <c r="G131" s="67"/>
      <c r="H131" s="71"/>
      <c r="I131" s="72"/>
      <c r="J131" s="72"/>
      <c r="K131" s="36"/>
      <c r="L131" s="73">
        <v>131</v>
      </c>
      <c r="M131" s="73" t="b">
        <f xml:space="preserve"> IF(AND(Edges[Submitted Date] &gt;= Misc!$O$2, Edges[Submitted Date] &lt;= Misc!$P$2,Edges[Total Granted] &gt;= Misc!$O$3, Edges[Total Granted] &lt;= Misc!$P$3,Edges[Awarded] &gt;= Misc!$O$4, Edges[Awarded] &lt;= Misc!$P$4,Edges[Edge Weight] &gt;= Misc!$O$5, Edges[Edge Weight] &lt;= Misc!$P$5,TRUE), TRUE, FALSE)</f>
        <v>1</v>
      </c>
      <c r="N131" s="74"/>
      <c r="O131" s="80" t="s">
        <v>444</v>
      </c>
      <c r="P131" s="80">
        <v>38302</v>
      </c>
      <c r="Q131" s="80" t="s">
        <v>264</v>
      </c>
      <c r="R131" s="80" t="s">
        <v>590</v>
      </c>
      <c r="S131" s="80">
        <v>1418713</v>
      </c>
      <c r="T131" s="80">
        <v>1</v>
      </c>
      <c r="U131">
        <v>3</v>
      </c>
    </row>
    <row r="132" spans="1:21" x14ac:dyDescent="0.35">
      <c r="A132" s="66" t="s">
        <v>264</v>
      </c>
      <c r="B132" s="66" t="s">
        <v>230</v>
      </c>
      <c r="C132" s="67" t="s">
        <v>645</v>
      </c>
      <c r="D132" s="68"/>
      <c r="E132" s="67"/>
      <c r="F132" s="70"/>
      <c r="G132" s="67"/>
      <c r="H132" s="71"/>
      <c r="I132" s="72"/>
      <c r="J132" s="72"/>
      <c r="K132" s="36"/>
      <c r="L132" s="73">
        <v>132</v>
      </c>
      <c r="M132" s="73" t="b">
        <f xml:space="preserve"> IF(AND(Edges[Submitted Date] &gt;= Misc!$O$2, Edges[Submitted Date] &lt;= Misc!$P$2,Edges[Total Granted] &gt;= Misc!$O$3, Edges[Total Granted] &lt;= Misc!$P$3,Edges[Awarded] &gt;= Misc!$O$4, Edges[Awarded] &lt;= Misc!$P$4,Edges[Edge Weight] &gt;= Misc!$O$5, Edges[Edge Weight] &lt;= Misc!$P$5,TRUE), TRUE, FALSE)</f>
        <v>1</v>
      </c>
      <c r="N132" s="74"/>
      <c r="O132" s="80" t="s">
        <v>444</v>
      </c>
      <c r="P132" s="80">
        <v>38302</v>
      </c>
      <c r="Q132" s="80" t="s">
        <v>264</v>
      </c>
      <c r="R132" s="80" t="s">
        <v>590</v>
      </c>
      <c r="S132" s="80">
        <v>1418713</v>
      </c>
      <c r="T132" s="80">
        <v>1</v>
      </c>
      <c r="U132">
        <v>3</v>
      </c>
    </row>
    <row r="133" spans="1:21" x14ac:dyDescent="0.35">
      <c r="A133" s="66" t="s">
        <v>229</v>
      </c>
      <c r="B133" s="66" t="s">
        <v>264</v>
      </c>
      <c r="C133" s="67" t="s">
        <v>645</v>
      </c>
      <c r="D133" s="68"/>
      <c r="E133" s="67"/>
      <c r="F133" s="70"/>
      <c r="G133" s="67"/>
      <c r="H133" s="71"/>
      <c r="I133" s="72"/>
      <c r="J133" s="72"/>
      <c r="K133" s="36"/>
      <c r="L133" s="73">
        <v>133</v>
      </c>
      <c r="M133" s="73" t="b">
        <f xml:space="preserve"> IF(AND(Edges[Submitted Date] &gt;= Misc!$O$2, Edges[Submitted Date] &lt;= Misc!$P$2,Edges[Total Granted] &gt;= Misc!$O$3, Edges[Total Granted] &lt;= Misc!$P$3,Edges[Awarded] &gt;= Misc!$O$4, Edges[Awarded] &lt;= Misc!$P$4,Edges[Edge Weight] &gt;= Misc!$O$5, Edges[Edge Weight] &lt;= Misc!$P$5,TRUE), TRUE, FALSE)</f>
        <v>1</v>
      </c>
      <c r="N133" s="74"/>
      <c r="O133" s="80" t="s">
        <v>444</v>
      </c>
      <c r="P133" s="80">
        <v>38302</v>
      </c>
      <c r="Q133" s="80" t="s">
        <v>264</v>
      </c>
      <c r="R133" s="80" t="s">
        <v>590</v>
      </c>
      <c r="S133" s="80">
        <v>1418713</v>
      </c>
      <c r="T133" s="80">
        <v>1</v>
      </c>
      <c r="U133">
        <v>2</v>
      </c>
    </row>
    <row r="134" spans="1:21" x14ac:dyDescent="0.35">
      <c r="A134" s="66" t="s">
        <v>230</v>
      </c>
      <c r="B134" s="66" t="s">
        <v>264</v>
      </c>
      <c r="C134" s="67" t="s">
        <v>645</v>
      </c>
      <c r="D134" s="68"/>
      <c r="E134" s="67"/>
      <c r="F134" s="70"/>
      <c r="G134" s="67"/>
      <c r="H134" s="71"/>
      <c r="I134" s="72"/>
      <c r="J134" s="72"/>
      <c r="K134" s="36"/>
      <c r="L134" s="73">
        <v>134</v>
      </c>
      <c r="M134" s="73" t="b">
        <f xml:space="preserve"> IF(AND(Edges[Submitted Date] &gt;= Misc!$O$2, Edges[Submitted Date] &lt;= Misc!$P$2,Edges[Total Granted] &gt;= Misc!$O$3, Edges[Total Granted] &lt;= Misc!$P$3,Edges[Awarded] &gt;= Misc!$O$4, Edges[Awarded] &lt;= Misc!$P$4,Edges[Edge Weight] &gt;= Misc!$O$5, Edges[Edge Weight] &lt;= Misc!$P$5,TRUE), TRUE, FALSE)</f>
        <v>1</v>
      </c>
      <c r="N134" s="74"/>
      <c r="O134" s="80" t="s">
        <v>444</v>
      </c>
      <c r="P134" s="80">
        <v>38302</v>
      </c>
      <c r="Q134" s="80" t="s">
        <v>264</v>
      </c>
      <c r="R134" s="80" t="s">
        <v>590</v>
      </c>
      <c r="S134" s="80">
        <v>1418713</v>
      </c>
      <c r="T134" s="80">
        <v>1</v>
      </c>
      <c r="U134">
        <v>3</v>
      </c>
    </row>
    <row r="135" spans="1:21" x14ac:dyDescent="0.35">
      <c r="A135" s="66" t="s">
        <v>229</v>
      </c>
      <c r="B135" s="66" t="s">
        <v>264</v>
      </c>
      <c r="C135" s="67" t="s">
        <v>646</v>
      </c>
      <c r="D135" s="68"/>
      <c r="E135" s="67"/>
      <c r="F135" s="70"/>
      <c r="G135" s="67"/>
      <c r="H135" s="71"/>
      <c r="I135" s="72"/>
      <c r="J135" s="72"/>
      <c r="K135" s="36"/>
      <c r="L135" s="73">
        <v>135</v>
      </c>
      <c r="M135" s="73" t="b">
        <f xml:space="preserve"> IF(AND(Edges[Submitted Date] &gt;= Misc!$O$2, Edges[Submitted Date] &lt;= Misc!$P$2,Edges[Total Granted] &gt;= Misc!$O$3, Edges[Total Granted] &lt;= Misc!$P$3,Edges[Awarded] &gt;= Misc!$O$4, Edges[Awarded] &lt;= Misc!$P$4,Edges[Edge Weight] &gt;= Misc!$O$5, Edges[Edge Weight] &lt;= Misc!$P$5,TRUE), TRUE, FALSE)</f>
        <v>1</v>
      </c>
      <c r="N135" s="74"/>
      <c r="O135" s="80" t="s">
        <v>444</v>
      </c>
      <c r="P135" s="80">
        <v>38282</v>
      </c>
      <c r="Q135" s="80" t="s">
        <v>264</v>
      </c>
      <c r="R135" s="80" t="s">
        <v>590</v>
      </c>
      <c r="S135" s="80">
        <v>492155</v>
      </c>
      <c r="T135" s="80">
        <v>0</v>
      </c>
      <c r="U135">
        <v>2</v>
      </c>
    </row>
    <row r="136" spans="1:21" x14ac:dyDescent="0.35">
      <c r="A136" s="66" t="s">
        <v>265</v>
      </c>
      <c r="B136" s="66" t="s">
        <v>402</v>
      </c>
      <c r="C136" s="67" t="s">
        <v>645</v>
      </c>
      <c r="D136" s="68"/>
      <c r="E136" s="67"/>
      <c r="F136" s="70"/>
      <c r="G136" s="67"/>
      <c r="H136" s="71"/>
      <c r="I136" s="72"/>
      <c r="J136" s="72"/>
      <c r="K136" s="36"/>
      <c r="L136" s="73">
        <v>136</v>
      </c>
      <c r="M136" s="73" t="b">
        <f xml:space="preserve"> IF(AND(Edges[Submitted Date] &gt;= Misc!$O$2, Edges[Submitted Date] &lt;= Misc!$P$2,Edges[Total Granted] &gt;= Misc!$O$3, Edges[Total Granted] &lt;= Misc!$P$3,Edges[Awarded] &gt;= Misc!$O$4, Edges[Awarded] &lt;= Misc!$P$4,Edges[Edge Weight] &gt;= Misc!$O$5, Edges[Edge Weight] &lt;= Misc!$P$5,TRUE), TRUE, FALSE)</f>
        <v>1</v>
      </c>
      <c r="N136" s="74"/>
      <c r="O136" s="80" t="s">
        <v>471</v>
      </c>
      <c r="P136" s="80">
        <v>38281</v>
      </c>
      <c r="Q136" s="80" t="s">
        <v>402</v>
      </c>
      <c r="R136" s="80" t="s">
        <v>595</v>
      </c>
      <c r="S136" s="80">
        <v>512154</v>
      </c>
      <c r="T136" s="80">
        <v>1</v>
      </c>
      <c r="U136">
        <v>1</v>
      </c>
    </row>
    <row r="137" spans="1:21" x14ac:dyDescent="0.35">
      <c r="A137" s="66" t="s">
        <v>266</v>
      </c>
      <c r="B137" s="66" t="s">
        <v>402</v>
      </c>
      <c r="C137" s="67" t="s">
        <v>645</v>
      </c>
      <c r="D137" s="68"/>
      <c r="E137" s="67"/>
      <c r="F137" s="70"/>
      <c r="G137" s="67"/>
      <c r="H137" s="71"/>
      <c r="I137" s="72"/>
      <c r="J137" s="72"/>
      <c r="K137" s="36"/>
      <c r="L137" s="73">
        <v>137</v>
      </c>
      <c r="M137" s="73" t="b">
        <f xml:space="preserve"> IF(AND(Edges[Submitted Date] &gt;= Misc!$O$2, Edges[Submitted Date] &lt;= Misc!$P$2,Edges[Total Granted] &gt;= Misc!$O$3, Edges[Total Granted] &lt;= Misc!$P$3,Edges[Awarded] &gt;= Misc!$O$4, Edges[Awarded] &lt;= Misc!$P$4,Edges[Edge Weight] &gt;= Misc!$O$5, Edges[Edge Weight] &lt;= Misc!$P$5,TRUE), TRUE, FALSE)</f>
        <v>1</v>
      </c>
      <c r="N137" s="74"/>
      <c r="O137" s="80" t="s">
        <v>471</v>
      </c>
      <c r="P137" s="80">
        <v>38281</v>
      </c>
      <c r="Q137" s="80" t="s">
        <v>402</v>
      </c>
      <c r="R137" s="80" t="s">
        <v>595</v>
      </c>
      <c r="S137" s="80">
        <v>512154</v>
      </c>
      <c r="T137" s="80">
        <v>1</v>
      </c>
      <c r="U137">
        <v>1</v>
      </c>
    </row>
    <row r="138" spans="1:21" x14ac:dyDescent="0.35">
      <c r="A138" s="66" t="s">
        <v>267</v>
      </c>
      <c r="B138" s="66" t="s">
        <v>402</v>
      </c>
      <c r="C138" s="67" t="s">
        <v>645</v>
      </c>
      <c r="D138" s="68"/>
      <c r="E138" s="67"/>
      <c r="F138" s="70"/>
      <c r="G138" s="67"/>
      <c r="H138" s="71"/>
      <c r="I138" s="72"/>
      <c r="J138" s="72"/>
      <c r="K138" s="36"/>
      <c r="L138" s="73">
        <v>138</v>
      </c>
      <c r="M138" s="73" t="b">
        <f xml:space="preserve"> IF(AND(Edges[Submitted Date] &gt;= Misc!$O$2, Edges[Submitted Date] &lt;= Misc!$P$2,Edges[Total Granted] &gt;= Misc!$O$3, Edges[Total Granted] &lt;= Misc!$P$3,Edges[Awarded] &gt;= Misc!$O$4, Edges[Awarded] &lt;= Misc!$P$4,Edges[Edge Weight] &gt;= Misc!$O$5, Edges[Edge Weight] &lt;= Misc!$P$5,TRUE), TRUE, FALSE)</f>
        <v>1</v>
      </c>
      <c r="N138" s="74"/>
      <c r="O138" s="80" t="s">
        <v>471</v>
      </c>
      <c r="P138" s="80">
        <v>38281</v>
      </c>
      <c r="Q138" s="80" t="s">
        <v>402</v>
      </c>
      <c r="R138" s="80" t="s">
        <v>595</v>
      </c>
      <c r="S138" s="80">
        <v>512154</v>
      </c>
      <c r="T138" s="80">
        <v>1</v>
      </c>
      <c r="U138">
        <v>1</v>
      </c>
    </row>
    <row r="139" spans="1:21" x14ac:dyDescent="0.35">
      <c r="A139" s="66" t="s">
        <v>266</v>
      </c>
      <c r="B139" s="66" t="s">
        <v>265</v>
      </c>
      <c r="C139" s="67" t="s">
        <v>645</v>
      </c>
      <c r="D139" s="68"/>
      <c r="E139" s="67"/>
      <c r="F139" s="70"/>
      <c r="G139" s="67"/>
      <c r="H139" s="71"/>
      <c r="I139" s="72"/>
      <c r="J139" s="72"/>
      <c r="K139" s="36"/>
      <c r="L139" s="73">
        <v>139</v>
      </c>
      <c r="M139" s="73" t="b">
        <f xml:space="preserve"> IF(AND(Edges[Submitted Date] &gt;= Misc!$O$2, Edges[Submitted Date] &lt;= Misc!$P$2,Edges[Total Granted] &gt;= Misc!$O$3, Edges[Total Granted] &lt;= Misc!$P$3,Edges[Awarded] &gt;= Misc!$O$4, Edges[Awarded] &lt;= Misc!$P$4,Edges[Edge Weight] &gt;= Misc!$O$5, Edges[Edge Weight] &lt;= Misc!$P$5,TRUE), TRUE, FALSE)</f>
        <v>1</v>
      </c>
      <c r="N139" s="74"/>
      <c r="O139" s="80" t="s">
        <v>471</v>
      </c>
      <c r="P139" s="80">
        <v>38281</v>
      </c>
      <c r="Q139" s="80" t="s">
        <v>402</v>
      </c>
      <c r="R139" s="80" t="s">
        <v>595</v>
      </c>
      <c r="S139" s="80">
        <v>512154</v>
      </c>
      <c r="T139" s="80">
        <v>1</v>
      </c>
      <c r="U139">
        <v>1</v>
      </c>
    </row>
    <row r="140" spans="1:21" x14ac:dyDescent="0.35">
      <c r="A140" s="66" t="s">
        <v>267</v>
      </c>
      <c r="B140" s="66" t="s">
        <v>265</v>
      </c>
      <c r="C140" s="67" t="s">
        <v>645</v>
      </c>
      <c r="D140" s="68"/>
      <c r="E140" s="67"/>
      <c r="F140" s="70"/>
      <c r="G140" s="67"/>
      <c r="H140" s="71"/>
      <c r="I140" s="72"/>
      <c r="J140" s="72"/>
      <c r="K140" s="36"/>
      <c r="L140" s="73">
        <v>140</v>
      </c>
      <c r="M140" s="73" t="b">
        <f xml:space="preserve"> IF(AND(Edges[Submitted Date] &gt;= Misc!$O$2, Edges[Submitted Date] &lt;= Misc!$P$2,Edges[Total Granted] &gt;= Misc!$O$3, Edges[Total Granted] &lt;= Misc!$P$3,Edges[Awarded] &gt;= Misc!$O$4, Edges[Awarded] &lt;= Misc!$P$4,Edges[Edge Weight] &gt;= Misc!$O$5, Edges[Edge Weight] &lt;= Misc!$P$5,TRUE), TRUE, FALSE)</f>
        <v>1</v>
      </c>
      <c r="N140" s="74"/>
      <c r="O140" s="80" t="s">
        <v>471</v>
      </c>
      <c r="P140" s="80">
        <v>38281</v>
      </c>
      <c r="Q140" s="80" t="s">
        <v>402</v>
      </c>
      <c r="R140" s="80" t="s">
        <v>595</v>
      </c>
      <c r="S140" s="80">
        <v>512154</v>
      </c>
      <c r="T140" s="80">
        <v>1</v>
      </c>
      <c r="U140">
        <v>1</v>
      </c>
    </row>
    <row r="141" spans="1:21" x14ac:dyDescent="0.35">
      <c r="A141" s="66" t="s">
        <v>267</v>
      </c>
      <c r="B141" s="66" t="s">
        <v>266</v>
      </c>
      <c r="C141" s="67" t="s">
        <v>645</v>
      </c>
      <c r="D141" s="68"/>
      <c r="E141" s="67"/>
      <c r="F141" s="70"/>
      <c r="G141" s="67"/>
      <c r="H141" s="71"/>
      <c r="I141" s="72"/>
      <c r="J141" s="72"/>
      <c r="K141" s="36"/>
      <c r="L141" s="73">
        <v>141</v>
      </c>
      <c r="M141" s="73" t="b">
        <f xml:space="preserve"> IF(AND(Edges[Submitted Date] &gt;= Misc!$O$2, Edges[Submitted Date] &lt;= Misc!$P$2,Edges[Total Granted] &gt;= Misc!$O$3, Edges[Total Granted] &lt;= Misc!$P$3,Edges[Awarded] &gt;= Misc!$O$4, Edges[Awarded] &lt;= Misc!$P$4,Edges[Edge Weight] &gt;= Misc!$O$5, Edges[Edge Weight] &lt;= Misc!$P$5,TRUE), TRUE, FALSE)</f>
        <v>1</v>
      </c>
      <c r="N141" s="74"/>
      <c r="O141" s="80" t="s">
        <v>471</v>
      </c>
      <c r="P141" s="80">
        <v>38281</v>
      </c>
      <c r="Q141" s="80" t="s">
        <v>402</v>
      </c>
      <c r="R141" s="80" t="s">
        <v>595</v>
      </c>
      <c r="S141" s="80">
        <v>512154</v>
      </c>
      <c r="T141" s="80">
        <v>1</v>
      </c>
      <c r="U141">
        <v>1</v>
      </c>
    </row>
    <row r="142" spans="1:21" x14ac:dyDescent="0.35">
      <c r="A142" s="66" t="s">
        <v>268</v>
      </c>
      <c r="B142" s="66" t="s">
        <v>403</v>
      </c>
      <c r="C142" s="67" t="s">
        <v>645</v>
      </c>
      <c r="D142" s="68"/>
      <c r="E142" s="67"/>
      <c r="F142" s="70"/>
      <c r="G142" s="67"/>
      <c r="H142" s="71"/>
      <c r="I142" s="72"/>
      <c r="J142" s="72"/>
      <c r="K142" s="36"/>
      <c r="L142" s="73">
        <v>142</v>
      </c>
      <c r="M142" s="73" t="b">
        <f xml:space="preserve"> IF(AND(Edges[Submitted Date] &gt;= Misc!$O$2, Edges[Submitted Date] &lt;= Misc!$P$2,Edges[Total Granted] &gt;= Misc!$O$3, Edges[Total Granted] &lt;= Misc!$P$3,Edges[Awarded] &gt;= Misc!$O$4, Edges[Awarded] &lt;= Misc!$P$4,Edges[Edge Weight] &gt;= Misc!$O$5, Edges[Edge Weight] &lt;= Misc!$P$5,TRUE), TRUE, FALSE)</f>
        <v>1</v>
      </c>
      <c r="N142" s="74"/>
      <c r="O142" s="80" t="s">
        <v>472</v>
      </c>
      <c r="P142" s="80">
        <v>38281</v>
      </c>
      <c r="Q142" s="80" t="s">
        <v>269</v>
      </c>
      <c r="R142" s="80" t="s">
        <v>598</v>
      </c>
      <c r="S142" s="80">
        <v>1962224</v>
      </c>
      <c r="T142" s="80">
        <v>1</v>
      </c>
      <c r="U142">
        <v>1</v>
      </c>
    </row>
    <row r="143" spans="1:21" x14ac:dyDescent="0.35">
      <c r="A143" s="66" t="s">
        <v>269</v>
      </c>
      <c r="B143" s="66" t="s">
        <v>403</v>
      </c>
      <c r="C143" s="67" t="s">
        <v>645</v>
      </c>
      <c r="D143" s="68"/>
      <c r="E143" s="67"/>
      <c r="F143" s="70"/>
      <c r="G143" s="67"/>
      <c r="H143" s="71"/>
      <c r="I143" s="72"/>
      <c r="J143" s="72"/>
      <c r="K143" s="36"/>
      <c r="L143" s="73">
        <v>143</v>
      </c>
      <c r="M143" s="73" t="b">
        <f xml:space="preserve"> IF(AND(Edges[Submitted Date] &gt;= Misc!$O$2, Edges[Submitted Date] &lt;= Misc!$P$2,Edges[Total Granted] &gt;= Misc!$O$3, Edges[Total Granted] &lt;= Misc!$P$3,Edges[Awarded] &gt;= Misc!$O$4, Edges[Awarded] &lt;= Misc!$P$4,Edges[Edge Weight] &gt;= Misc!$O$5, Edges[Edge Weight] &lt;= Misc!$P$5,TRUE), TRUE, FALSE)</f>
        <v>1</v>
      </c>
      <c r="N143" s="74"/>
      <c r="O143" s="80" t="s">
        <v>472</v>
      </c>
      <c r="P143" s="80">
        <v>38281</v>
      </c>
      <c r="Q143" s="80" t="s">
        <v>269</v>
      </c>
      <c r="R143" s="80" t="s">
        <v>598</v>
      </c>
      <c r="S143" s="80">
        <v>1962224</v>
      </c>
      <c r="T143" s="80">
        <v>1</v>
      </c>
      <c r="U143">
        <v>1</v>
      </c>
    </row>
    <row r="144" spans="1:21" x14ac:dyDescent="0.35">
      <c r="A144" s="66" t="s">
        <v>270</v>
      </c>
      <c r="B144" s="66" t="s">
        <v>403</v>
      </c>
      <c r="C144" s="67" t="s">
        <v>645</v>
      </c>
      <c r="D144" s="68"/>
      <c r="E144" s="67"/>
      <c r="F144" s="70"/>
      <c r="G144" s="67"/>
      <c r="H144" s="71"/>
      <c r="I144" s="72"/>
      <c r="J144" s="72"/>
      <c r="K144" s="36"/>
      <c r="L144" s="73">
        <v>144</v>
      </c>
      <c r="M144" s="73" t="b">
        <f xml:space="preserve"> IF(AND(Edges[Submitted Date] &gt;= Misc!$O$2, Edges[Submitted Date] &lt;= Misc!$P$2,Edges[Total Granted] &gt;= Misc!$O$3, Edges[Total Granted] &lt;= Misc!$P$3,Edges[Awarded] &gt;= Misc!$O$4, Edges[Awarded] &lt;= Misc!$P$4,Edges[Edge Weight] &gt;= Misc!$O$5, Edges[Edge Weight] &lt;= Misc!$P$5,TRUE), TRUE, FALSE)</f>
        <v>1</v>
      </c>
      <c r="N144" s="74"/>
      <c r="O144" s="80" t="s">
        <v>472</v>
      </c>
      <c r="P144" s="80">
        <v>38281</v>
      </c>
      <c r="Q144" s="80" t="s">
        <v>269</v>
      </c>
      <c r="R144" s="80" t="s">
        <v>598</v>
      </c>
      <c r="S144" s="80">
        <v>1962224</v>
      </c>
      <c r="T144" s="80">
        <v>1</v>
      </c>
      <c r="U144">
        <v>1</v>
      </c>
    </row>
    <row r="145" spans="1:21" x14ac:dyDescent="0.35">
      <c r="A145" s="66" t="s">
        <v>269</v>
      </c>
      <c r="B145" s="66" t="s">
        <v>268</v>
      </c>
      <c r="C145" s="67" t="s">
        <v>645</v>
      </c>
      <c r="D145" s="68"/>
      <c r="E145" s="67"/>
      <c r="F145" s="70"/>
      <c r="G145" s="67"/>
      <c r="H145" s="71"/>
      <c r="I145" s="72"/>
      <c r="J145" s="72"/>
      <c r="K145" s="36"/>
      <c r="L145" s="73">
        <v>145</v>
      </c>
      <c r="M145" s="73" t="b">
        <f xml:space="preserve"> IF(AND(Edges[Submitted Date] &gt;= Misc!$O$2, Edges[Submitted Date] &lt;= Misc!$P$2,Edges[Total Granted] &gt;= Misc!$O$3, Edges[Total Granted] &lt;= Misc!$P$3,Edges[Awarded] &gt;= Misc!$O$4, Edges[Awarded] &lt;= Misc!$P$4,Edges[Edge Weight] &gt;= Misc!$O$5, Edges[Edge Weight] &lt;= Misc!$P$5,TRUE), TRUE, FALSE)</f>
        <v>1</v>
      </c>
      <c r="N145" s="74"/>
      <c r="O145" s="80" t="s">
        <v>472</v>
      </c>
      <c r="P145" s="80">
        <v>38281</v>
      </c>
      <c r="Q145" s="80" t="s">
        <v>269</v>
      </c>
      <c r="R145" s="80" t="s">
        <v>598</v>
      </c>
      <c r="S145" s="80">
        <v>1962224</v>
      </c>
      <c r="T145" s="80">
        <v>1</v>
      </c>
      <c r="U145">
        <v>1</v>
      </c>
    </row>
    <row r="146" spans="1:21" x14ac:dyDescent="0.35">
      <c r="A146" s="66" t="s">
        <v>270</v>
      </c>
      <c r="B146" s="66" t="s">
        <v>268</v>
      </c>
      <c r="C146" s="67" t="s">
        <v>645</v>
      </c>
      <c r="D146" s="68"/>
      <c r="E146" s="67"/>
      <c r="F146" s="70"/>
      <c r="G146" s="67"/>
      <c r="H146" s="71"/>
      <c r="I146" s="72"/>
      <c r="J146" s="72"/>
      <c r="K146" s="36"/>
      <c r="L146" s="73">
        <v>146</v>
      </c>
      <c r="M146" s="73" t="b">
        <f xml:space="preserve"> IF(AND(Edges[Submitted Date] &gt;= Misc!$O$2, Edges[Submitted Date] &lt;= Misc!$P$2,Edges[Total Granted] &gt;= Misc!$O$3, Edges[Total Granted] &lt;= Misc!$P$3,Edges[Awarded] &gt;= Misc!$O$4, Edges[Awarded] &lt;= Misc!$P$4,Edges[Edge Weight] &gt;= Misc!$O$5, Edges[Edge Weight] &lt;= Misc!$P$5,TRUE), TRUE, FALSE)</f>
        <v>1</v>
      </c>
      <c r="N146" s="74"/>
      <c r="O146" s="80" t="s">
        <v>472</v>
      </c>
      <c r="P146" s="80">
        <v>38281</v>
      </c>
      <c r="Q146" s="80" t="s">
        <v>269</v>
      </c>
      <c r="R146" s="80" t="s">
        <v>598</v>
      </c>
      <c r="S146" s="80">
        <v>1962224</v>
      </c>
      <c r="T146" s="80">
        <v>1</v>
      </c>
      <c r="U146">
        <v>1</v>
      </c>
    </row>
    <row r="147" spans="1:21" x14ac:dyDescent="0.35">
      <c r="A147" s="66" t="s">
        <v>270</v>
      </c>
      <c r="B147" s="66" t="s">
        <v>269</v>
      </c>
      <c r="C147" s="67" t="s">
        <v>645</v>
      </c>
      <c r="D147" s="68"/>
      <c r="E147" s="67"/>
      <c r="F147" s="70"/>
      <c r="G147" s="67"/>
      <c r="H147" s="71"/>
      <c r="I147" s="72"/>
      <c r="J147" s="72"/>
      <c r="K147" s="36"/>
      <c r="L147" s="73">
        <v>147</v>
      </c>
      <c r="M147" s="73" t="b">
        <f xml:space="preserve"> IF(AND(Edges[Submitted Date] &gt;= Misc!$O$2, Edges[Submitted Date] &lt;= Misc!$P$2,Edges[Total Granted] &gt;= Misc!$O$3, Edges[Total Granted] &lt;= Misc!$P$3,Edges[Awarded] &gt;= Misc!$O$4, Edges[Awarded] &lt;= Misc!$P$4,Edges[Edge Weight] &gt;= Misc!$O$5, Edges[Edge Weight] &lt;= Misc!$P$5,TRUE), TRUE, FALSE)</f>
        <v>1</v>
      </c>
      <c r="N147" s="74"/>
      <c r="O147" s="80" t="s">
        <v>472</v>
      </c>
      <c r="P147" s="80">
        <v>38281</v>
      </c>
      <c r="Q147" s="80" t="s">
        <v>269</v>
      </c>
      <c r="R147" s="80" t="s">
        <v>598</v>
      </c>
      <c r="S147" s="80">
        <v>1962224</v>
      </c>
      <c r="T147" s="80">
        <v>1</v>
      </c>
      <c r="U147">
        <v>1</v>
      </c>
    </row>
    <row r="148" spans="1:21" x14ac:dyDescent="0.35">
      <c r="A148" s="66" t="s">
        <v>271</v>
      </c>
      <c r="B148" s="66" t="s">
        <v>271</v>
      </c>
      <c r="C148" s="67" t="s">
        <v>646</v>
      </c>
      <c r="D148" s="68"/>
      <c r="E148" s="67"/>
      <c r="F148" s="70"/>
      <c r="G148" s="67"/>
      <c r="H148" s="71"/>
      <c r="I148" s="72"/>
      <c r="J148" s="72"/>
      <c r="K148" s="36"/>
      <c r="L148" s="73">
        <v>148</v>
      </c>
      <c r="M148" s="73" t="b">
        <f xml:space="preserve"> IF(AND(Edges[Submitted Date] &gt;= Misc!$O$2, Edges[Submitted Date] &lt;= Misc!$P$2,Edges[Total Granted] &gt;= Misc!$O$3, Edges[Total Granted] &lt;= Misc!$P$3,Edges[Awarded] &gt;= Misc!$O$4, Edges[Awarded] &lt;= Misc!$P$4,Edges[Edge Weight] &gt;= Misc!$O$5, Edges[Edge Weight] &lt;= Misc!$P$5,TRUE), TRUE, FALSE)</f>
        <v>1</v>
      </c>
      <c r="N148" s="74"/>
      <c r="O148" s="80" t="s">
        <v>473</v>
      </c>
      <c r="P148" s="80">
        <v>38280</v>
      </c>
      <c r="Q148" s="80" t="s">
        <v>271</v>
      </c>
      <c r="R148" s="80" t="s">
        <v>588</v>
      </c>
      <c r="S148" s="80">
        <v>110000</v>
      </c>
      <c r="T148" s="80">
        <v>0</v>
      </c>
      <c r="U148">
        <v>1</v>
      </c>
    </row>
    <row r="149" spans="1:21" x14ac:dyDescent="0.35">
      <c r="A149" s="66" t="s">
        <v>272</v>
      </c>
      <c r="B149" s="66" t="s">
        <v>272</v>
      </c>
      <c r="C149" s="67" t="s">
        <v>646</v>
      </c>
      <c r="D149" s="68"/>
      <c r="E149" s="67"/>
      <c r="F149" s="70"/>
      <c r="G149" s="67"/>
      <c r="H149" s="71"/>
      <c r="I149" s="72"/>
      <c r="J149" s="72"/>
      <c r="K149" s="36"/>
      <c r="L149" s="73">
        <v>149</v>
      </c>
      <c r="M149" s="73" t="b">
        <f xml:space="preserve"> IF(AND(Edges[Submitted Date] &gt;= Misc!$O$2, Edges[Submitted Date] &lt;= Misc!$P$2,Edges[Total Granted] &gt;= Misc!$O$3, Edges[Total Granted] &lt;= Misc!$P$3,Edges[Awarded] &gt;= Misc!$O$4, Edges[Awarded] &lt;= Misc!$P$4,Edges[Edge Weight] &gt;= Misc!$O$5, Edges[Edge Weight] &lt;= Misc!$P$5,TRUE), TRUE, FALSE)</f>
        <v>1</v>
      </c>
      <c r="N149" s="74"/>
      <c r="O149" s="80" t="s">
        <v>474</v>
      </c>
      <c r="P149" s="80">
        <v>38280</v>
      </c>
      <c r="Q149" s="80" t="s">
        <v>272</v>
      </c>
      <c r="R149" s="80" t="s">
        <v>598</v>
      </c>
      <c r="S149" s="80">
        <v>0</v>
      </c>
      <c r="T149" s="80">
        <v>0</v>
      </c>
      <c r="U149">
        <v>1</v>
      </c>
    </row>
    <row r="150" spans="1:21" x14ac:dyDescent="0.35">
      <c r="A150" s="66" t="s">
        <v>199</v>
      </c>
      <c r="B150" s="66" t="s">
        <v>199</v>
      </c>
      <c r="C150" s="67" t="s">
        <v>646</v>
      </c>
      <c r="D150" s="68"/>
      <c r="E150" s="67"/>
      <c r="F150" s="70"/>
      <c r="G150" s="67"/>
      <c r="H150" s="71"/>
      <c r="I150" s="72"/>
      <c r="J150" s="72"/>
      <c r="K150" s="36"/>
      <c r="L150" s="73">
        <v>150</v>
      </c>
      <c r="M150" s="73" t="b">
        <f xml:space="preserve"> IF(AND(Edges[Submitted Date] &gt;= Misc!$O$2, Edges[Submitted Date] &lt;= Misc!$P$2,Edges[Total Granted] &gt;= Misc!$O$3, Edges[Total Granted] &lt;= Misc!$P$3,Edges[Awarded] &gt;= Misc!$O$4, Edges[Awarded] &lt;= Misc!$P$4,Edges[Edge Weight] &gt;= Misc!$O$5, Edges[Edge Weight] &lt;= Misc!$P$5,TRUE), TRUE, FALSE)</f>
        <v>1</v>
      </c>
      <c r="N150" s="74"/>
      <c r="O150" s="80" t="s">
        <v>475</v>
      </c>
      <c r="P150" s="80">
        <v>38280</v>
      </c>
      <c r="Q150" s="80" t="s">
        <v>199</v>
      </c>
      <c r="R150" s="80" t="s">
        <v>595</v>
      </c>
      <c r="S150" s="80">
        <v>0</v>
      </c>
      <c r="T150" s="80">
        <v>0</v>
      </c>
      <c r="U150">
        <v>1</v>
      </c>
    </row>
    <row r="151" spans="1:21" x14ac:dyDescent="0.35">
      <c r="A151" s="66" t="s">
        <v>273</v>
      </c>
      <c r="B151" s="66" t="s">
        <v>273</v>
      </c>
      <c r="C151" s="67" t="s">
        <v>646</v>
      </c>
      <c r="D151" s="68"/>
      <c r="E151" s="67"/>
      <c r="F151" s="70"/>
      <c r="G151" s="67"/>
      <c r="H151" s="71"/>
      <c r="I151" s="72"/>
      <c r="J151" s="72"/>
      <c r="K151" s="36"/>
      <c r="L151" s="73">
        <v>151</v>
      </c>
      <c r="M151" s="73" t="b">
        <f xml:space="preserve"> IF(AND(Edges[Submitted Date] &gt;= Misc!$O$2, Edges[Submitted Date] &lt;= Misc!$P$2,Edges[Total Granted] &gt;= Misc!$O$3, Edges[Total Granted] &lt;= Misc!$P$3,Edges[Awarded] &gt;= Misc!$O$4, Edges[Awarded] &lt;= Misc!$P$4,Edges[Edge Weight] &gt;= Misc!$O$5, Edges[Edge Weight] &lt;= Misc!$P$5,TRUE), TRUE, FALSE)</f>
        <v>1</v>
      </c>
      <c r="N151" s="74"/>
      <c r="O151" s="80" t="s">
        <v>476</v>
      </c>
      <c r="P151" s="80">
        <v>38280</v>
      </c>
      <c r="Q151" s="80" t="s">
        <v>273</v>
      </c>
      <c r="R151" s="80" t="s">
        <v>601</v>
      </c>
      <c r="S151" s="80">
        <v>0</v>
      </c>
      <c r="T151" s="80">
        <v>0</v>
      </c>
      <c r="U151">
        <v>1</v>
      </c>
    </row>
    <row r="152" spans="1:21" x14ac:dyDescent="0.35">
      <c r="A152" s="66" t="s">
        <v>274</v>
      </c>
      <c r="B152" s="66" t="s">
        <v>404</v>
      </c>
      <c r="C152" s="67" t="s">
        <v>646</v>
      </c>
      <c r="D152" s="68"/>
      <c r="E152" s="67"/>
      <c r="F152" s="70"/>
      <c r="G152" s="67"/>
      <c r="H152" s="71"/>
      <c r="I152" s="72"/>
      <c r="J152" s="72"/>
      <c r="K152" s="36"/>
      <c r="L152" s="73">
        <v>152</v>
      </c>
      <c r="M152" s="73" t="b">
        <f xml:space="preserve"> IF(AND(Edges[Submitted Date] &gt;= Misc!$O$2, Edges[Submitted Date] &lt;= Misc!$P$2,Edges[Total Granted] &gt;= Misc!$O$3, Edges[Total Granted] &lt;= Misc!$P$3,Edges[Awarded] &gt;= Misc!$O$4, Edges[Awarded] &lt;= Misc!$P$4,Edges[Edge Weight] &gt;= Misc!$O$5, Edges[Edge Weight] &lt;= Misc!$P$5,TRUE), TRUE, FALSE)</f>
        <v>1</v>
      </c>
      <c r="N152" s="74"/>
      <c r="O152" s="80" t="s">
        <v>477</v>
      </c>
      <c r="P152" s="80">
        <v>38342</v>
      </c>
      <c r="Q152" s="80" t="s">
        <v>274</v>
      </c>
      <c r="R152" s="80" t="s">
        <v>600</v>
      </c>
      <c r="S152" s="80">
        <v>177087</v>
      </c>
      <c r="T152" s="80">
        <v>0</v>
      </c>
      <c r="U152">
        <v>2</v>
      </c>
    </row>
    <row r="153" spans="1:21" x14ac:dyDescent="0.35">
      <c r="A153" s="66" t="s">
        <v>274</v>
      </c>
      <c r="B153" s="66" t="s">
        <v>404</v>
      </c>
      <c r="C153" s="67" t="s">
        <v>646</v>
      </c>
      <c r="D153" s="68"/>
      <c r="E153" s="67"/>
      <c r="F153" s="70"/>
      <c r="G153" s="67"/>
      <c r="H153" s="71"/>
      <c r="I153" s="72"/>
      <c r="J153" s="72"/>
      <c r="K153" s="36"/>
      <c r="L153" s="73">
        <v>153</v>
      </c>
      <c r="M153" s="73" t="b">
        <f xml:space="preserve"> IF(AND(Edges[Submitted Date] &gt;= Misc!$O$2, Edges[Submitted Date] &lt;= Misc!$P$2,Edges[Total Granted] &gt;= Misc!$O$3, Edges[Total Granted] &lt;= Misc!$P$3,Edges[Awarded] &gt;= Misc!$O$4, Edges[Awarded] &lt;= Misc!$P$4,Edges[Edge Weight] &gt;= Misc!$O$5, Edges[Edge Weight] &lt;= Misc!$P$5,TRUE), TRUE, FALSE)</f>
        <v>1</v>
      </c>
      <c r="N153" s="74"/>
      <c r="O153" s="80" t="s">
        <v>478</v>
      </c>
      <c r="P153" s="80">
        <v>38275</v>
      </c>
      <c r="Q153" s="80" t="s">
        <v>404</v>
      </c>
      <c r="R153" s="80" t="s">
        <v>600</v>
      </c>
      <c r="S153" s="80">
        <v>100710</v>
      </c>
      <c r="T153" s="80">
        <v>0</v>
      </c>
      <c r="U153">
        <v>2</v>
      </c>
    </row>
    <row r="154" spans="1:21" x14ac:dyDescent="0.35">
      <c r="A154" s="66" t="s">
        <v>274</v>
      </c>
      <c r="B154" s="66" t="s">
        <v>274</v>
      </c>
      <c r="C154" s="67" t="s">
        <v>646</v>
      </c>
      <c r="D154" s="68"/>
      <c r="E154" s="67"/>
      <c r="F154" s="70"/>
      <c r="G154" s="67"/>
      <c r="H154" s="71"/>
      <c r="I154" s="72"/>
      <c r="J154" s="72"/>
      <c r="K154" s="36"/>
      <c r="L154" s="73">
        <v>154</v>
      </c>
      <c r="M154" s="73" t="b">
        <f xml:space="preserve"> IF(AND(Edges[Submitted Date] &gt;= Misc!$O$2, Edges[Submitted Date] &lt;= Misc!$P$2,Edges[Total Granted] &gt;= Misc!$O$3, Edges[Total Granted] &lt;= Misc!$P$3,Edges[Awarded] &gt;= Misc!$O$4, Edges[Awarded] &lt;= Misc!$P$4,Edges[Edge Weight] &gt;= Misc!$O$5, Edges[Edge Weight] &lt;= Misc!$P$5,TRUE), TRUE, FALSE)</f>
        <v>1</v>
      </c>
      <c r="N154" s="74"/>
      <c r="O154" s="80" t="s">
        <v>477</v>
      </c>
      <c r="P154" s="80">
        <v>38314</v>
      </c>
      <c r="Q154" s="80" t="s">
        <v>274</v>
      </c>
      <c r="R154" s="80" t="s">
        <v>600</v>
      </c>
      <c r="S154" s="80">
        <v>0</v>
      </c>
      <c r="T154" s="80">
        <v>0</v>
      </c>
      <c r="U154">
        <v>2</v>
      </c>
    </row>
    <row r="155" spans="1:21" x14ac:dyDescent="0.35">
      <c r="A155" s="66" t="s">
        <v>274</v>
      </c>
      <c r="B155" s="66" t="s">
        <v>274</v>
      </c>
      <c r="C155" s="67" t="s">
        <v>646</v>
      </c>
      <c r="D155" s="68"/>
      <c r="E155" s="67"/>
      <c r="F155" s="70"/>
      <c r="G155" s="67"/>
      <c r="H155" s="71"/>
      <c r="I155" s="72"/>
      <c r="J155" s="72"/>
      <c r="K155" s="36"/>
      <c r="L155" s="73">
        <v>155</v>
      </c>
      <c r="M155" s="73" t="b">
        <f xml:space="preserve"> IF(AND(Edges[Submitted Date] &gt;= Misc!$O$2, Edges[Submitted Date] &lt;= Misc!$P$2,Edges[Total Granted] &gt;= Misc!$O$3, Edges[Total Granted] &lt;= Misc!$P$3,Edges[Awarded] &gt;= Misc!$O$4, Edges[Awarded] &lt;= Misc!$P$4,Edges[Edge Weight] &gt;= Misc!$O$5, Edges[Edge Weight] &lt;= Misc!$P$5,TRUE), TRUE, FALSE)</f>
        <v>1</v>
      </c>
      <c r="N155" s="74"/>
      <c r="O155" s="80" t="s">
        <v>477</v>
      </c>
      <c r="P155" s="80">
        <v>38314</v>
      </c>
      <c r="Q155" s="80" t="s">
        <v>274</v>
      </c>
      <c r="R155" s="80" t="s">
        <v>600</v>
      </c>
      <c r="S155" s="80">
        <v>0</v>
      </c>
      <c r="T155" s="80">
        <v>0</v>
      </c>
      <c r="U155">
        <v>2</v>
      </c>
    </row>
    <row r="156" spans="1:21" x14ac:dyDescent="0.35">
      <c r="A156" s="66" t="s">
        <v>275</v>
      </c>
      <c r="B156" s="66" t="s">
        <v>275</v>
      </c>
      <c r="C156" s="67" t="s">
        <v>646</v>
      </c>
      <c r="D156" s="68"/>
      <c r="E156" s="67"/>
      <c r="F156" s="70"/>
      <c r="G156" s="67"/>
      <c r="H156" s="71"/>
      <c r="I156" s="72"/>
      <c r="J156" s="72"/>
      <c r="K156" s="36"/>
      <c r="L156" s="73">
        <v>156</v>
      </c>
      <c r="M156" s="73" t="b">
        <f xml:space="preserve"> IF(AND(Edges[Submitted Date] &gt;= Misc!$O$2, Edges[Submitted Date] &lt;= Misc!$P$2,Edges[Total Granted] &gt;= Misc!$O$3, Edges[Total Granted] &lt;= Misc!$P$3,Edges[Awarded] &gt;= Misc!$O$4, Edges[Awarded] &lt;= Misc!$P$4,Edges[Edge Weight] &gt;= Misc!$O$5, Edges[Edge Weight] &lt;= Misc!$P$5,TRUE), TRUE, FALSE)</f>
        <v>1</v>
      </c>
      <c r="N156" s="74"/>
      <c r="O156" s="80" t="s">
        <v>479</v>
      </c>
      <c r="P156" s="80">
        <v>38274</v>
      </c>
      <c r="Q156" s="80" t="s">
        <v>275</v>
      </c>
      <c r="R156" s="80" t="s">
        <v>602</v>
      </c>
      <c r="S156" s="80">
        <v>0</v>
      </c>
      <c r="T156" s="80">
        <v>0</v>
      </c>
      <c r="U156">
        <v>1</v>
      </c>
    </row>
    <row r="157" spans="1:21" x14ac:dyDescent="0.35">
      <c r="A157" s="66" t="s">
        <v>276</v>
      </c>
      <c r="B157" s="66" t="s">
        <v>276</v>
      </c>
      <c r="C157" s="67" t="s">
        <v>645</v>
      </c>
      <c r="D157" s="68"/>
      <c r="E157" s="67"/>
      <c r="F157" s="70"/>
      <c r="G157" s="67"/>
      <c r="H157" s="71"/>
      <c r="I157" s="72"/>
      <c r="J157" s="72"/>
      <c r="K157" s="36"/>
      <c r="L157" s="73">
        <v>157</v>
      </c>
      <c r="M157" s="73" t="b">
        <f xml:space="preserve"> IF(AND(Edges[Submitted Date] &gt;= Misc!$O$2, Edges[Submitted Date] &lt;= Misc!$P$2,Edges[Total Granted] &gt;= Misc!$O$3, Edges[Total Granted] &lt;= Misc!$P$3,Edges[Awarded] &gt;= Misc!$O$4, Edges[Awarded] &lt;= Misc!$P$4,Edges[Edge Weight] &gt;= Misc!$O$5, Edges[Edge Weight] &lt;= Misc!$P$5,TRUE), TRUE, FALSE)</f>
        <v>1</v>
      </c>
      <c r="N157" s="74"/>
      <c r="O157" s="80" t="s">
        <v>480</v>
      </c>
      <c r="P157" s="80">
        <v>38287</v>
      </c>
      <c r="Q157" s="80" t="s">
        <v>276</v>
      </c>
      <c r="R157" s="80" t="s">
        <v>604</v>
      </c>
      <c r="S157" s="80">
        <v>694935</v>
      </c>
      <c r="T157" s="80">
        <v>1</v>
      </c>
      <c r="U157">
        <v>1</v>
      </c>
    </row>
    <row r="158" spans="1:21" x14ac:dyDescent="0.35">
      <c r="A158" s="66" t="s">
        <v>277</v>
      </c>
      <c r="B158" s="66" t="s">
        <v>276</v>
      </c>
      <c r="C158" s="67" t="s">
        <v>646</v>
      </c>
      <c r="D158" s="68"/>
      <c r="E158" s="67"/>
      <c r="F158" s="70"/>
      <c r="G158" s="67"/>
      <c r="H158" s="71"/>
      <c r="I158" s="72"/>
      <c r="J158" s="72"/>
      <c r="K158" s="36"/>
      <c r="L158" s="73">
        <v>158</v>
      </c>
      <c r="M158" s="73" t="b">
        <f xml:space="preserve"> IF(AND(Edges[Submitted Date] &gt;= Misc!$O$2, Edges[Submitted Date] &lt;= Misc!$P$2,Edges[Total Granted] &gt;= Misc!$O$3, Edges[Total Granted] &lt;= Misc!$P$3,Edges[Awarded] &gt;= Misc!$O$4, Edges[Awarded] &lt;= Misc!$P$4,Edges[Edge Weight] &gt;= Misc!$O$5, Edges[Edge Weight] &lt;= Misc!$P$5,TRUE), TRUE, FALSE)</f>
        <v>1</v>
      </c>
      <c r="N158" s="74"/>
      <c r="O158" s="80" t="s">
        <v>481</v>
      </c>
      <c r="P158" s="80">
        <v>38274</v>
      </c>
      <c r="Q158" s="80" t="s">
        <v>278</v>
      </c>
      <c r="R158" s="80" t="s">
        <v>588</v>
      </c>
      <c r="S158" s="80">
        <v>0</v>
      </c>
      <c r="T158" s="80">
        <v>0</v>
      </c>
      <c r="U158">
        <v>1</v>
      </c>
    </row>
    <row r="159" spans="1:21" x14ac:dyDescent="0.35">
      <c r="A159" s="66" t="s">
        <v>278</v>
      </c>
      <c r="B159" s="66" t="s">
        <v>276</v>
      </c>
      <c r="C159" s="67" t="s">
        <v>646</v>
      </c>
      <c r="D159" s="68"/>
      <c r="E159" s="67"/>
      <c r="F159" s="70"/>
      <c r="G159" s="67"/>
      <c r="H159" s="71"/>
      <c r="I159" s="72"/>
      <c r="J159" s="72"/>
      <c r="K159" s="36"/>
      <c r="L159" s="73">
        <v>159</v>
      </c>
      <c r="M159" s="73" t="b">
        <f xml:space="preserve"> IF(AND(Edges[Submitted Date] &gt;= Misc!$O$2, Edges[Submitted Date] &lt;= Misc!$P$2,Edges[Total Granted] &gt;= Misc!$O$3, Edges[Total Granted] &lt;= Misc!$P$3,Edges[Awarded] &gt;= Misc!$O$4, Edges[Awarded] &lt;= Misc!$P$4,Edges[Edge Weight] &gt;= Misc!$O$5, Edges[Edge Weight] &lt;= Misc!$P$5,TRUE), TRUE, FALSE)</f>
        <v>1</v>
      </c>
      <c r="N159" s="74"/>
      <c r="O159" s="80" t="s">
        <v>481</v>
      </c>
      <c r="P159" s="80">
        <v>38274</v>
      </c>
      <c r="Q159" s="80" t="s">
        <v>278</v>
      </c>
      <c r="R159" s="80" t="s">
        <v>588</v>
      </c>
      <c r="S159" s="80">
        <v>0</v>
      </c>
      <c r="T159" s="80">
        <v>0</v>
      </c>
      <c r="U159">
        <v>1</v>
      </c>
    </row>
    <row r="160" spans="1:21" x14ac:dyDescent="0.35">
      <c r="A160" s="66" t="s">
        <v>278</v>
      </c>
      <c r="B160" s="66" t="s">
        <v>277</v>
      </c>
      <c r="C160" s="67" t="s">
        <v>646</v>
      </c>
      <c r="D160" s="68"/>
      <c r="E160" s="67"/>
      <c r="F160" s="70"/>
      <c r="G160" s="67"/>
      <c r="H160" s="71"/>
      <c r="I160" s="72"/>
      <c r="J160" s="72"/>
      <c r="K160" s="36"/>
      <c r="L160" s="73">
        <v>160</v>
      </c>
      <c r="M160" s="73" t="b">
        <f xml:space="preserve"> IF(AND(Edges[Submitted Date] &gt;= Misc!$O$2, Edges[Submitted Date] &lt;= Misc!$P$2,Edges[Total Granted] &gt;= Misc!$O$3, Edges[Total Granted] &lt;= Misc!$P$3,Edges[Awarded] &gt;= Misc!$O$4, Edges[Awarded] &lt;= Misc!$P$4,Edges[Edge Weight] &gt;= Misc!$O$5, Edges[Edge Weight] &lt;= Misc!$P$5,TRUE), TRUE, FALSE)</f>
        <v>1</v>
      </c>
      <c r="N160" s="74"/>
      <c r="O160" s="80" t="s">
        <v>481</v>
      </c>
      <c r="P160" s="80">
        <v>38274</v>
      </c>
      <c r="Q160" s="80" t="s">
        <v>278</v>
      </c>
      <c r="R160" s="80" t="s">
        <v>588</v>
      </c>
      <c r="S160" s="80">
        <v>0</v>
      </c>
      <c r="T160" s="80">
        <v>0</v>
      </c>
      <c r="U160">
        <v>1</v>
      </c>
    </row>
    <row r="161" spans="1:21" x14ac:dyDescent="0.35">
      <c r="A161" s="66" t="s">
        <v>279</v>
      </c>
      <c r="B161" s="66" t="s">
        <v>279</v>
      </c>
      <c r="C161" s="67" t="s">
        <v>646</v>
      </c>
      <c r="D161" s="68"/>
      <c r="E161" s="67"/>
      <c r="F161" s="70"/>
      <c r="G161" s="67"/>
      <c r="H161" s="71"/>
      <c r="I161" s="72"/>
      <c r="J161" s="72"/>
      <c r="K161" s="36"/>
      <c r="L161" s="73">
        <v>161</v>
      </c>
      <c r="M161" s="73" t="b">
        <f xml:space="preserve"> IF(AND(Edges[Submitted Date] &gt;= Misc!$O$2, Edges[Submitted Date] &lt;= Misc!$P$2,Edges[Total Granted] &gt;= Misc!$O$3, Edges[Total Granted] &lt;= Misc!$P$3,Edges[Awarded] &gt;= Misc!$O$4, Edges[Awarded] &lt;= Misc!$P$4,Edges[Edge Weight] &gt;= Misc!$O$5, Edges[Edge Weight] &lt;= Misc!$P$5,TRUE), TRUE, FALSE)</f>
        <v>1</v>
      </c>
      <c r="N161" s="74"/>
      <c r="O161" s="80" t="s">
        <v>482</v>
      </c>
      <c r="P161" s="80">
        <v>38274</v>
      </c>
      <c r="Q161" s="80" t="s">
        <v>279</v>
      </c>
      <c r="R161" s="80" t="s">
        <v>596</v>
      </c>
      <c r="S161" s="80">
        <v>0</v>
      </c>
      <c r="T161" s="80">
        <v>0</v>
      </c>
      <c r="U161">
        <v>1</v>
      </c>
    </row>
    <row r="162" spans="1:21" x14ac:dyDescent="0.35">
      <c r="A162" s="66" t="s">
        <v>280</v>
      </c>
      <c r="B162" s="66" t="s">
        <v>280</v>
      </c>
      <c r="C162" s="67" t="s">
        <v>646</v>
      </c>
      <c r="D162" s="68"/>
      <c r="E162" s="67"/>
      <c r="F162" s="70"/>
      <c r="G162" s="67"/>
      <c r="H162" s="71"/>
      <c r="I162" s="72"/>
      <c r="J162" s="72"/>
      <c r="K162" s="36"/>
      <c r="L162" s="73">
        <v>162</v>
      </c>
      <c r="M162" s="73" t="b">
        <f xml:space="preserve"> IF(AND(Edges[Submitted Date] &gt;= Misc!$O$2, Edges[Submitted Date] &lt;= Misc!$P$2,Edges[Total Granted] &gt;= Misc!$O$3, Edges[Total Granted] &lt;= Misc!$P$3,Edges[Awarded] &gt;= Misc!$O$4, Edges[Awarded] &lt;= Misc!$P$4,Edges[Edge Weight] &gt;= Misc!$O$5, Edges[Edge Weight] &lt;= Misc!$P$5,TRUE), TRUE, FALSE)</f>
        <v>1</v>
      </c>
      <c r="N162" s="74"/>
      <c r="O162" s="80" t="s">
        <v>483</v>
      </c>
      <c r="P162" s="80">
        <v>38272</v>
      </c>
      <c r="Q162" s="80" t="s">
        <v>280</v>
      </c>
      <c r="R162" s="80" t="s">
        <v>609</v>
      </c>
      <c r="S162" s="80">
        <v>0</v>
      </c>
      <c r="T162" s="80">
        <v>0</v>
      </c>
      <c r="U162">
        <v>1</v>
      </c>
    </row>
    <row r="163" spans="1:21" x14ac:dyDescent="0.35">
      <c r="A163" s="66" t="s">
        <v>189</v>
      </c>
      <c r="B163" s="66" t="s">
        <v>189</v>
      </c>
      <c r="C163" s="67" t="s">
        <v>646</v>
      </c>
      <c r="D163" s="68"/>
      <c r="E163" s="67"/>
      <c r="F163" s="70"/>
      <c r="G163" s="67"/>
      <c r="H163" s="71"/>
      <c r="I163" s="72"/>
      <c r="J163" s="72"/>
      <c r="K163" s="36"/>
      <c r="L163" s="73">
        <v>163</v>
      </c>
      <c r="M163" s="73" t="b">
        <f xml:space="preserve"> IF(AND(Edges[Submitted Date] &gt;= Misc!$O$2, Edges[Submitted Date] &lt;= Misc!$P$2,Edges[Total Granted] &gt;= Misc!$O$3, Edges[Total Granted] &lt;= Misc!$P$3,Edges[Awarded] &gt;= Misc!$O$4, Edges[Awarded] &lt;= Misc!$P$4,Edges[Edge Weight] &gt;= Misc!$O$5, Edges[Edge Weight] &lt;= Misc!$P$5,TRUE), TRUE, FALSE)</f>
        <v>1</v>
      </c>
      <c r="N163" s="74"/>
      <c r="O163" s="80" t="s">
        <v>416</v>
      </c>
      <c r="P163" s="80">
        <v>38322</v>
      </c>
      <c r="Q163" s="80" t="s">
        <v>189</v>
      </c>
      <c r="R163" s="80" t="s">
        <v>590</v>
      </c>
      <c r="S163" s="80">
        <v>1029307</v>
      </c>
      <c r="T163" s="80">
        <v>0</v>
      </c>
      <c r="U163">
        <v>2</v>
      </c>
    </row>
    <row r="164" spans="1:21" x14ac:dyDescent="0.35">
      <c r="A164" s="66" t="s">
        <v>189</v>
      </c>
      <c r="B164" s="66" t="s">
        <v>189</v>
      </c>
      <c r="C164" s="67" t="s">
        <v>646</v>
      </c>
      <c r="D164" s="68"/>
      <c r="E164" s="67"/>
      <c r="F164" s="70"/>
      <c r="G164" s="67"/>
      <c r="H164" s="71"/>
      <c r="I164" s="72"/>
      <c r="J164" s="72"/>
      <c r="K164" s="36"/>
      <c r="L164" s="73">
        <v>164</v>
      </c>
      <c r="M164" s="73" t="b">
        <f xml:space="preserve"> IF(AND(Edges[Submitted Date] &gt;= Misc!$O$2, Edges[Submitted Date] &lt;= Misc!$P$2,Edges[Total Granted] &gt;= Misc!$O$3, Edges[Total Granted] &lt;= Misc!$P$3,Edges[Awarded] &gt;= Misc!$O$4, Edges[Awarded] &lt;= Misc!$P$4,Edges[Edge Weight] &gt;= Misc!$O$5, Edges[Edge Weight] &lt;= Misc!$P$5,TRUE), TRUE, FALSE)</f>
        <v>1</v>
      </c>
      <c r="N164" s="74"/>
      <c r="O164" s="80" t="s">
        <v>416</v>
      </c>
      <c r="P164" s="80">
        <v>38271</v>
      </c>
      <c r="Q164" s="80" t="s">
        <v>189</v>
      </c>
      <c r="R164" s="80" t="s">
        <v>590</v>
      </c>
      <c r="S164" s="80">
        <v>0</v>
      </c>
      <c r="T164" s="80">
        <v>0</v>
      </c>
      <c r="U164">
        <v>2</v>
      </c>
    </row>
    <row r="165" spans="1:21" x14ac:dyDescent="0.35">
      <c r="A165" s="66" t="s">
        <v>281</v>
      </c>
      <c r="B165" s="66" t="s">
        <v>281</v>
      </c>
      <c r="C165" s="67" t="s">
        <v>646</v>
      </c>
      <c r="D165" s="68"/>
      <c r="E165" s="67"/>
      <c r="F165" s="70"/>
      <c r="G165" s="67"/>
      <c r="H165" s="71"/>
      <c r="I165" s="72"/>
      <c r="J165" s="72"/>
      <c r="K165" s="36"/>
      <c r="L165" s="73">
        <v>165</v>
      </c>
      <c r="M165" s="73" t="b">
        <f xml:space="preserve"> IF(AND(Edges[Submitted Date] &gt;= Misc!$O$2, Edges[Submitted Date] &lt;= Misc!$P$2,Edges[Total Granted] &gt;= Misc!$O$3, Edges[Total Granted] &lt;= Misc!$P$3,Edges[Awarded] &gt;= Misc!$O$4, Edges[Awarded] &lt;= Misc!$P$4,Edges[Edge Weight] &gt;= Misc!$O$5, Edges[Edge Weight] &lt;= Misc!$P$5,TRUE), TRUE, FALSE)</f>
        <v>1</v>
      </c>
      <c r="N165" s="74"/>
      <c r="O165" s="80" t="s">
        <v>484</v>
      </c>
      <c r="P165" s="80">
        <v>38270</v>
      </c>
      <c r="Q165" s="80" t="s">
        <v>281</v>
      </c>
      <c r="R165" s="80" t="s">
        <v>600</v>
      </c>
      <c r="S165" s="80">
        <v>23685</v>
      </c>
      <c r="T165" s="80">
        <v>0</v>
      </c>
      <c r="U165">
        <v>1</v>
      </c>
    </row>
    <row r="166" spans="1:21" x14ac:dyDescent="0.35">
      <c r="A166" s="66" t="s">
        <v>242</v>
      </c>
      <c r="B166" s="66" t="s">
        <v>405</v>
      </c>
      <c r="C166" s="67" t="s">
        <v>646</v>
      </c>
      <c r="D166" s="68"/>
      <c r="E166" s="67"/>
      <c r="F166" s="70"/>
      <c r="G166" s="67"/>
      <c r="H166" s="71"/>
      <c r="I166" s="72"/>
      <c r="J166" s="72"/>
      <c r="K166" s="36"/>
      <c r="L166" s="73">
        <v>166</v>
      </c>
      <c r="M166" s="73" t="b">
        <f xml:space="preserve"> IF(AND(Edges[Submitted Date] &gt;= Misc!$O$2, Edges[Submitted Date] &lt;= Misc!$P$2,Edges[Total Granted] &gt;= Misc!$O$3, Edges[Total Granted] &lt;= Misc!$P$3,Edges[Awarded] &gt;= Misc!$O$4, Edges[Awarded] &lt;= Misc!$P$4,Edges[Edge Weight] &gt;= Misc!$O$5, Edges[Edge Weight] &lt;= Misc!$P$5,TRUE), TRUE, FALSE)</f>
        <v>1</v>
      </c>
      <c r="N166" s="74"/>
      <c r="O166" s="80" t="s">
        <v>485</v>
      </c>
      <c r="P166" s="80">
        <v>38264</v>
      </c>
      <c r="Q166" s="80" t="s">
        <v>405</v>
      </c>
      <c r="R166" s="80" t="s">
        <v>587</v>
      </c>
      <c r="S166" s="80">
        <v>939517</v>
      </c>
      <c r="T166" s="80">
        <v>0</v>
      </c>
      <c r="U166">
        <v>1</v>
      </c>
    </row>
    <row r="167" spans="1:21" x14ac:dyDescent="0.35">
      <c r="A167" s="66" t="s">
        <v>282</v>
      </c>
      <c r="B167" s="66" t="s">
        <v>405</v>
      </c>
      <c r="C167" s="67" t="s">
        <v>646</v>
      </c>
      <c r="D167" s="68"/>
      <c r="E167" s="67"/>
      <c r="F167" s="70"/>
      <c r="G167" s="67"/>
      <c r="H167" s="71"/>
      <c r="I167" s="72"/>
      <c r="J167" s="72"/>
      <c r="K167" s="36"/>
      <c r="L167" s="73">
        <v>167</v>
      </c>
      <c r="M167" s="73" t="b">
        <f xml:space="preserve"> IF(AND(Edges[Submitted Date] &gt;= Misc!$O$2, Edges[Submitted Date] &lt;= Misc!$P$2,Edges[Total Granted] &gt;= Misc!$O$3, Edges[Total Granted] &lt;= Misc!$P$3,Edges[Awarded] &gt;= Misc!$O$4, Edges[Awarded] &lt;= Misc!$P$4,Edges[Edge Weight] &gt;= Misc!$O$5, Edges[Edge Weight] &lt;= Misc!$P$5,TRUE), TRUE, FALSE)</f>
        <v>1</v>
      </c>
      <c r="N167" s="74"/>
      <c r="O167" s="80" t="s">
        <v>485</v>
      </c>
      <c r="P167" s="80">
        <v>38264</v>
      </c>
      <c r="Q167" s="80" t="s">
        <v>405</v>
      </c>
      <c r="R167" s="80" t="s">
        <v>587</v>
      </c>
      <c r="S167" s="80">
        <v>939517</v>
      </c>
      <c r="T167" s="80">
        <v>0</v>
      </c>
      <c r="U167">
        <v>1</v>
      </c>
    </row>
    <row r="168" spans="1:21" x14ac:dyDescent="0.35">
      <c r="A168" s="66" t="s">
        <v>243</v>
      </c>
      <c r="B168" s="66" t="s">
        <v>405</v>
      </c>
      <c r="C168" s="67" t="s">
        <v>646</v>
      </c>
      <c r="D168" s="68"/>
      <c r="E168" s="67"/>
      <c r="F168" s="70"/>
      <c r="G168" s="67"/>
      <c r="H168" s="71"/>
      <c r="I168" s="72"/>
      <c r="J168" s="72"/>
      <c r="K168" s="36"/>
      <c r="L168" s="73">
        <v>168</v>
      </c>
      <c r="M168" s="73" t="b">
        <f xml:space="preserve"> IF(AND(Edges[Submitted Date] &gt;= Misc!$O$2, Edges[Submitted Date] &lt;= Misc!$P$2,Edges[Total Granted] &gt;= Misc!$O$3, Edges[Total Granted] &lt;= Misc!$P$3,Edges[Awarded] &gt;= Misc!$O$4, Edges[Awarded] &lt;= Misc!$P$4,Edges[Edge Weight] &gt;= Misc!$O$5, Edges[Edge Weight] &lt;= Misc!$P$5,TRUE), TRUE, FALSE)</f>
        <v>1</v>
      </c>
      <c r="N168" s="74"/>
      <c r="O168" s="80" t="s">
        <v>485</v>
      </c>
      <c r="P168" s="80">
        <v>38264</v>
      </c>
      <c r="Q168" s="80" t="s">
        <v>405</v>
      </c>
      <c r="R168" s="80" t="s">
        <v>587</v>
      </c>
      <c r="S168" s="80">
        <v>939517</v>
      </c>
      <c r="T168" s="80">
        <v>0</v>
      </c>
      <c r="U168">
        <v>1</v>
      </c>
    </row>
    <row r="169" spans="1:21" x14ac:dyDescent="0.35">
      <c r="A169" s="66" t="s">
        <v>243</v>
      </c>
      <c r="B169" s="66" t="s">
        <v>242</v>
      </c>
      <c r="C169" s="67" t="s">
        <v>646</v>
      </c>
      <c r="D169" s="68"/>
      <c r="E169" s="67"/>
      <c r="F169" s="70"/>
      <c r="G169" s="67"/>
      <c r="H169" s="71"/>
      <c r="I169" s="72"/>
      <c r="J169" s="72"/>
      <c r="K169" s="36"/>
      <c r="L169" s="73">
        <v>169</v>
      </c>
      <c r="M169" s="73" t="b">
        <f xml:space="preserve"> IF(AND(Edges[Submitted Date] &gt;= Misc!$O$2, Edges[Submitted Date] &lt;= Misc!$P$2,Edges[Total Granted] &gt;= Misc!$O$3, Edges[Total Granted] &lt;= Misc!$P$3,Edges[Awarded] &gt;= Misc!$O$4, Edges[Awarded] &lt;= Misc!$P$4,Edges[Edge Weight] &gt;= Misc!$O$5, Edges[Edge Weight] &lt;= Misc!$P$5,TRUE), TRUE, FALSE)</f>
        <v>1</v>
      </c>
      <c r="N169" s="74"/>
      <c r="O169" s="80" t="s">
        <v>456</v>
      </c>
      <c r="P169" s="80">
        <v>38289</v>
      </c>
      <c r="Q169" s="80" t="s">
        <v>242</v>
      </c>
      <c r="R169" s="80" t="s">
        <v>587</v>
      </c>
      <c r="S169" s="80">
        <v>2021880</v>
      </c>
      <c r="T169" s="80">
        <v>0</v>
      </c>
      <c r="U169">
        <v>2</v>
      </c>
    </row>
    <row r="170" spans="1:21" x14ac:dyDescent="0.35">
      <c r="A170" s="66" t="s">
        <v>282</v>
      </c>
      <c r="B170" s="66" t="s">
        <v>242</v>
      </c>
      <c r="C170" s="67" t="s">
        <v>646</v>
      </c>
      <c r="D170" s="68"/>
      <c r="E170" s="67"/>
      <c r="F170" s="70"/>
      <c r="G170" s="67"/>
      <c r="H170" s="71"/>
      <c r="I170" s="72"/>
      <c r="J170" s="72"/>
      <c r="K170" s="36"/>
      <c r="L170" s="73">
        <v>170</v>
      </c>
      <c r="M170" s="73" t="b">
        <f xml:space="preserve"> IF(AND(Edges[Submitted Date] &gt;= Misc!$O$2, Edges[Submitted Date] &lt;= Misc!$P$2,Edges[Total Granted] &gt;= Misc!$O$3, Edges[Total Granted] &lt;= Misc!$P$3,Edges[Awarded] &gt;= Misc!$O$4, Edges[Awarded] &lt;= Misc!$P$4,Edges[Edge Weight] &gt;= Misc!$O$5, Edges[Edge Weight] &lt;= Misc!$P$5,TRUE), TRUE, FALSE)</f>
        <v>1</v>
      </c>
      <c r="N170" s="74"/>
      <c r="O170" s="80" t="s">
        <v>485</v>
      </c>
      <c r="P170" s="80">
        <v>38264</v>
      </c>
      <c r="Q170" s="80" t="s">
        <v>405</v>
      </c>
      <c r="R170" s="80" t="s">
        <v>587</v>
      </c>
      <c r="S170" s="80">
        <v>939517</v>
      </c>
      <c r="T170" s="80">
        <v>0</v>
      </c>
      <c r="U170">
        <v>1</v>
      </c>
    </row>
    <row r="171" spans="1:21" x14ac:dyDescent="0.35">
      <c r="A171" s="66" t="s">
        <v>243</v>
      </c>
      <c r="B171" s="66" t="s">
        <v>242</v>
      </c>
      <c r="C171" s="67" t="s">
        <v>646</v>
      </c>
      <c r="D171" s="68"/>
      <c r="E171" s="67"/>
      <c r="F171" s="70"/>
      <c r="G171" s="67"/>
      <c r="H171" s="71"/>
      <c r="I171" s="72"/>
      <c r="J171" s="72"/>
      <c r="K171" s="36"/>
      <c r="L171" s="73">
        <v>171</v>
      </c>
      <c r="M171" s="73" t="b">
        <f xml:space="preserve"> IF(AND(Edges[Submitted Date] &gt;= Misc!$O$2, Edges[Submitted Date] &lt;= Misc!$P$2,Edges[Total Granted] &gt;= Misc!$O$3, Edges[Total Granted] &lt;= Misc!$P$3,Edges[Awarded] &gt;= Misc!$O$4, Edges[Awarded] &lt;= Misc!$P$4,Edges[Edge Weight] &gt;= Misc!$O$5, Edges[Edge Weight] &lt;= Misc!$P$5,TRUE), TRUE, FALSE)</f>
        <v>1</v>
      </c>
      <c r="N171" s="74"/>
      <c r="O171" s="80" t="s">
        <v>485</v>
      </c>
      <c r="P171" s="80">
        <v>38264</v>
      </c>
      <c r="Q171" s="80" t="s">
        <v>405</v>
      </c>
      <c r="R171" s="80" t="s">
        <v>587</v>
      </c>
      <c r="S171" s="80">
        <v>939517</v>
      </c>
      <c r="T171" s="80">
        <v>0</v>
      </c>
      <c r="U171">
        <v>2</v>
      </c>
    </row>
    <row r="172" spans="1:21" x14ac:dyDescent="0.35">
      <c r="A172" s="66" t="s">
        <v>243</v>
      </c>
      <c r="B172" s="66" t="s">
        <v>282</v>
      </c>
      <c r="C172" s="67" t="s">
        <v>646</v>
      </c>
      <c r="D172" s="68"/>
      <c r="E172" s="67"/>
      <c r="F172" s="70"/>
      <c r="G172" s="67"/>
      <c r="H172" s="71"/>
      <c r="I172" s="72"/>
      <c r="J172" s="72"/>
      <c r="K172" s="36"/>
      <c r="L172" s="73">
        <v>172</v>
      </c>
      <c r="M172" s="73" t="b">
        <f xml:space="preserve"> IF(AND(Edges[Submitted Date] &gt;= Misc!$O$2, Edges[Submitted Date] &lt;= Misc!$P$2,Edges[Total Granted] &gt;= Misc!$O$3, Edges[Total Granted] &lt;= Misc!$P$3,Edges[Awarded] &gt;= Misc!$O$4, Edges[Awarded] &lt;= Misc!$P$4,Edges[Edge Weight] &gt;= Misc!$O$5, Edges[Edge Weight] &lt;= Misc!$P$5,TRUE), TRUE, FALSE)</f>
        <v>1</v>
      </c>
      <c r="N172" s="74"/>
      <c r="O172" s="80" t="s">
        <v>485</v>
      </c>
      <c r="P172" s="80">
        <v>38264</v>
      </c>
      <c r="Q172" s="80" t="s">
        <v>405</v>
      </c>
      <c r="R172" s="80" t="s">
        <v>587</v>
      </c>
      <c r="S172" s="80">
        <v>939517</v>
      </c>
      <c r="T172" s="80">
        <v>0</v>
      </c>
      <c r="U172">
        <v>1</v>
      </c>
    </row>
    <row r="173" spans="1:21" x14ac:dyDescent="0.35">
      <c r="A173" s="66" t="s">
        <v>283</v>
      </c>
      <c r="B173" s="66" t="s">
        <v>283</v>
      </c>
      <c r="C173" s="67" t="s">
        <v>646</v>
      </c>
      <c r="D173" s="68"/>
      <c r="E173" s="67"/>
      <c r="F173" s="70"/>
      <c r="G173" s="67"/>
      <c r="H173" s="71"/>
      <c r="I173" s="72"/>
      <c r="J173" s="72"/>
      <c r="K173" s="36"/>
      <c r="L173" s="73">
        <v>173</v>
      </c>
      <c r="M173" s="73" t="b">
        <f xml:space="preserve"> IF(AND(Edges[Submitted Date] &gt;= Misc!$O$2, Edges[Submitted Date] &lt;= Misc!$P$2,Edges[Total Granted] &gt;= Misc!$O$3, Edges[Total Granted] &lt;= Misc!$P$3,Edges[Awarded] &gt;= Misc!$O$4, Edges[Awarded] &lt;= Misc!$P$4,Edges[Edge Weight] &gt;= Misc!$O$5, Edges[Edge Weight] &lt;= Misc!$P$5,TRUE), TRUE, FALSE)</f>
        <v>1</v>
      </c>
      <c r="N173" s="74"/>
      <c r="O173" s="80" t="s">
        <v>486</v>
      </c>
      <c r="P173" s="80">
        <v>38302</v>
      </c>
      <c r="Q173" s="80" t="s">
        <v>283</v>
      </c>
      <c r="R173" s="80" t="s">
        <v>595</v>
      </c>
      <c r="S173" s="80">
        <v>0</v>
      </c>
      <c r="T173" s="80">
        <v>0</v>
      </c>
      <c r="U173">
        <v>2</v>
      </c>
    </row>
    <row r="174" spans="1:21" x14ac:dyDescent="0.35">
      <c r="A174" s="66" t="s">
        <v>283</v>
      </c>
      <c r="B174" s="66" t="s">
        <v>283</v>
      </c>
      <c r="C174" s="67" t="s">
        <v>646</v>
      </c>
      <c r="D174" s="68"/>
      <c r="E174" s="67"/>
      <c r="F174" s="70"/>
      <c r="G174" s="67"/>
      <c r="H174" s="71"/>
      <c r="I174" s="72"/>
      <c r="J174" s="72"/>
      <c r="K174" s="36"/>
      <c r="L174" s="73">
        <v>174</v>
      </c>
      <c r="M174" s="73" t="b">
        <f xml:space="preserve"> IF(AND(Edges[Submitted Date] &gt;= Misc!$O$2, Edges[Submitted Date] &lt;= Misc!$P$2,Edges[Total Granted] &gt;= Misc!$O$3, Edges[Total Granted] &lt;= Misc!$P$3,Edges[Awarded] &gt;= Misc!$O$4, Edges[Awarded] &lt;= Misc!$P$4,Edges[Edge Weight] &gt;= Misc!$O$5, Edges[Edge Weight] &lt;= Misc!$P$5,TRUE), TRUE, FALSE)</f>
        <v>1</v>
      </c>
      <c r="N174" s="74"/>
      <c r="O174" s="80" t="s">
        <v>486</v>
      </c>
      <c r="P174" s="80">
        <v>38260</v>
      </c>
      <c r="Q174" s="80" t="s">
        <v>283</v>
      </c>
      <c r="R174" s="80" t="s">
        <v>595</v>
      </c>
      <c r="S174" s="80">
        <v>0</v>
      </c>
      <c r="T174" s="80">
        <v>0</v>
      </c>
      <c r="U174">
        <v>2</v>
      </c>
    </row>
    <row r="175" spans="1:21" x14ac:dyDescent="0.35">
      <c r="A175" s="66" t="s">
        <v>253</v>
      </c>
      <c r="B175" s="66" t="s">
        <v>253</v>
      </c>
      <c r="C175" s="67" t="s">
        <v>646</v>
      </c>
      <c r="D175" s="68"/>
      <c r="E175" s="67"/>
      <c r="F175" s="70"/>
      <c r="G175" s="67"/>
      <c r="H175" s="71"/>
      <c r="I175" s="72"/>
      <c r="J175" s="72"/>
      <c r="K175" s="36"/>
      <c r="L175" s="73">
        <v>175</v>
      </c>
      <c r="M175" s="73" t="b">
        <f xml:space="preserve"> IF(AND(Edges[Submitted Date] &gt;= Misc!$O$2, Edges[Submitted Date] &lt;= Misc!$P$2,Edges[Total Granted] &gt;= Misc!$O$3, Edges[Total Granted] &lt;= Misc!$P$3,Edges[Awarded] &gt;= Misc!$O$4, Edges[Awarded] &lt;= Misc!$P$4,Edges[Edge Weight] &gt;= Misc!$O$5, Edges[Edge Weight] &lt;= Misc!$P$5,TRUE), TRUE, FALSE)</f>
        <v>1</v>
      </c>
      <c r="N175" s="74"/>
      <c r="O175" s="80" t="s">
        <v>464</v>
      </c>
      <c r="P175" s="80">
        <v>38330</v>
      </c>
      <c r="Q175" s="80" t="s">
        <v>253</v>
      </c>
      <c r="R175" s="80" t="s">
        <v>605</v>
      </c>
      <c r="S175" s="80">
        <v>0</v>
      </c>
      <c r="T175" s="80">
        <v>0</v>
      </c>
      <c r="U175">
        <v>4</v>
      </c>
    </row>
    <row r="176" spans="1:21" x14ac:dyDescent="0.35">
      <c r="A176" s="66" t="s">
        <v>253</v>
      </c>
      <c r="B176" s="66" t="s">
        <v>253</v>
      </c>
      <c r="C176" s="67" t="s">
        <v>646</v>
      </c>
      <c r="D176" s="68"/>
      <c r="E176" s="67"/>
      <c r="F176" s="70"/>
      <c r="G176" s="67"/>
      <c r="H176" s="71"/>
      <c r="I176" s="72"/>
      <c r="J176" s="72"/>
      <c r="K176" s="36"/>
      <c r="L176" s="73">
        <v>176</v>
      </c>
      <c r="M176" s="73" t="b">
        <f xml:space="preserve"> IF(AND(Edges[Submitted Date] &gt;= Misc!$O$2, Edges[Submitted Date] &lt;= Misc!$P$2,Edges[Total Granted] &gt;= Misc!$O$3, Edges[Total Granted] &lt;= Misc!$P$3,Edges[Awarded] &gt;= Misc!$O$4, Edges[Awarded] &lt;= Misc!$P$4,Edges[Edge Weight] &gt;= Misc!$O$5, Edges[Edge Weight] &lt;= Misc!$P$5,TRUE), TRUE, FALSE)</f>
        <v>1</v>
      </c>
      <c r="N176" s="74"/>
      <c r="O176" s="80" t="s">
        <v>464</v>
      </c>
      <c r="P176" s="80">
        <v>38322</v>
      </c>
      <c r="Q176" s="80" t="s">
        <v>253</v>
      </c>
      <c r="R176" s="80" t="s">
        <v>605</v>
      </c>
      <c r="S176" s="80">
        <v>27709</v>
      </c>
      <c r="T176" s="80">
        <v>0</v>
      </c>
      <c r="U176">
        <v>4</v>
      </c>
    </row>
    <row r="177" spans="1:21" x14ac:dyDescent="0.35">
      <c r="A177" s="66" t="s">
        <v>253</v>
      </c>
      <c r="B177" s="66" t="s">
        <v>253</v>
      </c>
      <c r="C177" s="67" t="s">
        <v>645</v>
      </c>
      <c r="D177" s="68"/>
      <c r="E177" s="67"/>
      <c r="F177" s="70"/>
      <c r="G177" s="67"/>
      <c r="H177" s="71"/>
      <c r="I177" s="72"/>
      <c r="J177" s="72"/>
      <c r="K177" s="36"/>
      <c r="L177" s="73">
        <v>177</v>
      </c>
      <c r="M177" s="73" t="b">
        <f xml:space="preserve"> IF(AND(Edges[Submitted Date] &gt;= Misc!$O$2, Edges[Submitted Date] &lt;= Misc!$P$2,Edges[Total Granted] &gt;= Misc!$O$3, Edges[Total Granted] &lt;= Misc!$P$3,Edges[Awarded] &gt;= Misc!$O$4, Edges[Awarded] &lt;= Misc!$P$4,Edges[Edge Weight] &gt;= Misc!$O$5, Edges[Edge Weight] &lt;= Misc!$P$5,TRUE), TRUE, FALSE)</f>
        <v>1</v>
      </c>
      <c r="N177" s="74"/>
      <c r="O177" s="80" t="s">
        <v>464</v>
      </c>
      <c r="P177" s="80">
        <v>38289</v>
      </c>
      <c r="Q177" s="80" t="s">
        <v>253</v>
      </c>
      <c r="R177" s="80" t="s">
        <v>605</v>
      </c>
      <c r="S177" s="80">
        <v>8288</v>
      </c>
      <c r="T177" s="80">
        <v>1</v>
      </c>
      <c r="U177">
        <v>4</v>
      </c>
    </row>
    <row r="178" spans="1:21" x14ac:dyDescent="0.35">
      <c r="A178" s="66" t="s">
        <v>253</v>
      </c>
      <c r="B178" s="66" t="s">
        <v>253</v>
      </c>
      <c r="C178" s="67" t="s">
        <v>646</v>
      </c>
      <c r="D178" s="68"/>
      <c r="E178" s="67"/>
      <c r="F178" s="70"/>
      <c r="G178" s="67"/>
      <c r="H178" s="71"/>
      <c r="I178" s="72"/>
      <c r="J178" s="72"/>
      <c r="K178" s="36"/>
      <c r="L178" s="73">
        <v>178</v>
      </c>
      <c r="M178" s="73" t="b">
        <f xml:space="preserve"> IF(AND(Edges[Submitted Date] &gt;= Misc!$O$2, Edges[Submitted Date] &lt;= Misc!$P$2,Edges[Total Granted] &gt;= Misc!$O$3, Edges[Total Granted] &lt;= Misc!$P$3,Edges[Awarded] &gt;= Misc!$O$4, Edges[Awarded] &lt;= Misc!$P$4,Edges[Edge Weight] &gt;= Misc!$O$5, Edges[Edge Weight] &lt;= Misc!$P$5,TRUE), TRUE, FALSE)</f>
        <v>1</v>
      </c>
      <c r="N178" s="74"/>
      <c r="O178" s="80" t="s">
        <v>464</v>
      </c>
      <c r="P178" s="80">
        <v>38260</v>
      </c>
      <c r="Q178" s="80" t="s">
        <v>253</v>
      </c>
      <c r="R178" s="80" t="s">
        <v>605</v>
      </c>
      <c r="S178" s="80">
        <v>0</v>
      </c>
      <c r="T178" s="80">
        <v>0</v>
      </c>
      <c r="U178">
        <v>4</v>
      </c>
    </row>
    <row r="179" spans="1:21" x14ac:dyDescent="0.35">
      <c r="A179" s="66" t="s">
        <v>284</v>
      </c>
      <c r="B179" s="66" t="s">
        <v>284</v>
      </c>
      <c r="C179" s="67" t="s">
        <v>646</v>
      </c>
      <c r="D179" s="68"/>
      <c r="E179" s="67"/>
      <c r="F179" s="70"/>
      <c r="G179" s="67"/>
      <c r="H179" s="71"/>
      <c r="I179" s="72"/>
      <c r="J179" s="72"/>
      <c r="K179" s="36"/>
      <c r="L179" s="73">
        <v>179</v>
      </c>
      <c r="M179" s="73" t="b">
        <f xml:space="preserve"> IF(AND(Edges[Submitted Date] &gt;= Misc!$O$2, Edges[Submitted Date] &lt;= Misc!$P$2,Edges[Total Granted] &gt;= Misc!$O$3, Edges[Total Granted] &lt;= Misc!$P$3,Edges[Awarded] &gt;= Misc!$O$4, Edges[Awarded] &lt;= Misc!$P$4,Edges[Edge Weight] &gt;= Misc!$O$5, Edges[Edge Weight] &lt;= Misc!$P$5,TRUE), TRUE, FALSE)</f>
        <v>1</v>
      </c>
      <c r="N179" s="74"/>
      <c r="O179" s="80" t="s">
        <v>487</v>
      </c>
      <c r="P179" s="80">
        <v>38260</v>
      </c>
      <c r="Q179" s="80" t="s">
        <v>284</v>
      </c>
      <c r="R179" s="80" t="s">
        <v>610</v>
      </c>
      <c r="S179" s="80">
        <v>0</v>
      </c>
      <c r="T179" s="80">
        <v>0</v>
      </c>
      <c r="U179">
        <v>1</v>
      </c>
    </row>
    <row r="180" spans="1:21" x14ac:dyDescent="0.35">
      <c r="A180" s="66" t="s">
        <v>285</v>
      </c>
      <c r="B180" s="66" t="s">
        <v>285</v>
      </c>
      <c r="C180" s="67" t="s">
        <v>646</v>
      </c>
      <c r="D180" s="68"/>
      <c r="E180" s="67"/>
      <c r="F180" s="70"/>
      <c r="G180" s="67"/>
      <c r="H180" s="71"/>
      <c r="I180" s="72"/>
      <c r="J180" s="72"/>
      <c r="K180" s="36"/>
      <c r="L180" s="73">
        <v>180</v>
      </c>
      <c r="M180" s="73" t="b">
        <f xml:space="preserve"> IF(AND(Edges[Submitted Date] &gt;= Misc!$O$2, Edges[Submitted Date] &lt;= Misc!$P$2,Edges[Total Granted] &gt;= Misc!$O$3, Edges[Total Granted] &lt;= Misc!$P$3,Edges[Awarded] &gt;= Misc!$O$4, Edges[Awarded] &lt;= Misc!$P$4,Edges[Edge Weight] &gt;= Misc!$O$5, Edges[Edge Weight] &lt;= Misc!$P$5,TRUE), TRUE, FALSE)</f>
        <v>1</v>
      </c>
      <c r="N180" s="74"/>
      <c r="O180" s="80" t="s">
        <v>488</v>
      </c>
      <c r="P180" s="80">
        <v>38303</v>
      </c>
      <c r="Q180" s="80" t="s">
        <v>285</v>
      </c>
      <c r="R180" s="80" t="s">
        <v>588</v>
      </c>
      <c r="S180" s="80">
        <v>0</v>
      </c>
      <c r="T180" s="80">
        <v>0</v>
      </c>
      <c r="U180">
        <v>2</v>
      </c>
    </row>
    <row r="181" spans="1:21" x14ac:dyDescent="0.35">
      <c r="A181" s="66" t="s">
        <v>285</v>
      </c>
      <c r="B181" s="66" t="s">
        <v>285</v>
      </c>
      <c r="C181" s="67" t="s">
        <v>646</v>
      </c>
      <c r="D181" s="68"/>
      <c r="E181" s="67"/>
      <c r="F181" s="70"/>
      <c r="G181" s="67"/>
      <c r="H181" s="71"/>
      <c r="I181" s="72"/>
      <c r="J181" s="72"/>
      <c r="K181" s="36"/>
      <c r="L181" s="73">
        <v>181</v>
      </c>
      <c r="M181" s="73" t="b">
        <f xml:space="preserve"> IF(AND(Edges[Submitted Date] &gt;= Misc!$O$2, Edges[Submitted Date] &lt;= Misc!$P$2,Edges[Total Granted] &gt;= Misc!$O$3, Edges[Total Granted] &lt;= Misc!$P$3,Edges[Awarded] &gt;= Misc!$O$4, Edges[Awarded] &lt;= Misc!$P$4,Edges[Edge Weight] &gt;= Misc!$O$5, Edges[Edge Weight] &lt;= Misc!$P$5,TRUE), TRUE, FALSE)</f>
        <v>1</v>
      </c>
      <c r="N181" s="74"/>
      <c r="O181" s="80" t="s">
        <v>488</v>
      </c>
      <c r="P181" s="80">
        <v>38260</v>
      </c>
      <c r="Q181" s="80" t="s">
        <v>285</v>
      </c>
      <c r="R181" s="80" t="s">
        <v>588</v>
      </c>
      <c r="S181" s="80">
        <v>0</v>
      </c>
      <c r="T181" s="80">
        <v>0</v>
      </c>
      <c r="U181">
        <v>2</v>
      </c>
    </row>
    <row r="182" spans="1:21" x14ac:dyDescent="0.35">
      <c r="A182" s="66" t="s">
        <v>286</v>
      </c>
      <c r="B182" s="66" t="s">
        <v>406</v>
      </c>
      <c r="C182" s="67" t="s">
        <v>646</v>
      </c>
      <c r="D182" s="68"/>
      <c r="E182" s="67"/>
      <c r="F182" s="70"/>
      <c r="G182" s="67"/>
      <c r="H182" s="71"/>
      <c r="I182" s="72"/>
      <c r="J182" s="72"/>
      <c r="K182" s="36"/>
      <c r="L182" s="73">
        <v>182</v>
      </c>
      <c r="M182" s="73" t="b">
        <f xml:space="preserve"> IF(AND(Edges[Submitted Date] &gt;= Misc!$O$2, Edges[Submitted Date] &lt;= Misc!$P$2,Edges[Total Granted] &gt;= Misc!$O$3, Edges[Total Granted] &lt;= Misc!$P$3,Edges[Awarded] &gt;= Misc!$O$4, Edges[Awarded] &lt;= Misc!$P$4,Edges[Edge Weight] &gt;= Misc!$O$5, Edges[Edge Weight] &lt;= Misc!$P$5,TRUE), TRUE, FALSE)</f>
        <v>1</v>
      </c>
      <c r="N182" s="74"/>
      <c r="O182" s="80" t="s">
        <v>489</v>
      </c>
      <c r="P182" s="80">
        <v>38260</v>
      </c>
      <c r="Q182" s="80" t="s">
        <v>289</v>
      </c>
      <c r="R182" s="80" t="s">
        <v>593</v>
      </c>
      <c r="S182" s="80">
        <v>0</v>
      </c>
      <c r="T182" s="80">
        <v>0</v>
      </c>
      <c r="U182">
        <v>1</v>
      </c>
    </row>
    <row r="183" spans="1:21" x14ac:dyDescent="0.35">
      <c r="A183" s="66" t="s">
        <v>287</v>
      </c>
      <c r="B183" s="66" t="s">
        <v>406</v>
      </c>
      <c r="C183" s="67" t="s">
        <v>646</v>
      </c>
      <c r="D183" s="68"/>
      <c r="E183" s="67"/>
      <c r="F183" s="70"/>
      <c r="G183" s="67"/>
      <c r="H183" s="71"/>
      <c r="I183" s="72"/>
      <c r="J183" s="72"/>
      <c r="K183" s="36"/>
      <c r="L183" s="73">
        <v>183</v>
      </c>
      <c r="M183" s="73" t="b">
        <f xml:space="preserve"> IF(AND(Edges[Submitted Date] &gt;= Misc!$O$2, Edges[Submitted Date] &lt;= Misc!$P$2,Edges[Total Granted] &gt;= Misc!$O$3, Edges[Total Granted] &lt;= Misc!$P$3,Edges[Awarded] &gt;= Misc!$O$4, Edges[Awarded] &lt;= Misc!$P$4,Edges[Edge Weight] &gt;= Misc!$O$5, Edges[Edge Weight] &lt;= Misc!$P$5,TRUE), TRUE, FALSE)</f>
        <v>1</v>
      </c>
      <c r="N183" s="74"/>
      <c r="O183" s="80" t="s">
        <v>489</v>
      </c>
      <c r="P183" s="80">
        <v>38260</v>
      </c>
      <c r="Q183" s="80" t="s">
        <v>289</v>
      </c>
      <c r="R183" s="80" t="s">
        <v>593</v>
      </c>
      <c r="S183" s="80">
        <v>0</v>
      </c>
      <c r="T183" s="80">
        <v>0</v>
      </c>
      <c r="U183">
        <v>1</v>
      </c>
    </row>
    <row r="184" spans="1:21" x14ac:dyDescent="0.35">
      <c r="A184" s="66" t="s">
        <v>288</v>
      </c>
      <c r="B184" s="66" t="s">
        <v>406</v>
      </c>
      <c r="C184" s="67" t="s">
        <v>646</v>
      </c>
      <c r="D184" s="68"/>
      <c r="E184" s="67"/>
      <c r="F184" s="70"/>
      <c r="G184" s="67"/>
      <c r="H184" s="71"/>
      <c r="I184" s="72"/>
      <c r="J184" s="72"/>
      <c r="K184" s="36"/>
      <c r="L184" s="73">
        <v>184</v>
      </c>
      <c r="M184" s="73" t="b">
        <f xml:space="preserve"> IF(AND(Edges[Submitted Date] &gt;= Misc!$O$2, Edges[Submitted Date] &lt;= Misc!$P$2,Edges[Total Granted] &gt;= Misc!$O$3, Edges[Total Granted] &lt;= Misc!$P$3,Edges[Awarded] &gt;= Misc!$O$4, Edges[Awarded] &lt;= Misc!$P$4,Edges[Edge Weight] &gt;= Misc!$O$5, Edges[Edge Weight] &lt;= Misc!$P$5,TRUE), TRUE, FALSE)</f>
        <v>1</v>
      </c>
      <c r="N184" s="74"/>
      <c r="O184" s="80" t="s">
        <v>489</v>
      </c>
      <c r="P184" s="80">
        <v>38260</v>
      </c>
      <c r="Q184" s="80" t="s">
        <v>289</v>
      </c>
      <c r="R184" s="80" t="s">
        <v>593</v>
      </c>
      <c r="S184" s="80">
        <v>0</v>
      </c>
      <c r="T184" s="80">
        <v>0</v>
      </c>
      <c r="U184">
        <v>1</v>
      </c>
    </row>
    <row r="185" spans="1:21" x14ac:dyDescent="0.35">
      <c r="A185" s="66" t="s">
        <v>289</v>
      </c>
      <c r="B185" s="66" t="s">
        <v>406</v>
      </c>
      <c r="C185" s="67" t="s">
        <v>646</v>
      </c>
      <c r="D185" s="68"/>
      <c r="E185" s="67"/>
      <c r="F185" s="70"/>
      <c r="G185" s="67"/>
      <c r="H185" s="71"/>
      <c r="I185" s="72"/>
      <c r="J185" s="72"/>
      <c r="K185" s="36"/>
      <c r="L185" s="73">
        <v>185</v>
      </c>
      <c r="M185" s="73" t="b">
        <f xml:space="preserve"> IF(AND(Edges[Submitted Date] &gt;= Misc!$O$2, Edges[Submitted Date] &lt;= Misc!$P$2,Edges[Total Granted] &gt;= Misc!$O$3, Edges[Total Granted] &lt;= Misc!$P$3,Edges[Awarded] &gt;= Misc!$O$4, Edges[Awarded] &lt;= Misc!$P$4,Edges[Edge Weight] &gt;= Misc!$O$5, Edges[Edge Weight] &lt;= Misc!$P$5,TRUE), TRUE, FALSE)</f>
        <v>1</v>
      </c>
      <c r="N185" s="74"/>
      <c r="O185" s="80" t="s">
        <v>489</v>
      </c>
      <c r="P185" s="80">
        <v>38260</v>
      </c>
      <c r="Q185" s="80" t="s">
        <v>289</v>
      </c>
      <c r="R185" s="80" t="s">
        <v>593</v>
      </c>
      <c r="S185" s="80">
        <v>0</v>
      </c>
      <c r="T185" s="80">
        <v>0</v>
      </c>
      <c r="U185">
        <v>1</v>
      </c>
    </row>
    <row r="186" spans="1:21" x14ac:dyDescent="0.35">
      <c r="A186" s="66" t="s">
        <v>287</v>
      </c>
      <c r="B186" s="66" t="s">
        <v>286</v>
      </c>
      <c r="C186" s="67" t="s">
        <v>646</v>
      </c>
      <c r="D186" s="68"/>
      <c r="E186" s="67"/>
      <c r="F186" s="70"/>
      <c r="G186" s="67"/>
      <c r="H186" s="71"/>
      <c r="I186" s="72"/>
      <c r="J186" s="72"/>
      <c r="K186" s="36"/>
      <c r="L186" s="73">
        <v>186</v>
      </c>
      <c r="M186" s="73" t="b">
        <f xml:space="preserve"> IF(AND(Edges[Submitted Date] &gt;= Misc!$O$2, Edges[Submitted Date] &lt;= Misc!$P$2,Edges[Total Granted] &gt;= Misc!$O$3, Edges[Total Granted] &lt;= Misc!$P$3,Edges[Awarded] &gt;= Misc!$O$4, Edges[Awarded] &lt;= Misc!$P$4,Edges[Edge Weight] &gt;= Misc!$O$5, Edges[Edge Weight] &lt;= Misc!$P$5,TRUE), TRUE, FALSE)</f>
        <v>1</v>
      </c>
      <c r="N186" s="74"/>
      <c r="O186" s="80" t="s">
        <v>489</v>
      </c>
      <c r="P186" s="80">
        <v>38260</v>
      </c>
      <c r="Q186" s="80" t="s">
        <v>289</v>
      </c>
      <c r="R186" s="80" t="s">
        <v>593</v>
      </c>
      <c r="S186" s="80">
        <v>0</v>
      </c>
      <c r="T186" s="80">
        <v>0</v>
      </c>
      <c r="U186">
        <v>1</v>
      </c>
    </row>
    <row r="187" spans="1:21" x14ac:dyDescent="0.35">
      <c r="A187" s="66" t="s">
        <v>288</v>
      </c>
      <c r="B187" s="66" t="s">
        <v>286</v>
      </c>
      <c r="C187" s="67" t="s">
        <v>646</v>
      </c>
      <c r="D187" s="68"/>
      <c r="E187" s="67"/>
      <c r="F187" s="70"/>
      <c r="G187" s="67"/>
      <c r="H187" s="71"/>
      <c r="I187" s="72"/>
      <c r="J187" s="72"/>
      <c r="K187" s="36"/>
      <c r="L187" s="73">
        <v>187</v>
      </c>
      <c r="M187" s="73" t="b">
        <f xml:space="preserve"> IF(AND(Edges[Submitted Date] &gt;= Misc!$O$2, Edges[Submitted Date] &lt;= Misc!$P$2,Edges[Total Granted] &gt;= Misc!$O$3, Edges[Total Granted] &lt;= Misc!$P$3,Edges[Awarded] &gt;= Misc!$O$4, Edges[Awarded] &lt;= Misc!$P$4,Edges[Edge Weight] &gt;= Misc!$O$5, Edges[Edge Weight] &lt;= Misc!$P$5,TRUE), TRUE, FALSE)</f>
        <v>1</v>
      </c>
      <c r="N187" s="74"/>
      <c r="O187" s="80" t="s">
        <v>489</v>
      </c>
      <c r="P187" s="80">
        <v>38260</v>
      </c>
      <c r="Q187" s="80" t="s">
        <v>289</v>
      </c>
      <c r="R187" s="80" t="s">
        <v>593</v>
      </c>
      <c r="S187" s="80">
        <v>0</v>
      </c>
      <c r="T187" s="80">
        <v>0</v>
      </c>
      <c r="U187">
        <v>1</v>
      </c>
    </row>
    <row r="188" spans="1:21" x14ac:dyDescent="0.35">
      <c r="A188" s="66" t="s">
        <v>289</v>
      </c>
      <c r="B188" s="66" t="s">
        <v>286</v>
      </c>
      <c r="C188" s="67" t="s">
        <v>646</v>
      </c>
      <c r="D188" s="68"/>
      <c r="E188" s="67"/>
      <c r="F188" s="70"/>
      <c r="G188" s="67"/>
      <c r="H188" s="71"/>
      <c r="I188" s="72"/>
      <c r="J188" s="72"/>
      <c r="K188" s="36"/>
      <c r="L188" s="73">
        <v>188</v>
      </c>
      <c r="M188" s="73" t="b">
        <f xml:space="preserve"> IF(AND(Edges[Submitted Date] &gt;= Misc!$O$2, Edges[Submitted Date] &lt;= Misc!$P$2,Edges[Total Granted] &gt;= Misc!$O$3, Edges[Total Granted] &lt;= Misc!$P$3,Edges[Awarded] &gt;= Misc!$O$4, Edges[Awarded] &lt;= Misc!$P$4,Edges[Edge Weight] &gt;= Misc!$O$5, Edges[Edge Weight] &lt;= Misc!$P$5,TRUE), TRUE, FALSE)</f>
        <v>1</v>
      </c>
      <c r="N188" s="74"/>
      <c r="O188" s="80" t="s">
        <v>489</v>
      </c>
      <c r="P188" s="80">
        <v>38260</v>
      </c>
      <c r="Q188" s="80" t="s">
        <v>289</v>
      </c>
      <c r="R188" s="80" t="s">
        <v>593</v>
      </c>
      <c r="S188" s="80">
        <v>0</v>
      </c>
      <c r="T188" s="80">
        <v>0</v>
      </c>
      <c r="U188">
        <v>1</v>
      </c>
    </row>
    <row r="189" spans="1:21" x14ac:dyDescent="0.35">
      <c r="A189" s="66" t="s">
        <v>288</v>
      </c>
      <c r="B189" s="66" t="s">
        <v>287</v>
      </c>
      <c r="C189" s="67" t="s">
        <v>646</v>
      </c>
      <c r="D189" s="68"/>
      <c r="E189" s="67"/>
      <c r="F189" s="70"/>
      <c r="G189" s="67"/>
      <c r="H189" s="71"/>
      <c r="I189" s="72"/>
      <c r="J189" s="72"/>
      <c r="K189" s="36"/>
      <c r="L189" s="73">
        <v>189</v>
      </c>
      <c r="M189" s="73" t="b">
        <f xml:space="preserve"> IF(AND(Edges[Submitted Date] &gt;= Misc!$O$2, Edges[Submitted Date] &lt;= Misc!$P$2,Edges[Total Granted] &gt;= Misc!$O$3, Edges[Total Granted] &lt;= Misc!$P$3,Edges[Awarded] &gt;= Misc!$O$4, Edges[Awarded] &lt;= Misc!$P$4,Edges[Edge Weight] &gt;= Misc!$O$5, Edges[Edge Weight] &lt;= Misc!$P$5,TRUE), TRUE, FALSE)</f>
        <v>1</v>
      </c>
      <c r="N189" s="74"/>
      <c r="O189" s="80" t="s">
        <v>489</v>
      </c>
      <c r="P189" s="80">
        <v>38260</v>
      </c>
      <c r="Q189" s="80" t="s">
        <v>289</v>
      </c>
      <c r="R189" s="80" t="s">
        <v>593</v>
      </c>
      <c r="S189" s="80">
        <v>0</v>
      </c>
      <c r="T189" s="80">
        <v>0</v>
      </c>
      <c r="U189">
        <v>1</v>
      </c>
    </row>
    <row r="190" spans="1:21" x14ac:dyDescent="0.35">
      <c r="A190" s="66" t="s">
        <v>289</v>
      </c>
      <c r="B190" s="66" t="s">
        <v>287</v>
      </c>
      <c r="C190" s="67" t="s">
        <v>646</v>
      </c>
      <c r="D190" s="68"/>
      <c r="E190" s="67"/>
      <c r="F190" s="70"/>
      <c r="G190" s="67"/>
      <c r="H190" s="71"/>
      <c r="I190" s="72"/>
      <c r="J190" s="72"/>
      <c r="K190" s="36"/>
      <c r="L190" s="73">
        <v>190</v>
      </c>
      <c r="M190" s="73" t="b">
        <f xml:space="preserve"> IF(AND(Edges[Submitted Date] &gt;= Misc!$O$2, Edges[Submitted Date] &lt;= Misc!$P$2,Edges[Total Granted] &gt;= Misc!$O$3, Edges[Total Granted] &lt;= Misc!$P$3,Edges[Awarded] &gt;= Misc!$O$4, Edges[Awarded] &lt;= Misc!$P$4,Edges[Edge Weight] &gt;= Misc!$O$5, Edges[Edge Weight] &lt;= Misc!$P$5,TRUE), TRUE, FALSE)</f>
        <v>1</v>
      </c>
      <c r="N190" s="74"/>
      <c r="O190" s="80" t="s">
        <v>489</v>
      </c>
      <c r="P190" s="80">
        <v>38260</v>
      </c>
      <c r="Q190" s="80" t="s">
        <v>289</v>
      </c>
      <c r="R190" s="80" t="s">
        <v>593</v>
      </c>
      <c r="S190" s="80">
        <v>0</v>
      </c>
      <c r="T190" s="80">
        <v>0</v>
      </c>
      <c r="U190">
        <v>1</v>
      </c>
    </row>
    <row r="191" spans="1:21" x14ac:dyDescent="0.35">
      <c r="A191" s="66" t="s">
        <v>289</v>
      </c>
      <c r="B191" s="66" t="s">
        <v>288</v>
      </c>
      <c r="C191" s="67" t="s">
        <v>646</v>
      </c>
      <c r="D191" s="68"/>
      <c r="E191" s="67"/>
      <c r="F191" s="70"/>
      <c r="G191" s="67"/>
      <c r="H191" s="71"/>
      <c r="I191" s="72"/>
      <c r="J191" s="72"/>
      <c r="K191" s="36"/>
      <c r="L191" s="73">
        <v>191</v>
      </c>
      <c r="M191" s="73" t="b">
        <f xml:space="preserve"> IF(AND(Edges[Submitted Date] &gt;= Misc!$O$2, Edges[Submitted Date] &lt;= Misc!$P$2,Edges[Total Granted] &gt;= Misc!$O$3, Edges[Total Granted] &lt;= Misc!$P$3,Edges[Awarded] &gt;= Misc!$O$4, Edges[Awarded] &lt;= Misc!$P$4,Edges[Edge Weight] &gt;= Misc!$O$5, Edges[Edge Weight] &lt;= Misc!$P$5,TRUE), TRUE, FALSE)</f>
        <v>1</v>
      </c>
      <c r="N191" s="74"/>
      <c r="O191" s="80" t="s">
        <v>489</v>
      </c>
      <c r="P191" s="80">
        <v>38260</v>
      </c>
      <c r="Q191" s="80" t="s">
        <v>289</v>
      </c>
      <c r="R191" s="80" t="s">
        <v>593</v>
      </c>
      <c r="S191" s="80">
        <v>0</v>
      </c>
      <c r="T191" s="80">
        <v>0</v>
      </c>
      <c r="U191">
        <v>1</v>
      </c>
    </row>
    <row r="192" spans="1:21" x14ac:dyDescent="0.35">
      <c r="A192" s="66" t="s">
        <v>290</v>
      </c>
      <c r="B192" s="66" t="s">
        <v>290</v>
      </c>
      <c r="C192" s="67" t="s">
        <v>646</v>
      </c>
      <c r="D192" s="68"/>
      <c r="E192" s="67"/>
      <c r="F192" s="70"/>
      <c r="G192" s="67"/>
      <c r="H192" s="71"/>
      <c r="I192" s="72"/>
      <c r="J192" s="72"/>
      <c r="K192" s="36"/>
      <c r="L192" s="73">
        <v>192</v>
      </c>
      <c r="M192" s="73" t="b">
        <f xml:space="preserve"> IF(AND(Edges[Submitted Date] &gt;= Misc!$O$2, Edges[Submitted Date] &lt;= Misc!$P$2,Edges[Total Granted] &gt;= Misc!$O$3, Edges[Total Granted] &lt;= Misc!$P$3,Edges[Awarded] &gt;= Misc!$O$4, Edges[Awarded] &lt;= Misc!$P$4,Edges[Edge Weight] &gt;= Misc!$O$5, Edges[Edge Weight] &lt;= Misc!$P$5,TRUE), TRUE, FALSE)</f>
        <v>1</v>
      </c>
      <c r="N192" s="74"/>
      <c r="O192" s="80" t="s">
        <v>490</v>
      </c>
      <c r="P192" s="80">
        <v>38303</v>
      </c>
      <c r="Q192" s="80" t="s">
        <v>290</v>
      </c>
      <c r="R192" s="80" t="s">
        <v>588</v>
      </c>
      <c r="S192" s="80">
        <v>0</v>
      </c>
      <c r="T192" s="80">
        <v>0</v>
      </c>
      <c r="U192">
        <v>2</v>
      </c>
    </row>
    <row r="193" spans="1:21" x14ac:dyDescent="0.35">
      <c r="A193" s="66" t="s">
        <v>290</v>
      </c>
      <c r="B193" s="66" t="s">
        <v>290</v>
      </c>
      <c r="C193" s="67" t="s">
        <v>646</v>
      </c>
      <c r="D193" s="68"/>
      <c r="E193" s="67"/>
      <c r="F193" s="70"/>
      <c r="G193" s="67"/>
      <c r="H193" s="71"/>
      <c r="I193" s="72"/>
      <c r="J193" s="72"/>
      <c r="K193" s="36"/>
      <c r="L193" s="73">
        <v>193</v>
      </c>
      <c r="M193" s="73" t="b">
        <f xml:space="preserve"> IF(AND(Edges[Submitted Date] &gt;= Misc!$O$2, Edges[Submitted Date] &lt;= Misc!$P$2,Edges[Total Granted] &gt;= Misc!$O$3, Edges[Total Granted] &lt;= Misc!$P$3,Edges[Awarded] &gt;= Misc!$O$4, Edges[Awarded] &lt;= Misc!$P$4,Edges[Edge Weight] &gt;= Misc!$O$5, Edges[Edge Weight] &lt;= Misc!$P$5,TRUE), TRUE, FALSE)</f>
        <v>1</v>
      </c>
      <c r="N193" s="74"/>
      <c r="O193" s="80" t="s">
        <v>490</v>
      </c>
      <c r="P193" s="80">
        <v>38260</v>
      </c>
      <c r="Q193" s="80" t="s">
        <v>290</v>
      </c>
      <c r="R193" s="80" t="s">
        <v>588</v>
      </c>
      <c r="S193" s="80">
        <v>1333757</v>
      </c>
      <c r="T193" s="80">
        <v>0</v>
      </c>
      <c r="U193">
        <v>2</v>
      </c>
    </row>
    <row r="194" spans="1:21" x14ac:dyDescent="0.35">
      <c r="A194" s="66" t="s">
        <v>291</v>
      </c>
      <c r="B194" s="66" t="s">
        <v>407</v>
      </c>
      <c r="C194" s="67" t="s">
        <v>646</v>
      </c>
      <c r="D194" s="68"/>
      <c r="E194" s="67"/>
      <c r="F194" s="70"/>
      <c r="G194" s="67"/>
      <c r="H194" s="71"/>
      <c r="I194" s="72"/>
      <c r="J194" s="72"/>
      <c r="K194" s="36"/>
      <c r="L194" s="73">
        <v>194</v>
      </c>
      <c r="M194" s="73" t="b">
        <f xml:space="preserve"> IF(AND(Edges[Submitted Date] &gt;= Misc!$O$2, Edges[Submitted Date] &lt;= Misc!$P$2,Edges[Total Granted] &gt;= Misc!$O$3, Edges[Total Granted] &lt;= Misc!$P$3,Edges[Awarded] &gt;= Misc!$O$4, Edges[Awarded] &lt;= Misc!$P$4,Edges[Edge Weight] &gt;= Misc!$O$5, Edges[Edge Weight] &lt;= Misc!$P$5,TRUE), TRUE, FALSE)</f>
        <v>1</v>
      </c>
      <c r="N194" s="74"/>
      <c r="O194" s="80" t="s">
        <v>491</v>
      </c>
      <c r="P194" s="80">
        <v>38260</v>
      </c>
      <c r="Q194" s="80" t="s">
        <v>291</v>
      </c>
      <c r="R194" s="80" t="s">
        <v>598</v>
      </c>
      <c r="S194" s="80">
        <v>1902463</v>
      </c>
      <c r="T194" s="80">
        <v>0</v>
      </c>
      <c r="U194">
        <v>1</v>
      </c>
    </row>
    <row r="195" spans="1:21" x14ac:dyDescent="0.35">
      <c r="A195" s="66" t="s">
        <v>292</v>
      </c>
      <c r="B195" s="66" t="s">
        <v>292</v>
      </c>
      <c r="C195" s="67" t="s">
        <v>646</v>
      </c>
      <c r="D195" s="68"/>
      <c r="E195" s="67"/>
      <c r="F195" s="70"/>
      <c r="G195" s="67"/>
      <c r="H195" s="71"/>
      <c r="I195" s="72"/>
      <c r="J195" s="72"/>
      <c r="K195" s="36"/>
      <c r="L195" s="73">
        <v>195</v>
      </c>
      <c r="M195" s="73" t="b">
        <f xml:space="preserve"> IF(AND(Edges[Submitted Date] &gt;= Misc!$O$2, Edges[Submitted Date] &lt;= Misc!$P$2,Edges[Total Granted] &gt;= Misc!$O$3, Edges[Total Granted] &lt;= Misc!$P$3,Edges[Awarded] &gt;= Misc!$O$4, Edges[Awarded] &lt;= Misc!$P$4,Edges[Edge Weight] &gt;= Misc!$O$5, Edges[Edge Weight] &lt;= Misc!$P$5,TRUE), TRUE, FALSE)</f>
        <v>1</v>
      </c>
      <c r="N195" s="74"/>
      <c r="O195" s="80" t="s">
        <v>492</v>
      </c>
      <c r="P195" s="80">
        <v>38260</v>
      </c>
      <c r="Q195" s="80" t="s">
        <v>292</v>
      </c>
      <c r="R195" s="80" t="s">
        <v>597</v>
      </c>
      <c r="S195" s="80">
        <v>762471</v>
      </c>
      <c r="T195" s="80">
        <v>0</v>
      </c>
      <c r="U195">
        <v>1</v>
      </c>
    </row>
    <row r="196" spans="1:21" x14ac:dyDescent="0.35">
      <c r="A196" s="66" t="s">
        <v>293</v>
      </c>
      <c r="B196" s="66" t="s">
        <v>293</v>
      </c>
      <c r="C196" s="67" t="s">
        <v>646</v>
      </c>
      <c r="D196" s="68"/>
      <c r="E196" s="67"/>
      <c r="F196" s="70"/>
      <c r="G196" s="67"/>
      <c r="H196" s="71"/>
      <c r="I196" s="72"/>
      <c r="J196" s="72"/>
      <c r="K196" s="36"/>
      <c r="L196" s="73">
        <v>196</v>
      </c>
      <c r="M196" s="73" t="b">
        <f xml:space="preserve"> IF(AND(Edges[Submitted Date] &gt;= Misc!$O$2, Edges[Submitted Date] &lt;= Misc!$P$2,Edges[Total Granted] &gt;= Misc!$O$3, Edges[Total Granted] &lt;= Misc!$P$3,Edges[Awarded] &gt;= Misc!$O$4, Edges[Awarded] &lt;= Misc!$P$4,Edges[Edge Weight] &gt;= Misc!$O$5, Edges[Edge Weight] &lt;= Misc!$P$5,TRUE), TRUE, FALSE)</f>
        <v>1</v>
      </c>
      <c r="N196" s="74"/>
      <c r="O196" s="80" t="s">
        <v>493</v>
      </c>
      <c r="P196" s="80">
        <v>38260</v>
      </c>
      <c r="Q196" s="80" t="s">
        <v>293</v>
      </c>
      <c r="R196" s="80" t="s">
        <v>587</v>
      </c>
      <c r="S196" s="80">
        <v>64242</v>
      </c>
      <c r="T196" s="80">
        <v>0</v>
      </c>
      <c r="U196">
        <v>1</v>
      </c>
    </row>
    <row r="197" spans="1:21" x14ac:dyDescent="0.35">
      <c r="A197" s="66" t="s">
        <v>218</v>
      </c>
      <c r="B197" s="66" t="s">
        <v>218</v>
      </c>
      <c r="C197" s="67" t="s">
        <v>646</v>
      </c>
      <c r="D197" s="68"/>
      <c r="E197" s="67"/>
      <c r="F197" s="70"/>
      <c r="G197" s="67"/>
      <c r="H197" s="71"/>
      <c r="I197" s="72"/>
      <c r="J197" s="72"/>
      <c r="K197" s="36"/>
      <c r="L197" s="73">
        <v>197</v>
      </c>
      <c r="M197" s="73" t="b">
        <f xml:space="preserve"> IF(AND(Edges[Submitted Date] &gt;= Misc!$O$2, Edges[Submitted Date] &lt;= Misc!$P$2,Edges[Total Granted] &gt;= Misc!$O$3, Edges[Total Granted] &lt;= Misc!$P$3,Edges[Awarded] &gt;= Misc!$O$4, Edges[Awarded] &lt;= Misc!$P$4,Edges[Edge Weight] &gt;= Misc!$O$5, Edges[Edge Weight] &lt;= Misc!$P$5,TRUE), TRUE, FALSE)</f>
        <v>1</v>
      </c>
      <c r="N197" s="74"/>
      <c r="O197" s="80" t="s">
        <v>494</v>
      </c>
      <c r="P197" s="80">
        <v>38342</v>
      </c>
      <c r="Q197" s="80" t="s">
        <v>218</v>
      </c>
      <c r="R197" s="80" t="s">
        <v>588</v>
      </c>
      <c r="S197" s="80">
        <v>427500</v>
      </c>
      <c r="T197" s="80">
        <v>0</v>
      </c>
      <c r="U197">
        <v>2</v>
      </c>
    </row>
    <row r="198" spans="1:21" x14ac:dyDescent="0.35">
      <c r="A198" s="66" t="s">
        <v>219</v>
      </c>
      <c r="B198" s="66" t="s">
        <v>218</v>
      </c>
      <c r="C198" s="67" t="s">
        <v>645</v>
      </c>
      <c r="D198" s="68"/>
      <c r="E198" s="67"/>
      <c r="F198" s="70"/>
      <c r="G198" s="67"/>
      <c r="H198" s="71"/>
      <c r="I198" s="72"/>
      <c r="J198" s="72"/>
      <c r="K198" s="36"/>
      <c r="L198" s="73">
        <v>198</v>
      </c>
      <c r="M198" s="73" t="b">
        <f xml:space="preserve"> IF(AND(Edges[Submitted Date] &gt;= Misc!$O$2, Edges[Submitted Date] &lt;= Misc!$P$2,Edges[Total Granted] &gt;= Misc!$O$3, Edges[Total Granted] &lt;= Misc!$P$3,Edges[Awarded] &gt;= Misc!$O$4, Edges[Awarded] &lt;= Misc!$P$4,Edges[Edge Weight] &gt;= Misc!$O$5, Edges[Edge Weight] &lt;= Misc!$P$5,TRUE), TRUE, FALSE)</f>
        <v>1</v>
      </c>
      <c r="N198" s="74"/>
      <c r="O198" s="80" t="s">
        <v>440</v>
      </c>
      <c r="P198" s="80">
        <v>38324</v>
      </c>
      <c r="Q198" s="80" t="s">
        <v>219</v>
      </c>
      <c r="R198" s="80" t="s">
        <v>588</v>
      </c>
      <c r="S198" s="80">
        <v>9175372</v>
      </c>
      <c r="T198" s="80">
        <v>1</v>
      </c>
      <c r="U198">
        <v>1</v>
      </c>
    </row>
    <row r="199" spans="1:21" x14ac:dyDescent="0.35">
      <c r="A199" s="66" t="s">
        <v>218</v>
      </c>
      <c r="B199" s="66" t="s">
        <v>218</v>
      </c>
      <c r="C199" s="67" t="s">
        <v>646</v>
      </c>
      <c r="D199" s="68"/>
      <c r="E199" s="67"/>
      <c r="F199" s="70"/>
      <c r="G199" s="67"/>
      <c r="H199" s="71"/>
      <c r="I199" s="72"/>
      <c r="J199" s="72"/>
      <c r="K199" s="36"/>
      <c r="L199" s="73">
        <v>199</v>
      </c>
      <c r="M199" s="73" t="b">
        <f xml:space="preserve"> IF(AND(Edges[Submitted Date] &gt;= Misc!$O$2, Edges[Submitted Date] &lt;= Misc!$P$2,Edges[Total Granted] &gt;= Misc!$O$3, Edges[Total Granted] &lt;= Misc!$P$3,Edges[Awarded] &gt;= Misc!$O$4, Edges[Awarded] &lt;= Misc!$P$4,Edges[Edge Weight] &gt;= Misc!$O$5, Edges[Edge Weight] &lt;= Misc!$P$5,TRUE), TRUE, FALSE)</f>
        <v>1</v>
      </c>
      <c r="N199" s="74"/>
      <c r="O199" s="80" t="s">
        <v>494</v>
      </c>
      <c r="P199" s="80">
        <v>38259</v>
      </c>
      <c r="Q199" s="80" t="s">
        <v>218</v>
      </c>
      <c r="R199" s="80" t="s">
        <v>588</v>
      </c>
      <c r="S199" s="80">
        <v>0</v>
      </c>
      <c r="T199" s="80">
        <v>0</v>
      </c>
      <c r="U199">
        <v>2</v>
      </c>
    </row>
    <row r="200" spans="1:21" x14ac:dyDescent="0.35">
      <c r="A200" s="66" t="s">
        <v>294</v>
      </c>
      <c r="B200" s="66" t="s">
        <v>294</v>
      </c>
      <c r="C200" s="67" t="s">
        <v>646</v>
      </c>
      <c r="D200" s="68"/>
      <c r="E200" s="67"/>
      <c r="F200" s="70"/>
      <c r="G200" s="67"/>
      <c r="H200" s="71"/>
      <c r="I200" s="72"/>
      <c r="J200" s="72"/>
      <c r="K200" s="36"/>
      <c r="L200" s="73">
        <v>200</v>
      </c>
      <c r="M200" s="73" t="b">
        <f xml:space="preserve"> IF(AND(Edges[Submitted Date] &gt;= Misc!$O$2, Edges[Submitted Date] &lt;= Misc!$P$2,Edges[Total Granted] &gt;= Misc!$O$3, Edges[Total Granted] &lt;= Misc!$P$3,Edges[Awarded] &gt;= Misc!$O$4, Edges[Awarded] &lt;= Misc!$P$4,Edges[Edge Weight] &gt;= Misc!$O$5, Edges[Edge Weight] &lt;= Misc!$P$5,TRUE), TRUE, FALSE)</f>
        <v>1</v>
      </c>
      <c r="N200" s="74"/>
      <c r="O200" s="80" t="s">
        <v>495</v>
      </c>
      <c r="P200" s="80">
        <v>38324</v>
      </c>
      <c r="Q200" s="80" t="s">
        <v>294</v>
      </c>
      <c r="R200" s="80" t="s">
        <v>611</v>
      </c>
      <c r="S200" s="80">
        <v>150000</v>
      </c>
      <c r="T200" s="80">
        <v>0</v>
      </c>
      <c r="U200">
        <v>2</v>
      </c>
    </row>
    <row r="201" spans="1:21" x14ac:dyDescent="0.35">
      <c r="A201" s="66" t="s">
        <v>294</v>
      </c>
      <c r="B201" s="66" t="s">
        <v>294</v>
      </c>
      <c r="C201" s="67" t="s">
        <v>646</v>
      </c>
      <c r="D201" s="68"/>
      <c r="E201" s="67"/>
      <c r="F201" s="70"/>
      <c r="G201" s="67"/>
      <c r="H201" s="71"/>
      <c r="I201" s="72"/>
      <c r="J201" s="72"/>
      <c r="K201" s="36"/>
      <c r="L201" s="73">
        <v>201</v>
      </c>
      <c r="M201" s="73" t="b">
        <f xml:space="preserve"> IF(AND(Edges[Submitted Date] &gt;= Misc!$O$2, Edges[Submitted Date] &lt;= Misc!$P$2,Edges[Total Granted] &gt;= Misc!$O$3, Edges[Total Granted] &lt;= Misc!$P$3,Edges[Awarded] &gt;= Misc!$O$4, Edges[Awarded] &lt;= Misc!$P$4,Edges[Edge Weight] &gt;= Misc!$O$5, Edges[Edge Weight] &lt;= Misc!$P$5,TRUE), TRUE, FALSE)</f>
        <v>1</v>
      </c>
      <c r="N201" s="74"/>
      <c r="O201" s="80" t="s">
        <v>495</v>
      </c>
      <c r="P201" s="80">
        <v>38259</v>
      </c>
      <c r="Q201" s="80" t="s">
        <v>294</v>
      </c>
      <c r="R201" s="80" t="s">
        <v>611</v>
      </c>
      <c r="S201" s="80">
        <v>0</v>
      </c>
      <c r="T201" s="80">
        <v>0</v>
      </c>
      <c r="U201">
        <v>2</v>
      </c>
    </row>
    <row r="202" spans="1:21" x14ac:dyDescent="0.35">
      <c r="A202" s="66" t="s">
        <v>295</v>
      </c>
      <c r="B202" s="66" t="s">
        <v>295</v>
      </c>
      <c r="C202" s="67" t="s">
        <v>645</v>
      </c>
      <c r="D202" s="68"/>
      <c r="E202" s="67"/>
      <c r="F202" s="70"/>
      <c r="G202" s="67"/>
      <c r="H202" s="71"/>
      <c r="I202" s="72"/>
      <c r="J202" s="72"/>
      <c r="K202" s="36"/>
      <c r="L202" s="73">
        <v>202</v>
      </c>
      <c r="M202" s="73" t="b">
        <f xml:space="preserve"> IF(AND(Edges[Submitted Date] &gt;= Misc!$O$2, Edges[Submitted Date] &lt;= Misc!$P$2,Edges[Total Granted] &gt;= Misc!$O$3, Edges[Total Granted] &lt;= Misc!$P$3,Edges[Awarded] &gt;= Misc!$O$4, Edges[Awarded] &lt;= Misc!$P$4,Edges[Edge Weight] &gt;= Misc!$O$5, Edges[Edge Weight] &lt;= Misc!$P$5,TRUE), TRUE, FALSE)</f>
        <v>1</v>
      </c>
      <c r="N202" s="74"/>
      <c r="O202" s="80" t="s">
        <v>496</v>
      </c>
      <c r="P202" s="80">
        <v>38259</v>
      </c>
      <c r="Q202" s="80" t="s">
        <v>295</v>
      </c>
      <c r="R202" s="80" t="s">
        <v>601</v>
      </c>
      <c r="S202" s="80">
        <v>665550</v>
      </c>
      <c r="T202" s="80">
        <v>1</v>
      </c>
      <c r="U202">
        <v>1</v>
      </c>
    </row>
    <row r="203" spans="1:21" x14ac:dyDescent="0.35">
      <c r="A203" s="66" t="s">
        <v>296</v>
      </c>
      <c r="B203" s="66" t="s">
        <v>296</v>
      </c>
      <c r="C203" s="67" t="s">
        <v>646</v>
      </c>
      <c r="D203" s="68"/>
      <c r="E203" s="67"/>
      <c r="F203" s="70"/>
      <c r="G203" s="67"/>
      <c r="H203" s="71"/>
      <c r="I203" s="72"/>
      <c r="J203" s="72"/>
      <c r="K203" s="36"/>
      <c r="L203" s="73">
        <v>203</v>
      </c>
      <c r="M203" s="73" t="b">
        <f xml:space="preserve"> IF(AND(Edges[Submitted Date] &gt;= Misc!$O$2, Edges[Submitted Date] &lt;= Misc!$P$2,Edges[Total Granted] &gt;= Misc!$O$3, Edges[Total Granted] &lt;= Misc!$P$3,Edges[Awarded] &gt;= Misc!$O$4, Edges[Awarded] &lt;= Misc!$P$4,Edges[Edge Weight] &gt;= Misc!$O$5, Edges[Edge Weight] &lt;= Misc!$P$5,TRUE), TRUE, FALSE)</f>
        <v>1</v>
      </c>
      <c r="N203" s="74"/>
      <c r="O203" s="80" t="s">
        <v>497</v>
      </c>
      <c r="P203" s="80">
        <v>38285</v>
      </c>
      <c r="Q203" s="80" t="s">
        <v>296</v>
      </c>
      <c r="R203" s="80" t="s">
        <v>589</v>
      </c>
      <c r="S203" s="80">
        <v>0</v>
      </c>
      <c r="T203" s="80">
        <v>0</v>
      </c>
      <c r="U203">
        <v>3</v>
      </c>
    </row>
    <row r="204" spans="1:21" x14ac:dyDescent="0.35">
      <c r="A204" s="66" t="s">
        <v>296</v>
      </c>
      <c r="B204" s="66" t="s">
        <v>296</v>
      </c>
      <c r="C204" s="67" t="s">
        <v>646</v>
      </c>
      <c r="D204" s="68"/>
      <c r="E204" s="67"/>
      <c r="F204" s="70"/>
      <c r="G204" s="67"/>
      <c r="H204" s="71"/>
      <c r="I204" s="72"/>
      <c r="J204" s="72"/>
      <c r="K204" s="36"/>
      <c r="L204" s="73">
        <v>204</v>
      </c>
      <c r="M204" s="73" t="b">
        <f xml:space="preserve"> IF(AND(Edges[Submitted Date] &gt;= Misc!$O$2, Edges[Submitted Date] &lt;= Misc!$P$2,Edges[Total Granted] &gt;= Misc!$O$3, Edges[Total Granted] &lt;= Misc!$P$3,Edges[Awarded] &gt;= Misc!$O$4, Edges[Awarded] &lt;= Misc!$P$4,Edges[Edge Weight] &gt;= Misc!$O$5, Edges[Edge Weight] &lt;= Misc!$P$5,TRUE), TRUE, FALSE)</f>
        <v>1</v>
      </c>
      <c r="N204" s="74"/>
      <c r="O204" s="80" t="s">
        <v>497</v>
      </c>
      <c r="P204" s="80">
        <v>38285</v>
      </c>
      <c r="Q204" s="80" t="s">
        <v>296</v>
      </c>
      <c r="R204" s="80" t="s">
        <v>589</v>
      </c>
      <c r="S204" s="80">
        <v>0</v>
      </c>
      <c r="T204" s="80">
        <v>0</v>
      </c>
      <c r="U204">
        <v>3</v>
      </c>
    </row>
    <row r="205" spans="1:21" x14ac:dyDescent="0.35">
      <c r="A205" s="66" t="s">
        <v>296</v>
      </c>
      <c r="B205" s="66" t="s">
        <v>296</v>
      </c>
      <c r="C205" s="67" t="s">
        <v>646</v>
      </c>
      <c r="D205" s="68"/>
      <c r="E205" s="67"/>
      <c r="F205" s="70"/>
      <c r="G205" s="67"/>
      <c r="H205" s="71"/>
      <c r="I205" s="72"/>
      <c r="J205" s="72"/>
      <c r="K205" s="36"/>
      <c r="L205" s="73">
        <v>205</v>
      </c>
      <c r="M205" s="73" t="b">
        <f xml:space="preserve"> IF(AND(Edges[Submitted Date] &gt;= Misc!$O$2, Edges[Submitted Date] &lt;= Misc!$P$2,Edges[Total Granted] &gt;= Misc!$O$3, Edges[Total Granted] &lt;= Misc!$P$3,Edges[Awarded] &gt;= Misc!$O$4, Edges[Awarded] &lt;= Misc!$P$4,Edges[Edge Weight] &gt;= Misc!$O$5, Edges[Edge Weight] &lt;= Misc!$P$5,TRUE), TRUE, FALSE)</f>
        <v>1</v>
      </c>
      <c r="N205" s="74"/>
      <c r="O205" s="80" t="s">
        <v>497</v>
      </c>
      <c r="P205" s="80">
        <v>38258</v>
      </c>
      <c r="Q205" s="80" t="s">
        <v>296</v>
      </c>
      <c r="R205" s="80" t="s">
        <v>589</v>
      </c>
      <c r="S205" s="80">
        <v>0</v>
      </c>
      <c r="T205" s="80">
        <v>0</v>
      </c>
      <c r="U205">
        <v>3</v>
      </c>
    </row>
    <row r="206" spans="1:21" x14ac:dyDescent="0.35">
      <c r="A206" s="66" t="s">
        <v>297</v>
      </c>
      <c r="B206" s="66" t="s">
        <v>297</v>
      </c>
      <c r="C206" s="67" t="s">
        <v>646</v>
      </c>
      <c r="D206" s="68"/>
      <c r="E206" s="67"/>
      <c r="F206" s="70"/>
      <c r="G206" s="67"/>
      <c r="H206" s="71"/>
      <c r="I206" s="72"/>
      <c r="J206" s="72"/>
      <c r="K206" s="36"/>
      <c r="L206" s="73">
        <v>206</v>
      </c>
      <c r="M206" s="73" t="b">
        <f xml:space="preserve"> IF(AND(Edges[Submitted Date] &gt;= Misc!$O$2, Edges[Submitted Date] &lt;= Misc!$P$2,Edges[Total Granted] &gt;= Misc!$O$3, Edges[Total Granted] &lt;= Misc!$P$3,Edges[Awarded] &gt;= Misc!$O$4, Edges[Awarded] &lt;= Misc!$P$4,Edges[Edge Weight] &gt;= Misc!$O$5, Edges[Edge Weight] &lt;= Misc!$P$5,TRUE), TRUE, FALSE)</f>
        <v>1</v>
      </c>
      <c r="N206" s="74"/>
      <c r="O206" s="80" t="s">
        <v>498</v>
      </c>
      <c r="P206" s="80">
        <v>38274</v>
      </c>
      <c r="Q206" s="80" t="s">
        <v>297</v>
      </c>
      <c r="R206" s="80" t="s">
        <v>587</v>
      </c>
      <c r="S206" s="80">
        <v>0</v>
      </c>
      <c r="T206" s="80">
        <v>0</v>
      </c>
      <c r="U206">
        <v>2</v>
      </c>
    </row>
    <row r="207" spans="1:21" x14ac:dyDescent="0.35">
      <c r="A207" s="66" t="s">
        <v>297</v>
      </c>
      <c r="B207" s="66" t="s">
        <v>297</v>
      </c>
      <c r="C207" s="67" t="s">
        <v>646</v>
      </c>
      <c r="D207" s="68"/>
      <c r="E207" s="67"/>
      <c r="F207" s="70"/>
      <c r="G207" s="67"/>
      <c r="H207" s="71"/>
      <c r="I207" s="72"/>
      <c r="J207" s="72"/>
      <c r="K207" s="36"/>
      <c r="L207" s="73">
        <v>207</v>
      </c>
      <c r="M207" s="73" t="b">
        <f xml:space="preserve"> IF(AND(Edges[Submitted Date] &gt;= Misc!$O$2, Edges[Submitted Date] &lt;= Misc!$P$2,Edges[Total Granted] &gt;= Misc!$O$3, Edges[Total Granted] &lt;= Misc!$P$3,Edges[Awarded] &gt;= Misc!$O$4, Edges[Awarded] &lt;= Misc!$P$4,Edges[Edge Weight] &gt;= Misc!$O$5, Edges[Edge Weight] &lt;= Misc!$P$5,TRUE), TRUE, FALSE)</f>
        <v>1</v>
      </c>
      <c r="N207" s="74"/>
      <c r="O207" s="80" t="s">
        <v>498</v>
      </c>
      <c r="P207" s="80">
        <v>38258</v>
      </c>
      <c r="Q207" s="80" t="s">
        <v>297</v>
      </c>
      <c r="R207" s="80" t="s">
        <v>587</v>
      </c>
      <c r="S207" s="80">
        <v>0</v>
      </c>
      <c r="T207" s="80">
        <v>0</v>
      </c>
      <c r="U207">
        <v>2</v>
      </c>
    </row>
    <row r="208" spans="1:21" x14ac:dyDescent="0.35">
      <c r="A208" s="66" t="s">
        <v>298</v>
      </c>
      <c r="B208" s="66" t="s">
        <v>298</v>
      </c>
      <c r="C208" s="67" t="s">
        <v>646</v>
      </c>
      <c r="D208" s="68"/>
      <c r="E208" s="67"/>
      <c r="F208" s="70"/>
      <c r="G208" s="67"/>
      <c r="H208" s="71"/>
      <c r="I208" s="72"/>
      <c r="J208" s="72"/>
      <c r="K208" s="36"/>
      <c r="L208" s="73">
        <v>208</v>
      </c>
      <c r="M208" s="73" t="b">
        <f xml:space="preserve"> IF(AND(Edges[Submitted Date] &gt;= Misc!$O$2, Edges[Submitted Date] &lt;= Misc!$P$2,Edges[Total Granted] &gt;= Misc!$O$3, Edges[Total Granted] &lt;= Misc!$P$3,Edges[Awarded] &gt;= Misc!$O$4, Edges[Awarded] &lt;= Misc!$P$4,Edges[Edge Weight] &gt;= Misc!$O$5, Edges[Edge Weight] &lt;= Misc!$P$5,TRUE), TRUE, FALSE)</f>
        <v>1</v>
      </c>
      <c r="N208" s="74"/>
      <c r="O208" s="80" t="s">
        <v>499</v>
      </c>
      <c r="P208" s="80">
        <v>38258</v>
      </c>
      <c r="Q208" s="80" t="s">
        <v>298</v>
      </c>
      <c r="R208" s="80" t="s">
        <v>602</v>
      </c>
      <c r="S208" s="80">
        <v>0</v>
      </c>
      <c r="T208" s="80">
        <v>0</v>
      </c>
      <c r="U208">
        <v>1</v>
      </c>
    </row>
    <row r="209" spans="1:21" x14ac:dyDescent="0.35">
      <c r="A209" s="66" t="s">
        <v>299</v>
      </c>
      <c r="B209" s="66" t="s">
        <v>300</v>
      </c>
      <c r="C209" s="67" t="s">
        <v>646</v>
      </c>
      <c r="D209" s="68"/>
      <c r="E209" s="67"/>
      <c r="F209" s="70"/>
      <c r="G209" s="67"/>
      <c r="H209" s="71"/>
      <c r="I209" s="72"/>
      <c r="J209" s="72"/>
      <c r="K209" s="36"/>
      <c r="L209" s="73">
        <v>209</v>
      </c>
      <c r="M209" s="73" t="b">
        <f xml:space="preserve"> IF(AND(Edges[Submitted Date] &gt;= Misc!$O$2, Edges[Submitted Date] &lt;= Misc!$P$2,Edges[Total Granted] &gt;= Misc!$O$3, Edges[Total Granted] &lt;= Misc!$P$3,Edges[Awarded] &gt;= Misc!$O$4, Edges[Awarded] &lt;= Misc!$P$4,Edges[Edge Weight] &gt;= Misc!$O$5, Edges[Edge Weight] &lt;= Misc!$P$5,TRUE), TRUE, FALSE)</f>
        <v>1</v>
      </c>
      <c r="N209" s="74"/>
      <c r="O209" s="80" t="s">
        <v>500</v>
      </c>
      <c r="P209" s="80">
        <v>38271</v>
      </c>
      <c r="Q209" s="80" t="s">
        <v>299</v>
      </c>
      <c r="R209" s="80" t="s">
        <v>612</v>
      </c>
      <c r="S209" s="80">
        <v>0</v>
      </c>
      <c r="T209" s="80">
        <v>0</v>
      </c>
      <c r="U209">
        <v>1</v>
      </c>
    </row>
    <row r="210" spans="1:21" x14ac:dyDescent="0.35">
      <c r="A210" s="66" t="s">
        <v>300</v>
      </c>
      <c r="B210" s="66" t="s">
        <v>300</v>
      </c>
      <c r="C210" s="67" t="s">
        <v>646</v>
      </c>
      <c r="D210" s="68"/>
      <c r="E210" s="67"/>
      <c r="F210" s="70"/>
      <c r="G210" s="67"/>
      <c r="H210" s="71"/>
      <c r="I210" s="72"/>
      <c r="J210" s="72"/>
      <c r="K210" s="36"/>
      <c r="L210" s="73">
        <v>210</v>
      </c>
      <c r="M210" s="73" t="b">
        <f xml:space="preserve"> IF(AND(Edges[Submitted Date] &gt;= Misc!$O$2, Edges[Submitted Date] &lt;= Misc!$P$2,Edges[Total Granted] &gt;= Misc!$O$3, Edges[Total Granted] &lt;= Misc!$P$3,Edges[Awarded] &gt;= Misc!$O$4, Edges[Awarded] &lt;= Misc!$P$4,Edges[Edge Weight] &gt;= Misc!$O$5, Edges[Edge Weight] &lt;= Misc!$P$5,TRUE), TRUE, FALSE)</f>
        <v>1</v>
      </c>
      <c r="N210" s="74"/>
      <c r="O210" s="80" t="s">
        <v>501</v>
      </c>
      <c r="P210" s="80">
        <v>38258</v>
      </c>
      <c r="Q210" s="80" t="s">
        <v>300</v>
      </c>
      <c r="R210" s="80" t="s">
        <v>612</v>
      </c>
      <c r="S210" s="80">
        <v>0</v>
      </c>
      <c r="T210" s="80">
        <v>0</v>
      </c>
      <c r="U210">
        <v>1</v>
      </c>
    </row>
    <row r="211" spans="1:21" x14ac:dyDescent="0.35">
      <c r="A211" s="66" t="s">
        <v>301</v>
      </c>
      <c r="B211" s="66" t="s">
        <v>301</v>
      </c>
      <c r="C211" s="67" t="s">
        <v>646</v>
      </c>
      <c r="D211" s="68"/>
      <c r="E211" s="67"/>
      <c r="F211" s="70"/>
      <c r="G211" s="67"/>
      <c r="H211" s="71"/>
      <c r="I211" s="72"/>
      <c r="J211" s="72"/>
      <c r="K211" s="36"/>
      <c r="L211" s="73">
        <v>211</v>
      </c>
      <c r="M211" s="73" t="b">
        <f xml:space="preserve"> IF(AND(Edges[Submitted Date] &gt;= Misc!$O$2, Edges[Submitted Date] &lt;= Misc!$P$2,Edges[Total Granted] &gt;= Misc!$O$3, Edges[Total Granted] &lt;= Misc!$P$3,Edges[Awarded] &gt;= Misc!$O$4, Edges[Awarded] &lt;= Misc!$P$4,Edges[Edge Weight] &gt;= Misc!$O$5, Edges[Edge Weight] &lt;= Misc!$P$5,TRUE), TRUE, FALSE)</f>
        <v>1</v>
      </c>
      <c r="N211" s="74"/>
      <c r="O211" s="80" t="s">
        <v>502</v>
      </c>
      <c r="P211" s="80">
        <v>38258</v>
      </c>
      <c r="Q211" s="80" t="s">
        <v>301</v>
      </c>
      <c r="R211" s="80" t="s">
        <v>613</v>
      </c>
      <c r="S211" s="80">
        <v>0</v>
      </c>
      <c r="T211" s="80">
        <v>0</v>
      </c>
      <c r="U211">
        <v>1</v>
      </c>
    </row>
    <row r="212" spans="1:21" x14ac:dyDescent="0.35">
      <c r="A212" s="66" t="s">
        <v>302</v>
      </c>
      <c r="B212" s="66" t="s">
        <v>302</v>
      </c>
      <c r="C212" s="67" t="s">
        <v>646</v>
      </c>
      <c r="D212" s="68"/>
      <c r="E212" s="67"/>
      <c r="F212" s="70"/>
      <c r="G212" s="67"/>
      <c r="H212" s="71"/>
      <c r="I212" s="72"/>
      <c r="J212" s="72"/>
      <c r="K212" s="36"/>
      <c r="L212" s="73">
        <v>212</v>
      </c>
      <c r="M212" s="73" t="b">
        <f xml:space="preserve"> IF(AND(Edges[Submitted Date] &gt;= Misc!$O$2, Edges[Submitted Date] &lt;= Misc!$P$2,Edges[Total Granted] &gt;= Misc!$O$3, Edges[Total Granted] &lt;= Misc!$P$3,Edges[Awarded] &gt;= Misc!$O$4, Edges[Awarded] &lt;= Misc!$P$4,Edges[Edge Weight] &gt;= Misc!$O$5, Edges[Edge Weight] &lt;= Misc!$P$5,TRUE), TRUE, FALSE)</f>
        <v>1</v>
      </c>
      <c r="N212" s="74"/>
      <c r="O212" s="80" t="s">
        <v>503</v>
      </c>
      <c r="P212" s="80">
        <v>38258</v>
      </c>
      <c r="Q212" s="80" t="s">
        <v>302</v>
      </c>
      <c r="R212" s="80" t="s">
        <v>595</v>
      </c>
      <c r="S212" s="80">
        <v>0</v>
      </c>
      <c r="T212" s="80">
        <v>0</v>
      </c>
      <c r="U212">
        <v>1</v>
      </c>
    </row>
    <row r="213" spans="1:21" x14ac:dyDescent="0.35">
      <c r="A213" s="66" t="s">
        <v>303</v>
      </c>
      <c r="B213" s="66" t="s">
        <v>303</v>
      </c>
      <c r="C213" s="67" t="s">
        <v>646</v>
      </c>
      <c r="D213" s="68"/>
      <c r="E213" s="67"/>
      <c r="F213" s="70"/>
      <c r="G213" s="67"/>
      <c r="H213" s="71"/>
      <c r="I213" s="72"/>
      <c r="J213" s="72"/>
      <c r="K213" s="36"/>
      <c r="L213" s="73">
        <v>213</v>
      </c>
      <c r="M213" s="73" t="b">
        <f xml:space="preserve"> IF(AND(Edges[Submitted Date] &gt;= Misc!$O$2, Edges[Submitted Date] &lt;= Misc!$P$2,Edges[Total Granted] &gt;= Misc!$O$3, Edges[Total Granted] &lt;= Misc!$P$3,Edges[Awarded] &gt;= Misc!$O$4, Edges[Awarded] &lt;= Misc!$P$4,Edges[Edge Weight] &gt;= Misc!$O$5, Edges[Edge Weight] &lt;= Misc!$P$5,TRUE), TRUE, FALSE)</f>
        <v>1</v>
      </c>
      <c r="N213" s="74"/>
      <c r="O213" s="80" t="s">
        <v>504</v>
      </c>
      <c r="P213" s="80">
        <v>38314</v>
      </c>
      <c r="Q213" s="80" t="s">
        <v>303</v>
      </c>
      <c r="R213" s="80" t="s">
        <v>608</v>
      </c>
      <c r="S213" s="80">
        <v>0</v>
      </c>
      <c r="T213" s="80">
        <v>0</v>
      </c>
      <c r="U213">
        <v>2</v>
      </c>
    </row>
    <row r="214" spans="1:21" x14ac:dyDescent="0.35">
      <c r="A214" s="66" t="s">
        <v>303</v>
      </c>
      <c r="B214" s="66" t="s">
        <v>303</v>
      </c>
      <c r="C214" s="67" t="s">
        <v>646</v>
      </c>
      <c r="D214" s="68"/>
      <c r="E214" s="67"/>
      <c r="F214" s="70"/>
      <c r="G214" s="67"/>
      <c r="H214" s="71"/>
      <c r="I214" s="72"/>
      <c r="J214" s="72"/>
      <c r="K214" s="36"/>
      <c r="L214" s="73">
        <v>214</v>
      </c>
      <c r="M214" s="73" t="b">
        <f xml:space="preserve"> IF(AND(Edges[Submitted Date] &gt;= Misc!$O$2, Edges[Submitted Date] &lt;= Misc!$P$2,Edges[Total Granted] &gt;= Misc!$O$3, Edges[Total Granted] &lt;= Misc!$P$3,Edges[Awarded] &gt;= Misc!$O$4, Edges[Awarded] &lt;= Misc!$P$4,Edges[Edge Weight] &gt;= Misc!$O$5, Edges[Edge Weight] &lt;= Misc!$P$5,TRUE), TRUE, FALSE)</f>
        <v>1</v>
      </c>
      <c r="N214" s="74"/>
      <c r="O214" s="80" t="s">
        <v>504</v>
      </c>
      <c r="P214" s="80">
        <v>38258</v>
      </c>
      <c r="Q214" s="80" t="s">
        <v>303</v>
      </c>
      <c r="R214" s="80" t="s">
        <v>608</v>
      </c>
      <c r="S214" s="80">
        <v>0</v>
      </c>
      <c r="T214" s="80">
        <v>0</v>
      </c>
      <c r="U214">
        <v>2</v>
      </c>
    </row>
    <row r="215" spans="1:21" x14ac:dyDescent="0.35">
      <c r="A215" s="66" t="s">
        <v>304</v>
      </c>
      <c r="B215" s="66" t="s">
        <v>304</v>
      </c>
      <c r="C215" s="67" t="s">
        <v>646</v>
      </c>
      <c r="D215" s="68"/>
      <c r="E215" s="67"/>
      <c r="F215" s="70"/>
      <c r="G215" s="67"/>
      <c r="H215" s="71"/>
      <c r="I215" s="72"/>
      <c r="J215" s="72"/>
      <c r="K215" s="36"/>
      <c r="L215" s="73">
        <v>215</v>
      </c>
      <c r="M215" s="73" t="b">
        <f xml:space="preserve"> IF(AND(Edges[Submitted Date] &gt;= Misc!$O$2, Edges[Submitted Date] &lt;= Misc!$P$2,Edges[Total Granted] &gt;= Misc!$O$3, Edges[Total Granted] &lt;= Misc!$P$3,Edges[Awarded] &gt;= Misc!$O$4, Edges[Awarded] &lt;= Misc!$P$4,Edges[Edge Weight] &gt;= Misc!$O$5, Edges[Edge Weight] &lt;= Misc!$P$5,TRUE), TRUE, FALSE)</f>
        <v>1</v>
      </c>
      <c r="N215" s="74"/>
      <c r="O215" s="80" t="s">
        <v>505</v>
      </c>
      <c r="P215" s="80">
        <v>38258</v>
      </c>
      <c r="Q215" s="80" t="s">
        <v>304</v>
      </c>
      <c r="R215" s="80" t="s">
        <v>591</v>
      </c>
      <c r="S215" s="80">
        <v>0</v>
      </c>
      <c r="T215" s="80">
        <v>0</v>
      </c>
      <c r="U215">
        <v>1</v>
      </c>
    </row>
    <row r="216" spans="1:21" x14ac:dyDescent="0.35">
      <c r="A216" s="66" t="s">
        <v>305</v>
      </c>
      <c r="B216" s="66" t="s">
        <v>305</v>
      </c>
      <c r="C216" s="67" t="s">
        <v>646</v>
      </c>
      <c r="D216" s="68"/>
      <c r="E216" s="67"/>
      <c r="F216" s="70"/>
      <c r="G216" s="67"/>
      <c r="H216" s="71"/>
      <c r="I216" s="72"/>
      <c r="J216" s="72"/>
      <c r="K216" s="36"/>
      <c r="L216" s="73">
        <v>216</v>
      </c>
      <c r="M216" s="73" t="b">
        <f xml:space="preserve"> IF(AND(Edges[Submitted Date] &gt;= Misc!$O$2, Edges[Submitted Date] &lt;= Misc!$P$2,Edges[Total Granted] &gt;= Misc!$O$3, Edges[Total Granted] &lt;= Misc!$P$3,Edges[Awarded] &gt;= Misc!$O$4, Edges[Awarded] &lt;= Misc!$P$4,Edges[Edge Weight] &gt;= Misc!$O$5, Edges[Edge Weight] &lt;= Misc!$P$5,TRUE), TRUE, FALSE)</f>
        <v>1</v>
      </c>
      <c r="N216" s="74"/>
      <c r="O216" s="80" t="s">
        <v>506</v>
      </c>
      <c r="P216" s="80">
        <v>38258</v>
      </c>
      <c r="Q216" s="80" t="s">
        <v>305</v>
      </c>
      <c r="R216" s="80" t="s">
        <v>596</v>
      </c>
      <c r="S216" s="80">
        <v>0</v>
      </c>
      <c r="T216" s="80">
        <v>0</v>
      </c>
      <c r="U216">
        <v>1</v>
      </c>
    </row>
    <row r="217" spans="1:21" x14ac:dyDescent="0.35">
      <c r="A217" s="66" t="s">
        <v>306</v>
      </c>
      <c r="B217" s="66" t="s">
        <v>306</v>
      </c>
      <c r="C217" s="67" t="s">
        <v>646</v>
      </c>
      <c r="D217" s="68"/>
      <c r="E217" s="67"/>
      <c r="F217" s="70"/>
      <c r="G217" s="67"/>
      <c r="H217" s="71"/>
      <c r="I217" s="72"/>
      <c r="J217" s="72"/>
      <c r="K217" s="36"/>
      <c r="L217" s="73">
        <v>217</v>
      </c>
      <c r="M217" s="73" t="b">
        <f xml:space="preserve"> IF(AND(Edges[Submitted Date] &gt;= Misc!$O$2, Edges[Submitted Date] &lt;= Misc!$P$2,Edges[Total Granted] &gt;= Misc!$O$3, Edges[Total Granted] &lt;= Misc!$P$3,Edges[Awarded] &gt;= Misc!$O$4, Edges[Awarded] &lt;= Misc!$P$4,Edges[Edge Weight] &gt;= Misc!$O$5, Edges[Edge Weight] &lt;= Misc!$P$5,TRUE), TRUE, FALSE)</f>
        <v>1</v>
      </c>
      <c r="N217" s="74"/>
      <c r="O217" s="80" t="s">
        <v>461</v>
      </c>
      <c r="P217" s="80">
        <v>38288</v>
      </c>
      <c r="Q217" s="80" t="s">
        <v>306</v>
      </c>
      <c r="R217" s="80" t="s">
        <v>598</v>
      </c>
      <c r="S217" s="80">
        <v>0</v>
      </c>
      <c r="T217" s="80">
        <v>0</v>
      </c>
      <c r="U217">
        <v>2</v>
      </c>
    </row>
    <row r="218" spans="1:21" x14ac:dyDescent="0.35">
      <c r="A218" s="66" t="s">
        <v>307</v>
      </c>
      <c r="B218" s="66" t="s">
        <v>306</v>
      </c>
      <c r="C218" s="67" t="s">
        <v>646</v>
      </c>
      <c r="D218" s="68"/>
      <c r="E218" s="67"/>
      <c r="F218" s="70"/>
      <c r="G218" s="67"/>
      <c r="H218" s="71"/>
      <c r="I218" s="72"/>
      <c r="J218" s="72"/>
      <c r="K218" s="36"/>
      <c r="L218" s="73">
        <v>218</v>
      </c>
      <c r="M218" s="73" t="b">
        <f xml:space="preserve"> IF(AND(Edges[Submitted Date] &gt;= Misc!$O$2, Edges[Submitted Date] &lt;= Misc!$P$2,Edges[Total Granted] &gt;= Misc!$O$3, Edges[Total Granted] &lt;= Misc!$P$3,Edges[Awarded] &gt;= Misc!$O$4, Edges[Awarded] &lt;= Misc!$P$4,Edges[Edge Weight] &gt;= Misc!$O$5, Edges[Edge Weight] &lt;= Misc!$P$5,TRUE), TRUE, FALSE)</f>
        <v>1</v>
      </c>
      <c r="N218" s="74"/>
      <c r="O218" s="80" t="s">
        <v>461</v>
      </c>
      <c r="P218" s="80">
        <v>38288</v>
      </c>
      <c r="Q218" s="80" t="s">
        <v>306</v>
      </c>
      <c r="R218" s="80" t="s">
        <v>598</v>
      </c>
      <c r="S218" s="80">
        <v>1290605</v>
      </c>
      <c r="T218" s="80">
        <v>0</v>
      </c>
      <c r="U218">
        <v>1</v>
      </c>
    </row>
    <row r="219" spans="1:21" x14ac:dyDescent="0.35">
      <c r="A219" s="66" t="s">
        <v>306</v>
      </c>
      <c r="B219" s="66" t="s">
        <v>306</v>
      </c>
      <c r="C219" s="67" t="s">
        <v>646</v>
      </c>
      <c r="D219" s="68"/>
      <c r="E219" s="67"/>
      <c r="F219" s="70"/>
      <c r="G219" s="67"/>
      <c r="H219" s="71"/>
      <c r="I219" s="72"/>
      <c r="J219" s="72"/>
      <c r="K219" s="36"/>
      <c r="L219" s="73">
        <v>219</v>
      </c>
      <c r="M219" s="73" t="b">
        <f xml:space="preserve"> IF(AND(Edges[Submitted Date] &gt;= Misc!$O$2, Edges[Submitted Date] &lt;= Misc!$P$2,Edges[Total Granted] &gt;= Misc!$O$3, Edges[Total Granted] &lt;= Misc!$P$3,Edges[Awarded] &gt;= Misc!$O$4, Edges[Awarded] &lt;= Misc!$P$4,Edges[Edge Weight] &gt;= Misc!$O$5, Edges[Edge Weight] &lt;= Misc!$P$5,TRUE), TRUE, FALSE)</f>
        <v>1</v>
      </c>
      <c r="N219" s="74"/>
      <c r="O219" s="80" t="s">
        <v>461</v>
      </c>
      <c r="P219" s="80">
        <v>38258</v>
      </c>
      <c r="Q219" s="80" t="s">
        <v>306</v>
      </c>
      <c r="R219" s="80" t="s">
        <v>598</v>
      </c>
      <c r="S219" s="80">
        <v>0</v>
      </c>
      <c r="T219" s="80">
        <v>0</v>
      </c>
      <c r="U219">
        <v>2</v>
      </c>
    </row>
    <row r="220" spans="1:21" x14ac:dyDescent="0.35">
      <c r="A220" s="66" t="s">
        <v>289</v>
      </c>
      <c r="B220" s="66" t="s">
        <v>289</v>
      </c>
      <c r="C220" s="67" t="s">
        <v>646</v>
      </c>
      <c r="D220" s="68"/>
      <c r="E220" s="67"/>
      <c r="F220" s="70"/>
      <c r="G220" s="67"/>
      <c r="H220" s="71"/>
      <c r="I220" s="72"/>
      <c r="J220" s="72"/>
      <c r="K220" s="36"/>
      <c r="L220" s="73">
        <v>220</v>
      </c>
      <c r="M220" s="73" t="b">
        <f xml:space="preserve"> IF(AND(Edges[Submitted Date] &gt;= Misc!$O$2, Edges[Submitted Date] &lt;= Misc!$P$2,Edges[Total Granted] &gt;= Misc!$O$3, Edges[Total Granted] &lt;= Misc!$P$3,Edges[Awarded] &gt;= Misc!$O$4, Edges[Awarded] &lt;= Misc!$P$4,Edges[Edge Weight] &gt;= Misc!$O$5, Edges[Edge Weight] &lt;= Misc!$P$5,TRUE), TRUE, FALSE)</f>
        <v>1</v>
      </c>
      <c r="N220" s="74"/>
      <c r="O220" s="80" t="s">
        <v>489</v>
      </c>
      <c r="P220" s="80">
        <v>38260</v>
      </c>
      <c r="Q220" s="80" t="s">
        <v>289</v>
      </c>
      <c r="R220" s="80" t="s">
        <v>593</v>
      </c>
      <c r="S220" s="80">
        <v>0</v>
      </c>
      <c r="T220" s="80">
        <v>0</v>
      </c>
      <c r="U220">
        <v>2</v>
      </c>
    </row>
    <row r="221" spans="1:21" x14ac:dyDescent="0.35">
      <c r="A221" s="66" t="s">
        <v>289</v>
      </c>
      <c r="B221" s="66" t="s">
        <v>289</v>
      </c>
      <c r="C221" s="67" t="s">
        <v>646</v>
      </c>
      <c r="D221" s="68"/>
      <c r="E221" s="67"/>
      <c r="F221" s="70"/>
      <c r="G221" s="67"/>
      <c r="H221" s="71"/>
      <c r="I221" s="72"/>
      <c r="J221" s="72"/>
      <c r="K221" s="36"/>
      <c r="L221" s="73">
        <v>221</v>
      </c>
      <c r="M221" s="73" t="b">
        <f xml:space="preserve"> IF(AND(Edges[Submitted Date] &gt;= Misc!$O$2, Edges[Submitted Date] &lt;= Misc!$P$2,Edges[Total Granted] &gt;= Misc!$O$3, Edges[Total Granted] &lt;= Misc!$P$3,Edges[Awarded] &gt;= Misc!$O$4, Edges[Awarded] &lt;= Misc!$P$4,Edges[Edge Weight] &gt;= Misc!$O$5, Edges[Edge Weight] &lt;= Misc!$P$5,TRUE), TRUE, FALSE)</f>
        <v>1</v>
      </c>
      <c r="N221" s="74"/>
      <c r="O221" s="80" t="s">
        <v>489</v>
      </c>
      <c r="P221" s="80">
        <v>38258</v>
      </c>
      <c r="Q221" s="80" t="s">
        <v>289</v>
      </c>
      <c r="R221" s="80" t="s">
        <v>593</v>
      </c>
      <c r="S221" s="80">
        <v>0</v>
      </c>
      <c r="T221" s="80">
        <v>0</v>
      </c>
      <c r="U221">
        <v>2</v>
      </c>
    </row>
    <row r="222" spans="1:21" x14ac:dyDescent="0.35">
      <c r="A222" s="66" t="s">
        <v>185</v>
      </c>
      <c r="B222" s="66" t="s">
        <v>185</v>
      </c>
      <c r="C222" s="67" t="s">
        <v>646</v>
      </c>
      <c r="D222" s="68"/>
      <c r="E222" s="67"/>
      <c r="F222" s="70"/>
      <c r="G222" s="67"/>
      <c r="H222" s="71"/>
      <c r="I222" s="72"/>
      <c r="J222" s="72"/>
      <c r="K222" s="36"/>
      <c r="L222" s="73">
        <v>222</v>
      </c>
      <c r="M222" s="73" t="b">
        <f xml:space="preserve"> IF(AND(Edges[Submitted Date] &gt;= Misc!$O$2, Edges[Submitted Date] &lt;= Misc!$P$2,Edges[Total Granted] &gt;= Misc!$O$3, Edges[Total Granted] &lt;= Misc!$P$3,Edges[Awarded] &gt;= Misc!$O$4, Edges[Awarded] &lt;= Misc!$P$4,Edges[Edge Weight] &gt;= Misc!$O$5, Edges[Edge Weight] &lt;= Misc!$P$5,TRUE), TRUE, FALSE)</f>
        <v>1</v>
      </c>
      <c r="N222" s="74"/>
      <c r="O222" s="80" t="s">
        <v>507</v>
      </c>
      <c r="P222" s="80">
        <v>38258</v>
      </c>
      <c r="Q222" s="80" t="s">
        <v>185</v>
      </c>
      <c r="R222" s="80" t="s">
        <v>590</v>
      </c>
      <c r="S222" s="80">
        <v>0</v>
      </c>
      <c r="T222" s="80">
        <v>0</v>
      </c>
      <c r="U222">
        <v>1</v>
      </c>
    </row>
    <row r="223" spans="1:21" x14ac:dyDescent="0.35">
      <c r="A223" s="66" t="s">
        <v>308</v>
      </c>
      <c r="B223" s="66" t="s">
        <v>308</v>
      </c>
      <c r="C223" s="67" t="s">
        <v>646</v>
      </c>
      <c r="D223" s="68"/>
      <c r="E223" s="67"/>
      <c r="F223" s="70"/>
      <c r="G223" s="67"/>
      <c r="H223" s="71"/>
      <c r="I223" s="72"/>
      <c r="J223" s="72"/>
      <c r="K223" s="36"/>
      <c r="L223" s="73">
        <v>223</v>
      </c>
      <c r="M223" s="73" t="b">
        <f xml:space="preserve"> IF(AND(Edges[Submitted Date] &gt;= Misc!$O$2, Edges[Submitted Date] &lt;= Misc!$P$2,Edges[Total Granted] &gt;= Misc!$O$3, Edges[Total Granted] &lt;= Misc!$P$3,Edges[Awarded] &gt;= Misc!$O$4, Edges[Awarded] &lt;= Misc!$P$4,Edges[Edge Weight] &gt;= Misc!$O$5, Edges[Edge Weight] &lt;= Misc!$P$5,TRUE), TRUE, FALSE)</f>
        <v>1</v>
      </c>
      <c r="N223" s="74"/>
      <c r="O223" s="80" t="s">
        <v>508</v>
      </c>
      <c r="P223" s="80">
        <v>38257</v>
      </c>
      <c r="Q223" s="80" t="s">
        <v>308</v>
      </c>
      <c r="R223" s="80" t="s">
        <v>591</v>
      </c>
      <c r="S223" s="80">
        <v>0</v>
      </c>
      <c r="T223" s="80">
        <v>0</v>
      </c>
      <c r="U223">
        <v>1</v>
      </c>
    </row>
    <row r="224" spans="1:21" x14ac:dyDescent="0.35">
      <c r="A224" s="66" t="s">
        <v>309</v>
      </c>
      <c r="B224" s="66" t="s">
        <v>309</v>
      </c>
      <c r="C224" s="67" t="s">
        <v>646</v>
      </c>
      <c r="D224" s="68"/>
      <c r="E224" s="67"/>
      <c r="F224" s="70"/>
      <c r="G224" s="67"/>
      <c r="H224" s="71"/>
      <c r="I224" s="72"/>
      <c r="J224" s="72"/>
      <c r="K224" s="36"/>
      <c r="L224" s="73">
        <v>224</v>
      </c>
      <c r="M224" s="73" t="b">
        <f xml:space="preserve"> IF(AND(Edges[Submitted Date] &gt;= Misc!$O$2, Edges[Submitted Date] &lt;= Misc!$P$2,Edges[Total Granted] &gt;= Misc!$O$3, Edges[Total Granted] &lt;= Misc!$P$3,Edges[Awarded] &gt;= Misc!$O$4, Edges[Awarded] &lt;= Misc!$P$4,Edges[Edge Weight] &gt;= Misc!$O$5, Edges[Edge Weight] &lt;= Misc!$P$5,TRUE), TRUE, FALSE)</f>
        <v>1</v>
      </c>
      <c r="N224" s="74"/>
      <c r="O224" s="80" t="s">
        <v>509</v>
      </c>
      <c r="P224" s="80">
        <v>38257</v>
      </c>
      <c r="Q224" s="80" t="s">
        <v>309</v>
      </c>
      <c r="R224" s="80" t="s">
        <v>598</v>
      </c>
      <c r="S224" s="80">
        <v>0</v>
      </c>
      <c r="T224" s="80">
        <v>0</v>
      </c>
      <c r="U224">
        <v>1</v>
      </c>
    </row>
    <row r="225" spans="1:21" x14ac:dyDescent="0.35">
      <c r="A225" s="66" t="s">
        <v>310</v>
      </c>
      <c r="B225" s="66" t="s">
        <v>310</v>
      </c>
      <c r="C225" s="67" t="s">
        <v>646</v>
      </c>
      <c r="D225" s="68"/>
      <c r="E225" s="67"/>
      <c r="F225" s="70"/>
      <c r="G225" s="67"/>
      <c r="H225" s="71"/>
      <c r="I225" s="72"/>
      <c r="J225" s="72"/>
      <c r="K225" s="36"/>
      <c r="L225" s="73">
        <v>225</v>
      </c>
      <c r="M225" s="73" t="b">
        <f xml:space="preserve"> IF(AND(Edges[Submitted Date] &gt;= Misc!$O$2, Edges[Submitted Date] &lt;= Misc!$P$2,Edges[Total Granted] &gt;= Misc!$O$3, Edges[Total Granted] &lt;= Misc!$P$3,Edges[Awarded] &gt;= Misc!$O$4, Edges[Awarded] &lt;= Misc!$P$4,Edges[Edge Weight] &gt;= Misc!$O$5, Edges[Edge Weight] &lt;= Misc!$P$5,TRUE), TRUE, FALSE)</f>
        <v>1</v>
      </c>
      <c r="N225" s="74"/>
      <c r="O225" s="80" t="s">
        <v>510</v>
      </c>
      <c r="P225" s="80">
        <v>38257</v>
      </c>
      <c r="Q225" s="80" t="s">
        <v>310</v>
      </c>
      <c r="R225" s="80" t="s">
        <v>609</v>
      </c>
      <c r="S225" s="80">
        <v>0</v>
      </c>
      <c r="T225" s="80">
        <v>0</v>
      </c>
      <c r="U225">
        <v>1</v>
      </c>
    </row>
    <row r="226" spans="1:21" x14ac:dyDescent="0.35">
      <c r="A226" s="66" t="s">
        <v>311</v>
      </c>
      <c r="B226" s="66" t="s">
        <v>311</v>
      </c>
      <c r="C226" s="67" t="s">
        <v>646</v>
      </c>
      <c r="D226" s="68"/>
      <c r="E226" s="67"/>
      <c r="F226" s="70"/>
      <c r="G226" s="67"/>
      <c r="H226" s="71"/>
      <c r="I226" s="72"/>
      <c r="J226" s="72"/>
      <c r="K226" s="36"/>
      <c r="L226" s="73">
        <v>226</v>
      </c>
      <c r="M226" s="73" t="b">
        <f xml:space="preserve"> IF(AND(Edges[Submitted Date] &gt;= Misc!$O$2, Edges[Submitted Date] &lt;= Misc!$P$2,Edges[Total Granted] &gt;= Misc!$O$3, Edges[Total Granted] &lt;= Misc!$P$3,Edges[Awarded] &gt;= Misc!$O$4, Edges[Awarded] &lt;= Misc!$P$4,Edges[Edge Weight] &gt;= Misc!$O$5, Edges[Edge Weight] &lt;= Misc!$P$5,TRUE), TRUE, FALSE)</f>
        <v>1</v>
      </c>
      <c r="N226" s="74"/>
      <c r="O226" s="80" t="s">
        <v>511</v>
      </c>
      <c r="P226" s="80">
        <v>38257</v>
      </c>
      <c r="Q226" s="80" t="s">
        <v>311</v>
      </c>
      <c r="R226" s="80" t="s">
        <v>591</v>
      </c>
      <c r="S226" s="80">
        <v>0</v>
      </c>
      <c r="T226" s="80">
        <v>0</v>
      </c>
      <c r="U226">
        <v>1</v>
      </c>
    </row>
    <row r="227" spans="1:21" x14ac:dyDescent="0.35">
      <c r="A227" s="66" t="s">
        <v>312</v>
      </c>
      <c r="B227" s="66" t="s">
        <v>312</v>
      </c>
      <c r="C227" s="67" t="s">
        <v>646</v>
      </c>
      <c r="D227" s="68"/>
      <c r="E227" s="67"/>
      <c r="F227" s="70"/>
      <c r="G227" s="67"/>
      <c r="H227" s="71"/>
      <c r="I227" s="72"/>
      <c r="J227" s="72"/>
      <c r="K227" s="36"/>
      <c r="L227" s="73">
        <v>227</v>
      </c>
      <c r="M227" s="73" t="b">
        <f xml:space="preserve"> IF(AND(Edges[Submitted Date] &gt;= Misc!$O$2, Edges[Submitted Date] &lt;= Misc!$P$2,Edges[Total Granted] &gt;= Misc!$O$3, Edges[Total Granted] &lt;= Misc!$P$3,Edges[Awarded] &gt;= Misc!$O$4, Edges[Awarded] &lt;= Misc!$P$4,Edges[Edge Weight] &gt;= Misc!$O$5, Edges[Edge Weight] &lt;= Misc!$P$5,TRUE), TRUE, FALSE)</f>
        <v>1</v>
      </c>
      <c r="N227" s="74"/>
      <c r="O227" s="80" t="s">
        <v>512</v>
      </c>
      <c r="P227" s="80">
        <v>38257</v>
      </c>
      <c r="Q227" s="80" t="s">
        <v>312</v>
      </c>
      <c r="R227" s="80" t="s">
        <v>612</v>
      </c>
      <c r="S227" s="80">
        <v>0</v>
      </c>
      <c r="T227" s="80">
        <v>0</v>
      </c>
      <c r="U227">
        <v>1</v>
      </c>
    </row>
    <row r="228" spans="1:21" x14ac:dyDescent="0.35">
      <c r="A228" s="66" t="s">
        <v>313</v>
      </c>
      <c r="B228" s="66" t="s">
        <v>313</v>
      </c>
      <c r="C228" s="67" t="s">
        <v>646</v>
      </c>
      <c r="D228" s="68"/>
      <c r="E228" s="67"/>
      <c r="F228" s="70"/>
      <c r="G228" s="67"/>
      <c r="H228" s="71"/>
      <c r="I228" s="72"/>
      <c r="J228" s="72"/>
      <c r="K228" s="36"/>
      <c r="L228" s="73">
        <v>228</v>
      </c>
      <c r="M228" s="73" t="b">
        <f xml:space="preserve"> IF(AND(Edges[Submitted Date] &gt;= Misc!$O$2, Edges[Submitted Date] &lt;= Misc!$P$2,Edges[Total Granted] &gt;= Misc!$O$3, Edges[Total Granted] &lt;= Misc!$P$3,Edges[Awarded] &gt;= Misc!$O$4, Edges[Awarded] &lt;= Misc!$P$4,Edges[Edge Weight] &gt;= Misc!$O$5, Edges[Edge Weight] &lt;= Misc!$P$5,TRUE), TRUE, FALSE)</f>
        <v>1</v>
      </c>
      <c r="N228" s="74"/>
      <c r="O228" s="80" t="s">
        <v>513</v>
      </c>
      <c r="P228" s="80">
        <v>38257</v>
      </c>
      <c r="Q228" s="80" t="s">
        <v>313</v>
      </c>
      <c r="R228" s="80" t="s">
        <v>597</v>
      </c>
      <c r="S228" s="80">
        <v>0</v>
      </c>
      <c r="T228" s="80">
        <v>0</v>
      </c>
      <c r="U228">
        <v>1</v>
      </c>
    </row>
    <row r="229" spans="1:21" x14ac:dyDescent="0.35">
      <c r="A229" s="66" t="s">
        <v>314</v>
      </c>
      <c r="B229" s="66" t="s">
        <v>314</v>
      </c>
      <c r="C229" s="67" t="s">
        <v>646</v>
      </c>
      <c r="D229" s="68"/>
      <c r="E229" s="67"/>
      <c r="F229" s="70"/>
      <c r="G229" s="67"/>
      <c r="H229" s="71"/>
      <c r="I229" s="72"/>
      <c r="J229" s="72"/>
      <c r="K229" s="36"/>
      <c r="L229" s="73">
        <v>229</v>
      </c>
      <c r="M229" s="73" t="b">
        <f xml:space="preserve"> IF(AND(Edges[Submitted Date] &gt;= Misc!$O$2, Edges[Submitted Date] &lt;= Misc!$P$2,Edges[Total Granted] &gt;= Misc!$O$3, Edges[Total Granted] &lt;= Misc!$P$3,Edges[Awarded] &gt;= Misc!$O$4, Edges[Awarded] &lt;= Misc!$P$4,Edges[Edge Weight] &gt;= Misc!$O$5, Edges[Edge Weight] &lt;= Misc!$P$5,TRUE), TRUE, FALSE)</f>
        <v>1</v>
      </c>
      <c r="N229" s="74"/>
      <c r="O229" s="80" t="s">
        <v>514</v>
      </c>
      <c r="P229" s="80">
        <v>38257</v>
      </c>
      <c r="Q229" s="80" t="s">
        <v>314</v>
      </c>
      <c r="R229" s="80" t="s">
        <v>607</v>
      </c>
      <c r="S229" s="80">
        <v>18000</v>
      </c>
      <c r="T229" s="80">
        <v>0</v>
      </c>
      <c r="U229">
        <v>1</v>
      </c>
    </row>
    <row r="230" spans="1:21" x14ac:dyDescent="0.35">
      <c r="A230" s="66" t="s">
        <v>315</v>
      </c>
      <c r="B230" s="66" t="s">
        <v>315</v>
      </c>
      <c r="C230" s="67" t="s">
        <v>646</v>
      </c>
      <c r="D230" s="68"/>
      <c r="E230" s="67"/>
      <c r="F230" s="70"/>
      <c r="G230" s="67"/>
      <c r="H230" s="71"/>
      <c r="I230" s="72"/>
      <c r="J230" s="72"/>
      <c r="K230" s="36"/>
      <c r="L230" s="73">
        <v>230</v>
      </c>
      <c r="M230" s="73" t="b">
        <f xml:space="preserve"> IF(AND(Edges[Submitted Date] &gt;= Misc!$O$2, Edges[Submitted Date] &lt;= Misc!$P$2,Edges[Total Granted] &gt;= Misc!$O$3, Edges[Total Granted] &lt;= Misc!$P$3,Edges[Awarded] &gt;= Misc!$O$4, Edges[Awarded] &lt;= Misc!$P$4,Edges[Edge Weight] &gt;= Misc!$O$5, Edges[Edge Weight] &lt;= Misc!$P$5,TRUE), TRUE, FALSE)</f>
        <v>1</v>
      </c>
      <c r="N230" s="74"/>
      <c r="O230" s="80" t="s">
        <v>515</v>
      </c>
      <c r="P230" s="80">
        <v>38254</v>
      </c>
      <c r="Q230" s="80" t="s">
        <v>315</v>
      </c>
      <c r="R230" s="80" t="s">
        <v>613</v>
      </c>
      <c r="S230" s="80">
        <v>355000</v>
      </c>
      <c r="T230" s="80">
        <v>0</v>
      </c>
      <c r="U230">
        <v>1</v>
      </c>
    </row>
    <row r="231" spans="1:21" x14ac:dyDescent="0.35">
      <c r="A231" s="66" t="s">
        <v>316</v>
      </c>
      <c r="B231" s="66" t="s">
        <v>316</v>
      </c>
      <c r="C231" s="67" t="s">
        <v>646</v>
      </c>
      <c r="D231" s="68"/>
      <c r="E231" s="67"/>
      <c r="F231" s="70"/>
      <c r="G231" s="67"/>
      <c r="H231" s="71"/>
      <c r="I231" s="72"/>
      <c r="J231" s="72"/>
      <c r="K231" s="36"/>
      <c r="L231" s="73">
        <v>231</v>
      </c>
      <c r="M231" s="73" t="b">
        <f xml:space="preserve"> IF(AND(Edges[Submitted Date] &gt;= Misc!$O$2, Edges[Submitted Date] &lt;= Misc!$P$2,Edges[Total Granted] &gt;= Misc!$O$3, Edges[Total Granted] &lt;= Misc!$P$3,Edges[Awarded] &gt;= Misc!$O$4, Edges[Awarded] &lt;= Misc!$P$4,Edges[Edge Weight] &gt;= Misc!$O$5, Edges[Edge Weight] &lt;= Misc!$P$5,TRUE), TRUE, FALSE)</f>
        <v>1</v>
      </c>
      <c r="N231" s="74"/>
      <c r="O231" s="80" t="s">
        <v>516</v>
      </c>
      <c r="P231" s="80">
        <v>38268</v>
      </c>
      <c r="Q231" s="80" t="s">
        <v>316</v>
      </c>
      <c r="R231" s="80" t="s">
        <v>601</v>
      </c>
      <c r="S231" s="80">
        <v>3723</v>
      </c>
      <c r="T231" s="80">
        <v>0</v>
      </c>
      <c r="U231">
        <v>2</v>
      </c>
    </row>
    <row r="232" spans="1:21" x14ac:dyDescent="0.35">
      <c r="A232" s="66" t="s">
        <v>316</v>
      </c>
      <c r="B232" s="66" t="s">
        <v>316</v>
      </c>
      <c r="C232" s="67" t="s">
        <v>646</v>
      </c>
      <c r="D232" s="68"/>
      <c r="E232" s="67"/>
      <c r="F232" s="70"/>
      <c r="G232" s="67"/>
      <c r="H232" s="71"/>
      <c r="I232" s="72"/>
      <c r="J232" s="72"/>
      <c r="K232" s="36"/>
      <c r="L232" s="73">
        <v>232</v>
      </c>
      <c r="M232" s="73" t="b">
        <f xml:space="preserve"> IF(AND(Edges[Submitted Date] &gt;= Misc!$O$2, Edges[Submitted Date] &lt;= Misc!$P$2,Edges[Total Granted] &gt;= Misc!$O$3, Edges[Total Granted] &lt;= Misc!$P$3,Edges[Awarded] &gt;= Misc!$O$4, Edges[Awarded] &lt;= Misc!$P$4,Edges[Edge Weight] &gt;= Misc!$O$5, Edges[Edge Weight] &lt;= Misc!$P$5,TRUE), TRUE, FALSE)</f>
        <v>1</v>
      </c>
      <c r="N232" s="74"/>
      <c r="O232" s="80" t="s">
        <v>516</v>
      </c>
      <c r="P232" s="80">
        <v>38254</v>
      </c>
      <c r="Q232" s="80" t="s">
        <v>316</v>
      </c>
      <c r="R232" s="80" t="s">
        <v>601</v>
      </c>
      <c r="S232" s="80">
        <v>128571</v>
      </c>
      <c r="T232" s="80">
        <v>0</v>
      </c>
      <c r="U232">
        <v>2</v>
      </c>
    </row>
    <row r="233" spans="1:21" x14ac:dyDescent="0.35">
      <c r="A233" s="66" t="s">
        <v>317</v>
      </c>
      <c r="B233" s="66" t="s">
        <v>317</v>
      </c>
      <c r="C233" s="67" t="s">
        <v>646</v>
      </c>
      <c r="D233" s="68"/>
      <c r="E233" s="67"/>
      <c r="F233" s="70"/>
      <c r="G233" s="67"/>
      <c r="H233" s="71"/>
      <c r="I233" s="72"/>
      <c r="J233" s="72"/>
      <c r="K233" s="36"/>
      <c r="L233" s="73">
        <v>233</v>
      </c>
      <c r="M233" s="73" t="b">
        <f xml:space="preserve"> IF(AND(Edges[Submitted Date] &gt;= Misc!$O$2, Edges[Submitted Date] &lt;= Misc!$P$2,Edges[Total Granted] &gt;= Misc!$O$3, Edges[Total Granted] &lt;= Misc!$P$3,Edges[Awarded] &gt;= Misc!$O$4, Edges[Awarded] &lt;= Misc!$P$4,Edges[Edge Weight] &gt;= Misc!$O$5, Edges[Edge Weight] &lt;= Misc!$P$5,TRUE), TRUE, FALSE)</f>
        <v>1</v>
      </c>
      <c r="N233" s="74"/>
      <c r="O233" s="80" t="s">
        <v>517</v>
      </c>
      <c r="P233" s="80">
        <v>38254</v>
      </c>
      <c r="Q233" s="80" t="s">
        <v>317</v>
      </c>
      <c r="R233" s="80" t="s">
        <v>606</v>
      </c>
      <c r="S233" s="80">
        <v>1274079</v>
      </c>
      <c r="T233" s="80">
        <v>0</v>
      </c>
      <c r="U233">
        <v>1</v>
      </c>
    </row>
    <row r="234" spans="1:21" x14ac:dyDescent="0.35">
      <c r="A234" s="66" t="s">
        <v>318</v>
      </c>
      <c r="B234" s="66" t="s">
        <v>318</v>
      </c>
      <c r="C234" s="67" t="s">
        <v>646</v>
      </c>
      <c r="D234" s="68"/>
      <c r="E234" s="67"/>
      <c r="F234" s="70"/>
      <c r="G234" s="67"/>
      <c r="H234" s="71"/>
      <c r="I234" s="72"/>
      <c r="J234" s="72"/>
      <c r="K234" s="36"/>
      <c r="L234" s="73">
        <v>234</v>
      </c>
      <c r="M234" s="73" t="b">
        <f xml:space="preserve"> IF(AND(Edges[Submitted Date] &gt;= Misc!$O$2, Edges[Submitted Date] &lt;= Misc!$P$2,Edges[Total Granted] &gt;= Misc!$O$3, Edges[Total Granted] &lt;= Misc!$P$3,Edges[Awarded] &gt;= Misc!$O$4, Edges[Awarded] &lt;= Misc!$P$4,Edges[Edge Weight] &gt;= Misc!$O$5, Edges[Edge Weight] &lt;= Misc!$P$5,TRUE), TRUE, FALSE)</f>
        <v>1</v>
      </c>
      <c r="N234" s="74"/>
      <c r="O234" s="80" t="s">
        <v>518</v>
      </c>
      <c r="P234" s="80">
        <v>38252</v>
      </c>
      <c r="Q234" s="80" t="s">
        <v>318</v>
      </c>
      <c r="R234" s="80" t="s">
        <v>595</v>
      </c>
      <c r="S234" s="80">
        <v>0</v>
      </c>
      <c r="T234" s="80">
        <v>0</v>
      </c>
      <c r="U234">
        <v>1</v>
      </c>
    </row>
    <row r="235" spans="1:21" x14ac:dyDescent="0.35">
      <c r="A235" s="66" t="s">
        <v>319</v>
      </c>
      <c r="B235" s="66" t="s">
        <v>319</v>
      </c>
      <c r="C235" s="67" t="s">
        <v>646</v>
      </c>
      <c r="D235" s="68"/>
      <c r="E235" s="67"/>
      <c r="F235" s="70"/>
      <c r="G235" s="67"/>
      <c r="H235" s="71"/>
      <c r="I235" s="72"/>
      <c r="J235" s="72"/>
      <c r="K235" s="36"/>
      <c r="L235" s="73">
        <v>235</v>
      </c>
      <c r="M235" s="73" t="b">
        <f xml:space="preserve"> IF(AND(Edges[Submitted Date] &gt;= Misc!$O$2, Edges[Submitted Date] &lt;= Misc!$P$2,Edges[Total Granted] &gt;= Misc!$O$3, Edges[Total Granted] &lt;= Misc!$P$3,Edges[Awarded] &gt;= Misc!$O$4, Edges[Awarded] &lt;= Misc!$P$4,Edges[Edge Weight] &gt;= Misc!$O$5, Edges[Edge Weight] &lt;= Misc!$P$5,TRUE), TRUE, FALSE)</f>
        <v>1</v>
      </c>
      <c r="N235" s="74"/>
      <c r="O235" s="80" t="s">
        <v>519</v>
      </c>
      <c r="P235" s="80">
        <v>38252</v>
      </c>
      <c r="Q235" s="80" t="s">
        <v>319</v>
      </c>
      <c r="R235" s="80" t="s">
        <v>611</v>
      </c>
      <c r="S235" s="80">
        <v>0</v>
      </c>
      <c r="T235" s="80">
        <v>0</v>
      </c>
      <c r="U235">
        <v>1</v>
      </c>
    </row>
    <row r="236" spans="1:21" x14ac:dyDescent="0.35">
      <c r="A236" s="66" t="s">
        <v>230</v>
      </c>
      <c r="B236" s="66" t="s">
        <v>230</v>
      </c>
      <c r="C236" s="67" t="s">
        <v>645</v>
      </c>
      <c r="D236" s="68"/>
      <c r="E236" s="67"/>
      <c r="F236" s="70"/>
      <c r="G236" s="67"/>
      <c r="H236" s="71"/>
      <c r="I236" s="72"/>
      <c r="J236" s="72"/>
      <c r="K236" s="36"/>
      <c r="L236" s="73">
        <v>236</v>
      </c>
      <c r="M236" s="73" t="b">
        <f xml:space="preserve"> IF(AND(Edges[Submitted Date] &gt;= Misc!$O$2, Edges[Submitted Date] &lt;= Misc!$P$2,Edges[Total Granted] &gt;= Misc!$O$3, Edges[Total Granted] &lt;= Misc!$P$3,Edges[Awarded] &gt;= Misc!$O$4, Edges[Awarded] &lt;= Misc!$P$4,Edges[Edge Weight] &gt;= Misc!$O$5, Edges[Edge Weight] &lt;= Misc!$P$5,TRUE), TRUE, FALSE)</f>
        <v>1</v>
      </c>
      <c r="N236" s="74"/>
      <c r="O236" s="80" t="s">
        <v>520</v>
      </c>
      <c r="P236" s="80">
        <v>38331</v>
      </c>
      <c r="Q236" s="80" t="s">
        <v>230</v>
      </c>
      <c r="R236" s="80" t="s">
        <v>600</v>
      </c>
      <c r="S236" s="80">
        <v>29340</v>
      </c>
      <c r="T236" s="80">
        <v>1</v>
      </c>
      <c r="U236">
        <v>6</v>
      </c>
    </row>
    <row r="237" spans="1:21" x14ac:dyDescent="0.35">
      <c r="A237" s="66" t="s">
        <v>230</v>
      </c>
      <c r="B237" s="66" t="s">
        <v>230</v>
      </c>
      <c r="C237" s="67" t="s">
        <v>645</v>
      </c>
      <c r="D237" s="68"/>
      <c r="E237" s="67"/>
      <c r="F237" s="70"/>
      <c r="G237" s="67"/>
      <c r="H237" s="71"/>
      <c r="I237" s="72"/>
      <c r="J237" s="72"/>
      <c r="K237" s="36"/>
      <c r="L237" s="73">
        <v>237</v>
      </c>
      <c r="M237" s="73" t="b">
        <f xml:space="preserve"> IF(AND(Edges[Submitted Date] &gt;= Misc!$O$2, Edges[Submitted Date] &lt;= Misc!$P$2,Edges[Total Granted] &gt;= Misc!$O$3, Edges[Total Granted] &lt;= Misc!$P$3,Edges[Awarded] &gt;= Misc!$O$4, Edges[Awarded] &lt;= Misc!$P$4,Edges[Edge Weight] &gt;= Misc!$O$5, Edges[Edge Weight] &lt;= Misc!$P$5,TRUE), TRUE, FALSE)</f>
        <v>1</v>
      </c>
      <c r="N237" s="74"/>
      <c r="O237" s="80" t="s">
        <v>444</v>
      </c>
      <c r="P237" s="80">
        <v>38302</v>
      </c>
      <c r="Q237" s="80" t="s">
        <v>264</v>
      </c>
      <c r="R237" s="80" t="s">
        <v>590</v>
      </c>
      <c r="S237" s="80">
        <v>1418713</v>
      </c>
      <c r="T237" s="80">
        <v>1</v>
      </c>
      <c r="U237">
        <v>6</v>
      </c>
    </row>
    <row r="238" spans="1:21" x14ac:dyDescent="0.35">
      <c r="A238" s="66" t="s">
        <v>229</v>
      </c>
      <c r="B238" s="66" t="s">
        <v>230</v>
      </c>
      <c r="C238" s="67" t="s">
        <v>645</v>
      </c>
      <c r="D238" s="68"/>
      <c r="E238" s="67"/>
      <c r="F238" s="70"/>
      <c r="G238" s="67"/>
      <c r="H238" s="71"/>
      <c r="I238" s="72"/>
      <c r="J238" s="72"/>
      <c r="K238" s="36"/>
      <c r="L238" s="73">
        <v>238</v>
      </c>
      <c r="M238" s="73" t="b">
        <f xml:space="preserve"> IF(AND(Edges[Submitted Date] &gt;= Misc!$O$2, Edges[Submitted Date] &lt;= Misc!$P$2,Edges[Total Granted] &gt;= Misc!$O$3, Edges[Total Granted] &lt;= Misc!$P$3,Edges[Awarded] &gt;= Misc!$O$4, Edges[Awarded] &lt;= Misc!$P$4,Edges[Edge Weight] &gt;= Misc!$O$5, Edges[Edge Weight] &lt;= Misc!$P$5,TRUE), TRUE, FALSE)</f>
        <v>1</v>
      </c>
      <c r="N238" s="74"/>
      <c r="O238" s="80" t="s">
        <v>444</v>
      </c>
      <c r="P238" s="80">
        <v>38302</v>
      </c>
      <c r="Q238" s="80" t="s">
        <v>264</v>
      </c>
      <c r="R238" s="80" t="s">
        <v>590</v>
      </c>
      <c r="S238" s="80">
        <v>1418713</v>
      </c>
      <c r="T238" s="80">
        <v>1</v>
      </c>
      <c r="U238">
        <v>3</v>
      </c>
    </row>
    <row r="239" spans="1:21" x14ac:dyDescent="0.35">
      <c r="A239" s="66" t="s">
        <v>229</v>
      </c>
      <c r="B239" s="66" t="s">
        <v>230</v>
      </c>
      <c r="C239" s="67" t="s">
        <v>645</v>
      </c>
      <c r="D239" s="68"/>
      <c r="E239" s="67"/>
      <c r="F239" s="70"/>
      <c r="G239" s="67"/>
      <c r="H239" s="71"/>
      <c r="I239" s="72"/>
      <c r="J239" s="72"/>
      <c r="K239" s="36"/>
      <c r="L239" s="73">
        <v>239</v>
      </c>
      <c r="M239" s="73" t="b">
        <f xml:space="preserve"> IF(AND(Edges[Submitted Date] &gt;= Misc!$O$2, Edges[Submitted Date] &lt;= Misc!$P$2,Edges[Total Granted] &gt;= Misc!$O$3, Edges[Total Granted] &lt;= Misc!$P$3,Edges[Awarded] &gt;= Misc!$O$4, Edges[Awarded] &lt;= Misc!$P$4,Edges[Edge Weight] &gt;= Misc!$O$5, Edges[Edge Weight] &lt;= Misc!$P$5,TRUE), TRUE, FALSE)</f>
        <v>1</v>
      </c>
      <c r="N239" s="74"/>
      <c r="O239" s="80" t="s">
        <v>444</v>
      </c>
      <c r="P239" s="80">
        <v>38302</v>
      </c>
      <c r="Q239" s="80" t="s">
        <v>264</v>
      </c>
      <c r="R239" s="80" t="s">
        <v>590</v>
      </c>
      <c r="S239" s="80">
        <v>1418713</v>
      </c>
      <c r="T239" s="80">
        <v>1</v>
      </c>
      <c r="U239">
        <v>3</v>
      </c>
    </row>
    <row r="240" spans="1:21" x14ac:dyDescent="0.35">
      <c r="A240" s="66" t="s">
        <v>230</v>
      </c>
      <c r="B240" s="66" t="s">
        <v>230</v>
      </c>
      <c r="C240" s="67" t="s">
        <v>645</v>
      </c>
      <c r="D240" s="68"/>
      <c r="E240" s="67"/>
      <c r="F240" s="70"/>
      <c r="G240" s="67"/>
      <c r="H240" s="71"/>
      <c r="I240" s="72"/>
      <c r="J240" s="72"/>
      <c r="K240" s="36"/>
      <c r="L240" s="73">
        <v>240</v>
      </c>
      <c r="M240" s="73" t="b">
        <f xml:space="preserve"> IF(AND(Edges[Submitted Date] &gt;= Misc!$O$2, Edges[Submitted Date] &lt;= Misc!$P$2,Edges[Total Granted] &gt;= Misc!$O$3, Edges[Total Granted] &lt;= Misc!$P$3,Edges[Awarded] &gt;= Misc!$O$4, Edges[Awarded] &lt;= Misc!$P$4,Edges[Edge Weight] &gt;= Misc!$O$5, Edges[Edge Weight] &lt;= Misc!$P$5,TRUE), TRUE, FALSE)</f>
        <v>1</v>
      </c>
      <c r="N240" s="74"/>
      <c r="O240" s="80" t="s">
        <v>444</v>
      </c>
      <c r="P240" s="80">
        <v>38302</v>
      </c>
      <c r="Q240" s="80" t="s">
        <v>264</v>
      </c>
      <c r="R240" s="80" t="s">
        <v>590</v>
      </c>
      <c r="S240" s="80">
        <v>1418713</v>
      </c>
      <c r="T240" s="80">
        <v>1</v>
      </c>
      <c r="U240">
        <v>6</v>
      </c>
    </row>
    <row r="241" spans="1:21" x14ac:dyDescent="0.35">
      <c r="A241" s="66" t="s">
        <v>230</v>
      </c>
      <c r="B241" s="66" t="s">
        <v>230</v>
      </c>
      <c r="C241" s="67" t="s">
        <v>645</v>
      </c>
      <c r="D241" s="68"/>
      <c r="E241" s="67"/>
      <c r="F241" s="70"/>
      <c r="G241" s="67"/>
      <c r="H241" s="71"/>
      <c r="I241" s="72"/>
      <c r="J241" s="72"/>
      <c r="K241" s="36"/>
      <c r="L241" s="73">
        <v>241</v>
      </c>
      <c r="M241" s="73" t="b">
        <f xml:space="preserve"> IF(AND(Edges[Submitted Date] &gt;= Misc!$O$2, Edges[Submitted Date] &lt;= Misc!$P$2,Edges[Total Granted] &gt;= Misc!$O$3, Edges[Total Granted] &lt;= Misc!$P$3,Edges[Awarded] &gt;= Misc!$O$4, Edges[Awarded] &lt;= Misc!$P$4,Edges[Edge Weight] &gt;= Misc!$O$5, Edges[Edge Weight] &lt;= Misc!$P$5,TRUE), TRUE, FALSE)</f>
        <v>1</v>
      </c>
      <c r="N241" s="74"/>
      <c r="O241" s="80" t="s">
        <v>444</v>
      </c>
      <c r="P241" s="80">
        <v>38302</v>
      </c>
      <c r="Q241" s="80" t="s">
        <v>264</v>
      </c>
      <c r="R241" s="80" t="s">
        <v>590</v>
      </c>
      <c r="S241" s="80">
        <v>1418713</v>
      </c>
      <c r="T241" s="80">
        <v>1</v>
      </c>
      <c r="U241">
        <v>6</v>
      </c>
    </row>
    <row r="242" spans="1:21" x14ac:dyDescent="0.35">
      <c r="A242" s="66" t="s">
        <v>230</v>
      </c>
      <c r="B242" s="66" t="s">
        <v>229</v>
      </c>
      <c r="C242" s="67" t="s">
        <v>645</v>
      </c>
      <c r="D242" s="68"/>
      <c r="E242" s="67"/>
      <c r="F242" s="70"/>
      <c r="G242" s="67"/>
      <c r="H242" s="71"/>
      <c r="I242" s="72"/>
      <c r="J242" s="72"/>
      <c r="K242" s="36"/>
      <c r="L242" s="73">
        <v>242</v>
      </c>
      <c r="M242" s="73" t="b">
        <f xml:space="preserve"> IF(AND(Edges[Submitted Date] &gt;= Misc!$O$2, Edges[Submitted Date] &lt;= Misc!$P$2,Edges[Total Granted] &gt;= Misc!$O$3, Edges[Total Granted] &lt;= Misc!$P$3,Edges[Awarded] &gt;= Misc!$O$4, Edges[Awarded] &lt;= Misc!$P$4,Edges[Edge Weight] &gt;= Misc!$O$5, Edges[Edge Weight] &lt;= Misc!$P$5,TRUE), TRUE, FALSE)</f>
        <v>1</v>
      </c>
      <c r="N242" s="74"/>
      <c r="O242" s="80" t="s">
        <v>444</v>
      </c>
      <c r="P242" s="80">
        <v>38302</v>
      </c>
      <c r="Q242" s="80" t="s">
        <v>264</v>
      </c>
      <c r="R242" s="80" t="s">
        <v>590</v>
      </c>
      <c r="S242" s="80">
        <v>1418713</v>
      </c>
      <c r="T242" s="80">
        <v>1</v>
      </c>
      <c r="U242">
        <v>3</v>
      </c>
    </row>
    <row r="243" spans="1:21" x14ac:dyDescent="0.35">
      <c r="A243" s="66" t="s">
        <v>230</v>
      </c>
      <c r="B243" s="66" t="s">
        <v>230</v>
      </c>
      <c r="C243" s="67" t="s">
        <v>646</v>
      </c>
      <c r="D243" s="68"/>
      <c r="E243" s="67"/>
      <c r="F243" s="70"/>
      <c r="G243" s="67"/>
      <c r="H243" s="71"/>
      <c r="I243" s="72"/>
      <c r="J243" s="72"/>
      <c r="K243" s="36"/>
      <c r="L243" s="73">
        <v>243</v>
      </c>
      <c r="M243" s="73" t="b">
        <f xml:space="preserve"> IF(AND(Edges[Submitted Date] &gt;= Misc!$O$2, Edges[Submitted Date] &lt;= Misc!$P$2,Edges[Total Granted] &gt;= Misc!$O$3, Edges[Total Granted] &lt;= Misc!$P$3,Edges[Awarded] &gt;= Misc!$O$4, Edges[Awarded] &lt;= Misc!$P$4,Edges[Edge Weight] &gt;= Misc!$O$5, Edges[Edge Weight] &lt;= Misc!$P$5,TRUE), TRUE, FALSE)</f>
        <v>1</v>
      </c>
      <c r="N243" s="74"/>
      <c r="O243" s="80" t="s">
        <v>520</v>
      </c>
      <c r="P243" s="80">
        <v>38289</v>
      </c>
      <c r="Q243" s="80" t="s">
        <v>230</v>
      </c>
      <c r="R243" s="80" t="s">
        <v>600</v>
      </c>
      <c r="S243" s="80">
        <v>0</v>
      </c>
      <c r="T243" s="80">
        <v>0</v>
      </c>
      <c r="U243">
        <v>6</v>
      </c>
    </row>
    <row r="244" spans="1:21" x14ac:dyDescent="0.35">
      <c r="A244" s="66" t="s">
        <v>230</v>
      </c>
      <c r="B244" s="66" t="s">
        <v>230</v>
      </c>
      <c r="C244" s="67" t="s">
        <v>646</v>
      </c>
      <c r="D244" s="68"/>
      <c r="E244" s="67"/>
      <c r="F244" s="70"/>
      <c r="G244" s="67"/>
      <c r="H244" s="71"/>
      <c r="I244" s="72"/>
      <c r="J244" s="72"/>
      <c r="K244" s="36"/>
      <c r="L244" s="73">
        <v>244</v>
      </c>
      <c r="M244" s="73" t="b">
        <f xml:space="preserve"> IF(AND(Edges[Submitted Date] &gt;= Misc!$O$2, Edges[Submitted Date] &lt;= Misc!$P$2,Edges[Total Granted] &gt;= Misc!$O$3, Edges[Total Granted] &lt;= Misc!$P$3,Edges[Awarded] &gt;= Misc!$O$4, Edges[Awarded] &lt;= Misc!$P$4,Edges[Edge Weight] &gt;= Misc!$O$5, Edges[Edge Weight] &lt;= Misc!$P$5,TRUE), TRUE, FALSE)</f>
        <v>1</v>
      </c>
      <c r="N244" s="74"/>
      <c r="O244" s="80" t="s">
        <v>521</v>
      </c>
      <c r="P244" s="80">
        <v>38252</v>
      </c>
      <c r="Q244" s="80" t="s">
        <v>230</v>
      </c>
      <c r="R244" s="80" t="s">
        <v>614</v>
      </c>
      <c r="S244" s="80">
        <v>0</v>
      </c>
      <c r="T244" s="80">
        <v>0</v>
      </c>
      <c r="U244">
        <v>6</v>
      </c>
    </row>
    <row r="245" spans="1:21" x14ac:dyDescent="0.35">
      <c r="A245" s="66" t="s">
        <v>320</v>
      </c>
      <c r="B245" s="66" t="s">
        <v>320</v>
      </c>
      <c r="C245" s="67" t="s">
        <v>646</v>
      </c>
      <c r="D245" s="68"/>
      <c r="E245" s="67"/>
      <c r="F245" s="70"/>
      <c r="G245" s="67"/>
      <c r="H245" s="71"/>
      <c r="I245" s="72"/>
      <c r="J245" s="72"/>
      <c r="K245" s="36"/>
      <c r="L245" s="73">
        <v>245</v>
      </c>
      <c r="M245" s="73" t="b">
        <f xml:space="preserve"> IF(AND(Edges[Submitted Date] &gt;= Misc!$O$2, Edges[Submitted Date] &lt;= Misc!$P$2,Edges[Total Granted] &gt;= Misc!$O$3, Edges[Total Granted] &lt;= Misc!$P$3,Edges[Awarded] &gt;= Misc!$O$4, Edges[Awarded] &lt;= Misc!$P$4,Edges[Edge Weight] &gt;= Misc!$O$5, Edges[Edge Weight] &lt;= Misc!$P$5,TRUE), TRUE, FALSE)</f>
        <v>1</v>
      </c>
      <c r="N245" s="74"/>
      <c r="O245" s="80" t="s">
        <v>522</v>
      </c>
      <c r="P245" s="80">
        <v>38279</v>
      </c>
      <c r="Q245" s="80" t="s">
        <v>320</v>
      </c>
      <c r="R245" s="80" t="s">
        <v>615</v>
      </c>
      <c r="S245" s="80">
        <v>0</v>
      </c>
      <c r="T245" s="80">
        <v>0</v>
      </c>
      <c r="U245">
        <v>3</v>
      </c>
    </row>
    <row r="246" spans="1:21" x14ac:dyDescent="0.35">
      <c r="A246" s="66" t="s">
        <v>320</v>
      </c>
      <c r="B246" s="66" t="s">
        <v>320</v>
      </c>
      <c r="C246" s="67" t="s">
        <v>646</v>
      </c>
      <c r="D246" s="68"/>
      <c r="E246" s="67"/>
      <c r="F246" s="70"/>
      <c r="G246" s="67"/>
      <c r="H246" s="71"/>
      <c r="I246" s="72"/>
      <c r="J246" s="72"/>
      <c r="K246" s="36"/>
      <c r="L246" s="73">
        <v>246</v>
      </c>
      <c r="M246" s="73" t="b">
        <f xml:space="preserve"> IF(AND(Edges[Submitted Date] &gt;= Misc!$O$2, Edges[Submitted Date] &lt;= Misc!$P$2,Edges[Total Granted] &gt;= Misc!$O$3, Edges[Total Granted] &lt;= Misc!$P$3,Edges[Awarded] &gt;= Misc!$O$4, Edges[Awarded] &lt;= Misc!$P$4,Edges[Edge Weight] &gt;= Misc!$O$5, Edges[Edge Weight] &lt;= Misc!$P$5,TRUE), TRUE, FALSE)</f>
        <v>1</v>
      </c>
      <c r="N246" s="74"/>
      <c r="O246" s="80" t="s">
        <v>522</v>
      </c>
      <c r="P246" s="80">
        <v>38251</v>
      </c>
      <c r="Q246" s="80" t="s">
        <v>320</v>
      </c>
      <c r="R246" s="80" t="s">
        <v>615</v>
      </c>
      <c r="S246" s="80">
        <v>303532</v>
      </c>
      <c r="T246" s="80">
        <v>0</v>
      </c>
      <c r="U246">
        <v>3</v>
      </c>
    </row>
    <row r="247" spans="1:21" x14ac:dyDescent="0.35">
      <c r="A247" s="66" t="s">
        <v>320</v>
      </c>
      <c r="B247" s="66" t="s">
        <v>320</v>
      </c>
      <c r="C247" s="67" t="s">
        <v>646</v>
      </c>
      <c r="D247" s="68"/>
      <c r="E247" s="67"/>
      <c r="F247" s="70"/>
      <c r="G247" s="67"/>
      <c r="H247" s="71"/>
      <c r="I247" s="72"/>
      <c r="J247" s="72"/>
      <c r="K247" s="36"/>
      <c r="L247" s="73">
        <v>247</v>
      </c>
      <c r="M247" s="73" t="b">
        <f xml:space="preserve"> IF(AND(Edges[Submitted Date] &gt;= Misc!$O$2, Edges[Submitted Date] &lt;= Misc!$P$2,Edges[Total Granted] &gt;= Misc!$O$3, Edges[Total Granted] &lt;= Misc!$P$3,Edges[Awarded] &gt;= Misc!$O$4, Edges[Awarded] &lt;= Misc!$P$4,Edges[Edge Weight] &gt;= Misc!$O$5, Edges[Edge Weight] &lt;= Misc!$P$5,TRUE), TRUE, FALSE)</f>
        <v>1</v>
      </c>
      <c r="N247" s="74"/>
      <c r="O247" s="80" t="s">
        <v>522</v>
      </c>
      <c r="P247" s="80">
        <v>38251</v>
      </c>
      <c r="Q247" s="80" t="s">
        <v>320</v>
      </c>
      <c r="R247" s="80" t="s">
        <v>615</v>
      </c>
      <c r="S247" s="80">
        <v>159633</v>
      </c>
      <c r="T247" s="80">
        <v>0</v>
      </c>
      <c r="U247">
        <v>3</v>
      </c>
    </row>
    <row r="248" spans="1:21" x14ac:dyDescent="0.35">
      <c r="A248" s="66" t="s">
        <v>321</v>
      </c>
      <c r="B248" s="66" t="s">
        <v>321</v>
      </c>
      <c r="C248" s="67" t="s">
        <v>646</v>
      </c>
      <c r="D248" s="68"/>
      <c r="E248" s="67"/>
      <c r="F248" s="70"/>
      <c r="G248" s="67"/>
      <c r="H248" s="71"/>
      <c r="I248" s="72"/>
      <c r="J248" s="72"/>
      <c r="K248" s="36"/>
      <c r="L248" s="73">
        <v>248</v>
      </c>
      <c r="M248" s="73" t="b">
        <f xml:space="preserve"> IF(AND(Edges[Submitted Date] &gt;= Misc!$O$2, Edges[Submitted Date] &lt;= Misc!$P$2,Edges[Total Granted] &gt;= Misc!$O$3, Edges[Total Granted] &lt;= Misc!$P$3,Edges[Awarded] &gt;= Misc!$O$4, Edges[Awarded] &lt;= Misc!$P$4,Edges[Edge Weight] &gt;= Misc!$O$5, Edges[Edge Weight] &lt;= Misc!$P$5,TRUE), TRUE, FALSE)</f>
        <v>1</v>
      </c>
      <c r="N248" s="74"/>
      <c r="O248" s="80" t="s">
        <v>523</v>
      </c>
      <c r="P248" s="80">
        <v>38251</v>
      </c>
      <c r="Q248" s="80" t="s">
        <v>321</v>
      </c>
      <c r="R248" s="80" t="s">
        <v>604</v>
      </c>
      <c r="S248" s="80">
        <v>827043</v>
      </c>
      <c r="T248" s="80">
        <v>0</v>
      </c>
      <c r="U248">
        <v>1</v>
      </c>
    </row>
    <row r="249" spans="1:21" x14ac:dyDescent="0.35">
      <c r="A249" s="66" t="s">
        <v>322</v>
      </c>
      <c r="B249" s="66" t="s">
        <v>322</v>
      </c>
      <c r="C249" s="67" t="s">
        <v>646</v>
      </c>
      <c r="D249" s="68"/>
      <c r="E249" s="67"/>
      <c r="F249" s="70"/>
      <c r="G249" s="67"/>
      <c r="H249" s="71"/>
      <c r="I249" s="72"/>
      <c r="J249" s="72"/>
      <c r="K249" s="36"/>
      <c r="L249" s="73">
        <v>249</v>
      </c>
      <c r="M249" s="73" t="b">
        <f xml:space="preserve"> IF(AND(Edges[Submitted Date] &gt;= Misc!$O$2, Edges[Submitted Date] &lt;= Misc!$P$2,Edges[Total Granted] &gt;= Misc!$O$3, Edges[Total Granted] &lt;= Misc!$P$3,Edges[Awarded] &gt;= Misc!$O$4, Edges[Awarded] &lt;= Misc!$P$4,Edges[Edge Weight] &gt;= Misc!$O$5, Edges[Edge Weight] &lt;= Misc!$P$5,TRUE), TRUE, FALSE)</f>
        <v>1</v>
      </c>
      <c r="N249" s="74"/>
      <c r="O249" s="80" t="s">
        <v>524</v>
      </c>
      <c r="P249" s="80">
        <v>38288</v>
      </c>
      <c r="Q249" s="80" t="s">
        <v>322</v>
      </c>
      <c r="R249" s="80" t="s">
        <v>602</v>
      </c>
      <c r="S249" s="80">
        <v>0</v>
      </c>
      <c r="T249" s="80">
        <v>0</v>
      </c>
      <c r="U249">
        <v>4</v>
      </c>
    </row>
    <row r="250" spans="1:21" x14ac:dyDescent="0.35">
      <c r="A250" s="66" t="s">
        <v>322</v>
      </c>
      <c r="B250" s="66" t="s">
        <v>322</v>
      </c>
      <c r="C250" s="67" t="s">
        <v>646</v>
      </c>
      <c r="D250" s="68"/>
      <c r="E250" s="67"/>
      <c r="F250" s="70"/>
      <c r="G250" s="67"/>
      <c r="H250" s="71"/>
      <c r="I250" s="72"/>
      <c r="J250" s="72"/>
      <c r="K250" s="36"/>
      <c r="L250" s="73">
        <v>250</v>
      </c>
      <c r="M250" s="73" t="b">
        <f xml:space="preserve"> IF(AND(Edges[Submitted Date] &gt;= Misc!$O$2, Edges[Submitted Date] &lt;= Misc!$P$2,Edges[Total Granted] &gt;= Misc!$O$3, Edges[Total Granted] &lt;= Misc!$P$3,Edges[Awarded] &gt;= Misc!$O$4, Edges[Awarded] &lt;= Misc!$P$4,Edges[Edge Weight] &gt;= Misc!$O$5, Edges[Edge Weight] &lt;= Misc!$P$5,TRUE), TRUE, FALSE)</f>
        <v>1</v>
      </c>
      <c r="N250" s="74"/>
      <c r="O250" s="80" t="s">
        <v>524</v>
      </c>
      <c r="P250" s="80">
        <v>38259</v>
      </c>
      <c r="Q250" s="80" t="s">
        <v>322</v>
      </c>
      <c r="R250" s="80" t="s">
        <v>600</v>
      </c>
      <c r="S250" s="80">
        <v>0</v>
      </c>
      <c r="T250" s="80">
        <v>0</v>
      </c>
      <c r="U250">
        <v>4</v>
      </c>
    </row>
    <row r="251" spans="1:21" x14ac:dyDescent="0.35">
      <c r="A251" s="66" t="s">
        <v>322</v>
      </c>
      <c r="B251" s="66" t="s">
        <v>322</v>
      </c>
      <c r="C251" s="67" t="s">
        <v>646</v>
      </c>
      <c r="D251" s="68"/>
      <c r="E251" s="67"/>
      <c r="F251" s="70"/>
      <c r="G251" s="67"/>
      <c r="H251" s="71"/>
      <c r="I251" s="72"/>
      <c r="J251" s="72"/>
      <c r="K251" s="36"/>
      <c r="L251" s="73">
        <v>251</v>
      </c>
      <c r="M251" s="73" t="b">
        <f xml:space="preserve"> IF(AND(Edges[Submitted Date] &gt;= Misc!$O$2, Edges[Submitted Date] &lt;= Misc!$P$2,Edges[Total Granted] &gt;= Misc!$O$3, Edges[Total Granted] &lt;= Misc!$P$3,Edges[Awarded] &gt;= Misc!$O$4, Edges[Awarded] &lt;= Misc!$P$4,Edges[Edge Weight] &gt;= Misc!$O$5, Edges[Edge Weight] &lt;= Misc!$P$5,TRUE), TRUE, FALSE)</f>
        <v>1</v>
      </c>
      <c r="N251" s="74"/>
      <c r="O251" s="80" t="s">
        <v>524</v>
      </c>
      <c r="P251" s="80">
        <v>38258</v>
      </c>
      <c r="Q251" s="80" t="s">
        <v>322</v>
      </c>
      <c r="R251" s="80" t="s">
        <v>602</v>
      </c>
      <c r="S251" s="80">
        <v>0</v>
      </c>
      <c r="T251" s="80">
        <v>0</v>
      </c>
      <c r="U251">
        <v>4</v>
      </c>
    </row>
    <row r="252" spans="1:21" x14ac:dyDescent="0.35">
      <c r="A252" s="66" t="s">
        <v>322</v>
      </c>
      <c r="B252" s="66" t="s">
        <v>322</v>
      </c>
      <c r="C252" s="67" t="s">
        <v>646</v>
      </c>
      <c r="D252" s="68"/>
      <c r="E252" s="67"/>
      <c r="F252" s="70"/>
      <c r="G252" s="67"/>
      <c r="H252" s="71"/>
      <c r="I252" s="72"/>
      <c r="J252" s="72"/>
      <c r="K252" s="36"/>
      <c r="L252" s="73">
        <v>252</v>
      </c>
      <c r="M252" s="73" t="b">
        <f xml:space="preserve"> IF(AND(Edges[Submitted Date] &gt;= Misc!$O$2, Edges[Submitted Date] &lt;= Misc!$P$2,Edges[Total Granted] &gt;= Misc!$O$3, Edges[Total Granted] &lt;= Misc!$P$3,Edges[Awarded] &gt;= Misc!$O$4, Edges[Awarded] &lt;= Misc!$P$4,Edges[Edge Weight] &gt;= Misc!$O$5, Edges[Edge Weight] &lt;= Misc!$P$5,TRUE), TRUE, FALSE)</f>
        <v>1</v>
      </c>
      <c r="N252" s="74"/>
      <c r="O252" s="80" t="s">
        <v>524</v>
      </c>
      <c r="P252" s="80">
        <v>38250</v>
      </c>
      <c r="Q252" s="80" t="s">
        <v>322</v>
      </c>
      <c r="R252" s="80" t="s">
        <v>600</v>
      </c>
      <c r="S252" s="80">
        <v>0</v>
      </c>
      <c r="T252" s="80">
        <v>0</v>
      </c>
      <c r="U252">
        <v>4</v>
      </c>
    </row>
    <row r="253" spans="1:21" x14ac:dyDescent="0.35">
      <c r="A253" s="66" t="s">
        <v>323</v>
      </c>
      <c r="B253" s="66" t="s">
        <v>323</v>
      </c>
      <c r="C253" s="67" t="s">
        <v>646</v>
      </c>
      <c r="D253" s="68"/>
      <c r="E253" s="67"/>
      <c r="F253" s="70"/>
      <c r="G253" s="67"/>
      <c r="H253" s="71"/>
      <c r="I253" s="72"/>
      <c r="J253" s="72"/>
      <c r="K253" s="36"/>
      <c r="L253" s="73">
        <v>253</v>
      </c>
      <c r="M253" s="73" t="b">
        <f xml:space="preserve"> IF(AND(Edges[Submitted Date] &gt;= Misc!$O$2, Edges[Submitted Date] &lt;= Misc!$P$2,Edges[Total Granted] &gt;= Misc!$O$3, Edges[Total Granted] &lt;= Misc!$P$3,Edges[Awarded] &gt;= Misc!$O$4, Edges[Awarded] &lt;= Misc!$P$4,Edges[Edge Weight] &gt;= Misc!$O$5, Edges[Edge Weight] &lt;= Misc!$P$5,TRUE), TRUE, FALSE)</f>
        <v>1</v>
      </c>
      <c r="N253" s="74"/>
      <c r="O253" s="80" t="s">
        <v>525</v>
      </c>
      <c r="P253" s="80">
        <v>38250</v>
      </c>
      <c r="Q253" s="80" t="s">
        <v>323</v>
      </c>
      <c r="R253" s="80" t="s">
        <v>597</v>
      </c>
      <c r="S253" s="80">
        <v>0</v>
      </c>
      <c r="T253" s="80">
        <v>0</v>
      </c>
      <c r="U253">
        <v>1</v>
      </c>
    </row>
    <row r="254" spans="1:21" x14ac:dyDescent="0.35">
      <c r="A254" s="66" t="s">
        <v>324</v>
      </c>
      <c r="B254" s="66" t="s">
        <v>324</v>
      </c>
      <c r="C254" s="67" t="s">
        <v>645</v>
      </c>
      <c r="D254" s="68"/>
      <c r="E254" s="67"/>
      <c r="F254" s="70"/>
      <c r="G254" s="67"/>
      <c r="H254" s="71"/>
      <c r="I254" s="72"/>
      <c r="J254" s="72"/>
      <c r="K254" s="36"/>
      <c r="L254" s="73">
        <v>254</v>
      </c>
      <c r="M254" s="73" t="b">
        <f xml:space="preserve"> IF(AND(Edges[Submitted Date] &gt;= Misc!$O$2, Edges[Submitted Date] &lt;= Misc!$P$2,Edges[Total Granted] &gt;= Misc!$O$3, Edges[Total Granted] &lt;= Misc!$P$3,Edges[Awarded] &gt;= Misc!$O$4, Edges[Awarded] &lt;= Misc!$P$4,Edges[Edge Weight] &gt;= Misc!$O$5, Edges[Edge Weight] &lt;= Misc!$P$5,TRUE), TRUE, FALSE)</f>
        <v>1</v>
      </c>
      <c r="N254" s="74"/>
      <c r="O254" s="80" t="s">
        <v>526</v>
      </c>
      <c r="P254" s="80">
        <v>38250</v>
      </c>
      <c r="Q254" s="80" t="s">
        <v>324</v>
      </c>
      <c r="R254" s="80" t="s">
        <v>603</v>
      </c>
      <c r="S254" s="80">
        <v>0</v>
      </c>
      <c r="T254" s="80">
        <v>1</v>
      </c>
      <c r="U254">
        <v>1</v>
      </c>
    </row>
    <row r="255" spans="1:21" x14ac:dyDescent="0.35">
      <c r="A255" s="66" t="s">
        <v>325</v>
      </c>
      <c r="B255" s="66" t="s">
        <v>325</v>
      </c>
      <c r="C255" s="67" t="s">
        <v>646</v>
      </c>
      <c r="D255" s="68"/>
      <c r="E255" s="67"/>
      <c r="F255" s="70"/>
      <c r="G255" s="67"/>
      <c r="H255" s="71"/>
      <c r="I255" s="72"/>
      <c r="J255" s="72"/>
      <c r="K255" s="36"/>
      <c r="L255" s="73">
        <v>255</v>
      </c>
      <c r="M255" s="73" t="b">
        <f xml:space="preserve"> IF(AND(Edges[Submitted Date] &gt;= Misc!$O$2, Edges[Submitted Date] &lt;= Misc!$P$2,Edges[Total Granted] &gt;= Misc!$O$3, Edges[Total Granted] &lt;= Misc!$P$3,Edges[Awarded] &gt;= Misc!$O$4, Edges[Awarded] &lt;= Misc!$P$4,Edges[Edge Weight] &gt;= Misc!$O$5, Edges[Edge Weight] &lt;= Misc!$P$5,TRUE), TRUE, FALSE)</f>
        <v>1</v>
      </c>
      <c r="N255" s="74"/>
      <c r="O255" s="80" t="s">
        <v>527</v>
      </c>
      <c r="P255" s="80">
        <v>38247</v>
      </c>
      <c r="Q255" s="80" t="s">
        <v>325</v>
      </c>
      <c r="R255" s="80" t="s">
        <v>591</v>
      </c>
      <c r="S255" s="80">
        <v>0</v>
      </c>
      <c r="T255" s="80">
        <v>0</v>
      </c>
      <c r="U255">
        <v>1</v>
      </c>
    </row>
    <row r="256" spans="1:21" x14ac:dyDescent="0.35">
      <c r="A256" s="66" t="s">
        <v>326</v>
      </c>
      <c r="B256" s="66" t="s">
        <v>326</v>
      </c>
      <c r="C256" s="67" t="s">
        <v>646</v>
      </c>
      <c r="D256" s="68"/>
      <c r="E256" s="67"/>
      <c r="F256" s="70"/>
      <c r="G256" s="67"/>
      <c r="H256" s="71"/>
      <c r="I256" s="72"/>
      <c r="J256" s="72"/>
      <c r="K256" s="36"/>
      <c r="L256" s="73">
        <v>256</v>
      </c>
      <c r="M256" s="73" t="b">
        <f xml:space="preserve"> IF(AND(Edges[Submitted Date] &gt;= Misc!$O$2, Edges[Submitted Date] &lt;= Misc!$P$2,Edges[Total Granted] &gt;= Misc!$O$3, Edges[Total Granted] &lt;= Misc!$P$3,Edges[Awarded] &gt;= Misc!$O$4, Edges[Awarded] &lt;= Misc!$P$4,Edges[Edge Weight] &gt;= Misc!$O$5, Edges[Edge Weight] &lt;= Misc!$P$5,TRUE), TRUE, FALSE)</f>
        <v>1</v>
      </c>
      <c r="N256" s="74"/>
      <c r="O256" s="80" t="s">
        <v>528</v>
      </c>
      <c r="P256" s="80">
        <v>38335</v>
      </c>
      <c r="Q256" s="80" t="s">
        <v>326</v>
      </c>
      <c r="R256" s="80" t="s">
        <v>603</v>
      </c>
      <c r="S256" s="80">
        <v>0</v>
      </c>
      <c r="T256" s="80">
        <v>0</v>
      </c>
      <c r="U256">
        <v>2</v>
      </c>
    </row>
    <row r="257" spans="1:21" x14ac:dyDescent="0.35">
      <c r="A257" s="66" t="s">
        <v>326</v>
      </c>
      <c r="B257" s="66" t="s">
        <v>326</v>
      </c>
      <c r="C257" s="67" t="s">
        <v>646</v>
      </c>
      <c r="D257" s="68"/>
      <c r="E257" s="67"/>
      <c r="F257" s="70"/>
      <c r="G257" s="67"/>
      <c r="H257" s="71"/>
      <c r="I257" s="72"/>
      <c r="J257" s="72"/>
      <c r="K257" s="36"/>
      <c r="L257" s="73">
        <v>257</v>
      </c>
      <c r="M257" s="73" t="b">
        <f xml:space="preserve"> IF(AND(Edges[Submitted Date] &gt;= Misc!$O$2, Edges[Submitted Date] &lt;= Misc!$P$2,Edges[Total Granted] &gt;= Misc!$O$3, Edges[Total Granted] &lt;= Misc!$P$3,Edges[Awarded] &gt;= Misc!$O$4, Edges[Awarded] &lt;= Misc!$P$4,Edges[Edge Weight] &gt;= Misc!$O$5, Edges[Edge Weight] &lt;= Misc!$P$5,TRUE), TRUE, FALSE)</f>
        <v>1</v>
      </c>
      <c r="N257" s="74"/>
      <c r="O257" s="80" t="s">
        <v>528</v>
      </c>
      <c r="P257" s="80">
        <v>38245</v>
      </c>
      <c r="Q257" s="80" t="s">
        <v>326</v>
      </c>
      <c r="R257" s="80" t="s">
        <v>603</v>
      </c>
      <c r="S257" s="80">
        <v>0</v>
      </c>
      <c r="T257" s="80">
        <v>0</v>
      </c>
      <c r="U257">
        <v>2</v>
      </c>
    </row>
    <row r="258" spans="1:21" x14ac:dyDescent="0.35">
      <c r="A258" s="66" t="s">
        <v>327</v>
      </c>
      <c r="B258" s="66" t="s">
        <v>327</v>
      </c>
      <c r="C258" s="67" t="s">
        <v>646</v>
      </c>
      <c r="D258" s="68"/>
      <c r="E258" s="67"/>
      <c r="F258" s="70"/>
      <c r="G258" s="67"/>
      <c r="H258" s="71"/>
      <c r="I258" s="72"/>
      <c r="J258" s="72"/>
      <c r="K258" s="36"/>
      <c r="L258" s="73">
        <v>258</v>
      </c>
      <c r="M258" s="73" t="b">
        <f xml:space="preserve"> IF(AND(Edges[Submitted Date] &gt;= Misc!$O$2, Edges[Submitted Date] &lt;= Misc!$P$2,Edges[Total Granted] &gt;= Misc!$O$3, Edges[Total Granted] &lt;= Misc!$P$3,Edges[Awarded] &gt;= Misc!$O$4, Edges[Awarded] &lt;= Misc!$P$4,Edges[Edge Weight] &gt;= Misc!$O$5, Edges[Edge Weight] &lt;= Misc!$P$5,TRUE), TRUE, FALSE)</f>
        <v>1</v>
      </c>
      <c r="N258" s="74"/>
      <c r="O258" s="80" t="s">
        <v>529</v>
      </c>
      <c r="P258" s="80">
        <v>38289</v>
      </c>
      <c r="Q258" s="80" t="s">
        <v>327</v>
      </c>
      <c r="R258" s="80" t="s">
        <v>591</v>
      </c>
      <c r="S258" s="80">
        <v>0</v>
      </c>
      <c r="T258" s="80">
        <v>0</v>
      </c>
      <c r="U258">
        <v>3</v>
      </c>
    </row>
    <row r="259" spans="1:21" x14ac:dyDescent="0.35">
      <c r="A259" s="66" t="s">
        <v>327</v>
      </c>
      <c r="B259" s="66" t="s">
        <v>327</v>
      </c>
      <c r="C259" s="67" t="s">
        <v>646</v>
      </c>
      <c r="D259" s="68"/>
      <c r="E259" s="67"/>
      <c r="F259" s="70"/>
      <c r="G259" s="67"/>
      <c r="H259" s="71"/>
      <c r="I259" s="72"/>
      <c r="J259" s="72"/>
      <c r="K259" s="36"/>
      <c r="L259" s="73">
        <v>259</v>
      </c>
      <c r="M259" s="73" t="b">
        <f xml:space="preserve"> IF(AND(Edges[Submitted Date] &gt;= Misc!$O$2, Edges[Submitted Date] &lt;= Misc!$P$2,Edges[Total Granted] &gt;= Misc!$O$3, Edges[Total Granted] &lt;= Misc!$P$3,Edges[Awarded] &gt;= Misc!$O$4, Edges[Awarded] &lt;= Misc!$P$4,Edges[Edge Weight] &gt;= Misc!$O$5, Edges[Edge Weight] &lt;= Misc!$P$5,TRUE), TRUE, FALSE)</f>
        <v>1</v>
      </c>
      <c r="N259" s="74"/>
      <c r="O259" s="80" t="s">
        <v>529</v>
      </c>
      <c r="P259" s="80">
        <v>38266</v>
      </c>
      <c r="Q259" s="80" t="s">
        <v>327</v>
      </c>
      <c r="R259" s="80" t="s">
        <v>591</v>
      </c>
      <c r="S259" s="80">
        <v>0</v>
      </c>
      <c r="T259" s="80">
        <v>0</v>
      </c>
      <c r="U259">
        <v>3</v>
      </c>
    </row>
    <row r="260" spans="1:21" x14ac:dyDescent="0.35">
      <c r="A260" s="66" t="s">
        <v>327</v>
      </c>
      <c r="B260" s="66" t="s">
        <v>327</v>
      </c>
      <c r="C260" s="67" t="s">
        <v>646</v>
      </c>
      <c r="D260" s="68"/>
      <c r="E260" s="67"/>
      <c r="F260" s="70"/>
      <c r="G260" s="67"/>
      <c r="H260" s="71"/>
      <c r="I260" s="72"/>
      <c r="J260" s="72"/>
      <c r="K260" s="36"/>
      <c r="L260" s="73">
        <v>260</v>
      </c>
      <c r="M260" s="73" t="b">
        <f xml:space="preserve"> IF(AND(Edges[Submitted Date] &gt;= Misc!$O$2, Edges[Submitted Date] &lt;= Misc!$P$2,Edges[Total Granted] &gt;= Misc!$O$3, Edges[Total Granted] &lt;= Misc!$P$3,Edges[Awarded] &gt;= Misc!$O$4, Edges[Awarded] &lt;= Misc!$P$4,Edges[Edge Weight] &gt;= Misc!$O$5, Edges[Edge Weight] &lt;= Misc!$P$5,TRUE), TRUE, FALSE)</f>
        <v>1</v>
      </c>
      <c r="N260" s="74"/>
      <c r="O260" s="80" t="s">
        <v>529</v>
      </c>
      <c r="P260" s="80">
        <v>38240</v>
      </c>
      <c r="Q260" s="80" t="s">
        <v>327</v>
      </c>
      <c r="R260" s="80" t="s">
        <v>591</v>
      </c>
      <c r="S260" s="80">
        <v>0</v>
      </c>
      <c r="T260" s="80">
        <v>0</v>
      </c>
      <c r="U260">
        <v>3</v>
      </c>
    </row>
    <row r="261" spans="1:21" x14ac:dyDescent="0.35">
      <c r="A261" s="66" t="s">
        <v>328</v>
      </c>
      <c r="B261" s="66" t="s">
        <v>328</v>
      </c>
      <c r="C261" s="67" t="s">
        <v>646</v>
      </c>
      <c r="D261" s="68"/>
      <c r="E261" s="67"/>
      <c r="F261" s="70"/>
      <c r="G261" s="67"/>
      <c r="H261" s="71"/>
      <c r="I261" s="72"/>
      <c r="J261" s="72"/>
      <c r="K261" s="36"/>
      <c r="L261" s="73">
        <v>261</v>
      </c>
      <c r="M261" s="73" t="b">
        <f xml:space="preserve"> IF(AND(Edges[Submitted Date] &gt;= Misc!$O$2, Edges[Submitted Date] &lt;= Misc!$P$2,Edges[Total Granted] &gt;= Misc!$O$3, Edges[Total Granted] &lt;= Misc!$P$3,Edges[Awarded] &gt;= Misc!$O$4, Edges[Awarded] &lt;= Misc!$P$4,Edges[Edge Weight] &gt;= Misc!$O$5, Edges[Edge Weight] &lt;= Misc!$P$5,TRUE), TRUE, FALSE)</f>
        <v>1</v>
      </c>
      <c r="N261" s="74"/>
      <c r="O261" s="80" t="s">
        <v>530</v>
      </c>
      <c r="P261" s="80">
        <v>38288</v>
      </c>
      <c r="Q261" s="80" t="s">
        <v>328</v>
      </c>
      <c r="R261" s="80" t="s">
        <v>591</v>
      </c>
      <c r="S261" s="80">
        <v>1804956</v>
      </c>
      <c r="T261" s="80">
        <v>0</v>
      </c>
      <c r="U261">
        <v>2</v>
      </c>
    </row>
    <row r="262" spans="1:21" x14ac:dyDescent="0.35">
      <c r="A262" s="66" t="s">
        <v>328</v>
      </c>
      <c r="B262" s="66" t="s">
        <v>328</v>
      </c>
      <c r="C262" s="67" t="s">
        <v>646</v>
      </c>
      <c r="D262" s="68"/>
      <c r="E262" s="67"/>
      <c r="F262" s="70"/>
      <c r="G262" s="67"/>
      <c r="H262" s="71"/>
      <c r="I262" s="72"/>
      <c r="J262" s="72"/>
      <c r="K262" s="36"/>
      <c r="L262" s="73">
        <v>262</v>
      </c>
      <c r="M262" s="73" t="b">
        <f xml:space="preserve"> IF(AND(Edges[Submitted Date] &gt;= Misc!$O$2, Edges[Submitted Date] &lt;= Misc!$P$2,Edges[Total Granted] &gt;= Misc!$O$3, Edges[Total Granted] &lt;= Misc!$P$3,Edges[Awarded] &gt;= Misc!$O$4, Edges[Awarded] &lt;= Misc!$P$4,Edges[Edge Weight] &gt;= Misc!$O$5, Edges[Edge Weight] &lt;= Misc!$P$5,TRUE), TRUE, FALSE)</f>
        <v>1</v>
      </c>
      <c r="N262" s="74"/>
      <c r="O262" s="80" t="s">
        <v>530</v>
      </c>
      <c r="P262" s="80">
        <v>38239</v>
      </c>
      <c r="Q262" s="80" t="s">
        <v>328</v>
      </c>
      <c r="R262" s="80" t="s">
        <v>591</v>
      </c>
      <c r="S262" s="80">
        <v>0</v>
      </c>
      <c r="T262" s="80">
        <v>0</v>
      </c>
      <c r="U262">
        <v>2</v>
      </c>
    </row>
    <row r="263" spans="1:21" x14ac:dyDescent="0.35">
      <c r="A263" s="66" t="s">
        <v>329</v>
      </c>
      <c r="B263" s="66" t="s">
        <v>329</v>
      </c>
      <c r="C263" s="67" t="s">
        <v>646</v>
      </c>
      <c r="D263" s="68"/>
      <c r="E263" s="67"/>
      <c r="F263" s="70"/>
      <c r="G263" s="67"/>
      <c r="H263" s="71"/>
      <c r="I263" s="72"/>
      <c r="J263" s="72"/>
      <c r="K263" s="36"/>
      <c r="L263" s="73">
        <v>263</v>
      </c>
      <c r="M263" s="73" t="b">
        <f xml:space="preserve"> IF(AND(Edges[Submitted Date] &gt;= Misc!$O$2, Edges[Submitted Date] &lt;= Misc!$P$2,Edges[Total Granted] &gt;= Misc!$O$3, Edges[Total Granted] &lt;= Misc!$P$3,Edges[Awarded] &gt;= Misc!$O$4, Edges[Awarded] &lt;= Misc!$P$4,Edges[Edge Weight] &gt;= Misc!$O$5, Edges[Edge Weight] &lt;= Misc!$P$5,TRUE), TRUE, FALSE)</f>
        <v>1</v>
      </c>
      <c r="N263" s="74"/>
      <c r="O263" s="80" t="s">
        <v>531</v>
      </c>
      <c r="P263" s="80">
        <v>38238</v>
      </c>
      <c r="Q263" s="80" t="s">
        <v>329</v>
      </c>
      <c r="R263" s="80" t="s">
        <v>616</v>
      </c>
      <c r="S263" s="80">
        <v>10708</v>
      </c>
      <c r="T263" s="80">
        <v>0</v>
      </c>
      <c r="U263">
        <v>1</v>
      </c>
    </row>
    <row r="264" spans="1:21" x14ac:dyDescent="0.35">
      <c r="A264" s="66" t="s">
        <v>330</v>
      </c>
      <c r="B264" s="66" t="s">
        <v>330</v>
      </c>
      <c r="C264" s="67" t="s">
        <v>646</v>
      </c>
      <c r="D264" s="68"/>
      <c r="E264" s="67"/>
      <c r="F264" s="70"/>
      <c r="G264" s="67"/>
      <c r="H264" s="71"/>
      <c r="I264" s="72"/>
      <c r="J264" s="72"/>
      <c r="K264" s="36"/>
      <c r="L264" s="73">
        <v>264</v>
      </c>
      <c r="M264" s="73" t="b">
        <f xml:space="preserve"> IF(AND(Edges[Submitted Date] &gt;= Misc!$O$2, Edges[Submitted Date] &lt;= Misc!$P$2,Edges[Total Granted] &gt;= Misc!$O$3, Edges[Total Granted] &lt;= Misc!$P$3,Edges[Awarded] &gt;= Misc!$O$4, Edges[Awarded] &lt;= Misc!$P$4,Edges[Edge Weight] &gt;= Misc!$O$5, Edges[Edge Weight] &lt;= Misc!$P$5,TRUE), TRUE, FALSE)</f>
        <v>1</v>
      </c>
      <c r="N264" s="74"/>
      <c r="O264" s="80" t="s">
        <v>532</v>
      </c>
      <c r="P264" s="80">
        <v>38233</v>
      </c>
      <c r="Q264" s="80" t="s">
        <v>330</v>
      </c>
      <c r="R264" s="80" t="s">
        <v>617</v>
      </c>
      <c r="S264" s="80">
        <v>0</v>
      </c>
      <c r="T264" s="80">
        <v>0</v>
      </c>
      <c r="U264">
        <v>1</v>
      </c>
    </row>
    <row r="265" spans="1:21" x14ac:dyDescent="0.35">
      <c r="A265" s="66" t="s">
        <v>331</v>
      </c>
      <c r="B265" s="66" t="s">
        <v>355</v>
      </c>
      <c r="C265" s="67" t="s">
        <v>646</v>
      </c>
      <c r="D265" s="68"/>
      <c r="E265" s="67"/>
      <c r="F265" s="70"/>
      <c r="G265" s="67"/>
      <c r="H265" s="71"/>
      <c r="I265" s="72"/>
      <c r="J265" s="72"/>
      <c r="K265" s="36"/>
      <c r="L265" s="73">
        <v>265</v>
      </c>
      <c r="M265" s="73" t="b">
        <f xml:space="preserve"> IF(AND(Edges[Submitted Date] &gt;= Misc!$O$2, Edges[Submitted Date] &lt;= Misc!$P$2,Edges[Total Granted] &gt;= Misc!$O$3, Edges[Total Granted] &lt;= Misc!$P$3,Edges[Awarded] &gt;= Misc!$O$4, Edges[Awarded] &lt;= Misc!$P$4,Edges[Edge Weight] &gt;= Misc!$O$5, Edges[Edge Weight] &lt;= Misc!$P$5,TRUE), TRUE, FALSE)</f>
        <v>1</v>
      </c>
      <c r="N265" s="74"/>
      <c r="O265" s="80" t="s">
        <v>533</v>
      </c>
      <c r="P265" s="80">
        <v>38232</v>
      </c>
      <c r="Q265" s="80" t="s">
        <v>355</v>
      </c>
      <c r="R265" s="80" t="s">
        <v>587</v>
      </c>
      <c r="S265" s="80">
        <v>432488</v>
      </c>
      <c r="T265" s="80">
        <v>0</v>
      </c>
      <c r="U265">
        <v>1</v>
      </c>
    </row>
    <row r="266" spans="1:21" x14ac:dyDescent="0.35">
      <c r="A266" s="66" t="s">
        <v>332</v>
      </c>
      <c r="B266" s="66" t="s">
        <v>332</v>
      </c>
      <c r="C266" s="67" t="s">
        <v>646</v>
      </c>
      <c r="D266" s="68"/>
      <c r="E266" s="67"/>
      <c r="F266" s="70"/>
      <c r="G266" s="67"/>
      <c r="H266" s="71"/>
      <c r="I266" s="72"/>
      <c r="J266" s="72"/>
      <c r="K266" s="36"/>
      <c r="L266" s="73">
        <v>266</v>
      </c>
      <c r="M266" s="73" t="b">
        <f xml:space="preserve"> IF(AND(Edges[Submitted Date] &gt;= Misc!$O$2, Edges[Submitted Date] &lt;= Misc!$P$2,Edges[Total Granted] &gt;= Misc!$O$3, Edges[Total Granted] &lt;= Misc!$P$3,Edges[Awarded] &gt;= Misc!$O$4, Edges[Awarded] &lt;= Misc!$P$4,Edges[Edge Weight] &gt;= Misc!$O$5, Edges[Edge Weight] &lt;= Misc!$P$5,TRUE), TRUE, FALSE)</f>
        <v>1</v>
      </c>
      <c r="N266" s="74"/>
      <c r="O266" s="80" t="s">
        <v>534</v>
      </c>
      <c r="P266" s="80">
        <v>38259</v>
      </c>
      <c r="Q266" s="80" t="s">
        <v>332</v>
      </c>
      <c r="R266" s="80" t="s">
        <v>611</v>
      </c>
      <c r="S266" s="80">
        <v>0</v>
      </c>
      <c r="T266" s="80">
        <v>0</v>
      </c>
      <c r="U266">
        <v>2</v>
      </c>
    </row>
    <row r="267" spans="1:21" x14ac:dyDescent="0.35">
      <c r="A267" s="66" t="s">
        <v>332</v>
      </c>
      <c r="B267" s="66" t="s">
        <v>332</v>
      </c>
      <c r="C267" s="67" t="s">
        <v>646</v>
      </c>
      <c r="D267" s="68"/>
      <c r="E267" s="67"/>
      <c r="F267" s="70"/>
      <c r="G267" s="67"/>
      <c r="H267" s="71"/>
      <c r="I267" s="72"/>
      <c r="J267" s="72"/>
      <c r="K267" s="36"/>
      <c r="L267" s="73">
        <v>267</v>
      </c>
      <c r="M267" s="73" t="b">
        <f xml:space="preserve"> IF(AND(Edges[Submitted Date] &gt;= Misc!$O$2, Edges[Submitted Date] &lt;= Misc!$P$2,Edges[Total Granted] &gt;= Misc!$O$3, Edges[Total Granted] &lt;= Misc!$P$3,Edges[Awarded] &gt;= Misc!$O$4, Edges[Awarded] &lt;= Misc!$P$4,Edges[Edge Weight] &gt;= Misc!$O$5, Edges[Edge Weight] &lt;= Misc!$P$5,TRUE), TRUE, FALSE)</f>
        <v>1</v>
      </c>
      <c r="N267" s="74"/>
      <c r="O267" s="80" t="s">
        <v>534</v>
      </c>
      <c r="P267" s="80">
        <v>38231</v>
      </c>
      <c r="Q267" s="80" t="s">
        <v>332</v>
      </c>
      <c r="R267" s="80" t="s">
        <v>611</v>
      </c>
      <c r="S267" s="80">
        <v>0</v>
      </c>
      <c r="T267" s="80">
        <v>0</v>
      </c>
      <c r="U267">
        <v>2</v>
      </c>
    </row>
    <row r="268" spans="1:21" x14ac:dyDescent="0.35">
      <c r="A268" s="66" t="s">
        <v>307</v>
      </c>
      <c r="B268" s="66" t="s">
        <v>307</v>
      </c>
      <c r="C268" s="67" t="s">
        <v>646</v>
      </c>
      <c r="D268" s="68"/>
      <c r="E268" s="67"/>
      <c r="F268" s="70"/>
      <c r="G268" s="67"/>
      <c r="H268" s="71"/>
      <c r="I268" s="72"/>
      <c r="J268" s="72"/>
      <c r="K268" s="36"/>
      <c r="L268" s="73">
        <v>268</v>
      </c>
      <c r="M268" s="73" t="b">
        <f xml:space="preserve"> IF(AND(Edges[Submitted Date] &gt;= Misc!$O$2, Edges[Submitted Date] &lt;= Misc!$P$2,Edges[Total Granted] &gt;= Misc!$O$3, Edges[Total Granted] &lt;= Misc!$P$3,Edges[Awarded] &gt;= Misc!$O$4, Edges[Awarded] &lt;= Misc!$P$4,Edges[Edge Weight] &gt;= Misc!$O$5, Edges[Edge Weight] &lt;= Misc!$P$5,TRUE), TRUE, FALSE)</f>
        <v>1</v>
      </c>
      <c r="N268" s="74"/>
      <c r="O268" s="80" t="s">
        <v>535</v>
      </c>
      <c r="P268" s="80">
        <v>38281</v>
      </c>
      <c r="Q268" s="80" t="s">
        <v>307</v>
      </c>
      <c r="R268" s="80" t="s">
        <v>598</v>
      </c>
      <c r="S268" s="80">
        <v>0</v>
      </c>
      <c r="T268" s="80">
        <v>0</v>
      </c>
      <c r="U268">
        <v>2</v>
      </c>
    </row>
    <row r="269" spans="1:21" x14ac:dyDescent="0.35">
      <c r="A269" s="66" t="s">
        <v>307</v>
      </c>
      <c r="B269" s="66" t="s">
        <v>307</v>
      </c>
      <c r="C269" s="67" t="s">
        <v>646</v>
      </c>
      <c r="D269" s="68"/>
      <c r="E269" s="67"/>
      <c r="F269" s="70"/>
      <c r="G269" s="67"/>
      <c r="H269" s="71"/>
      <c r="I269" s="72"/>
      <c r="J269" s="72"/>
      <c r="K269" s="36"/>
      <c r="L269" s="73">
        <v>269</v>
      </c>
      <c r="M269" s="73" t="b">
        <f xml:space="preserve"> IF(AND(Edges[Submitted Date] &gt;= Misc!$O$2, Edges[Submitted Date] &lt;= Misc!$P$2,Edges[Total Granted] &gt;= Misc!$O$3, Edges[Total Granted] &lt;= Misc!$P$3,Edges[Awarded] &gt;= Misc!$O$4, Edges[Awarded] &lt;= Misc!$P$4,Edges[Edge Weight] &gt;= Misc!$O$5, Edges[Edge Weight] &lt;= Misc!$P$5,TRUE), TRUE, FALSE)</f>
        <v>1</v>
      </c>
      <c r="N269" s="74"/>
      <c r="O269" s="80" t="s">
        <v>535</v>
      </c>
      <c r="P269" s="80">
        <v>38230</v>
      </c>
      <c r="Q269" s="80" t="s">
        <v>307</v>
      </c>
      <c r="R269" s="80" t="s">
        <v>598</v>
      </c>
      <c r="S269" s="80">
        <v>0</v>
      </c>
      <c r="T269" s="80">
        <v>0</v>
      </c>
      <c r="U269">
        <v>2</v>
      </c>
    </row>
    <row r="270" spans="1:21" x14ac:dyDescent="0.35">
      <c r="A270" s="66" t="s">
        <v>333</v>
      </c>
      <c r="B270" s="66" t="s">
        <v>333</v>
      </c>
      <c r="C270" s="67" t="s">
        <v>646</v>
      </c>
      <c r="D270" s="68"/>
      <c r="E270" s="67"/>
      <c r="F270" s="70"/>
      <c r="G270" s="67"/>
      <c r="H270" s="71"/>
      <c r="I270" s="72"/>
      <c r="J270" s="72"/>
      <c r="K270" s="36"/>
      <c r="L270" s="73">
        <v>270</v>
      </c>
      <c r="M270" s="73" t="b">
        <f xml:space="preserve"> IF(AND(Edges[Submitted Date] &gt;= Misc!$O$2, Edges[Submitted Date] &lt;= Misc!$P$2,Edges[Total Granted] &gt;= Misc!$O$3, Edges[Total Granted] &lt;= Misc!$P$3,Edges[Awarded] &gt;= Misc!$O$4, Edges[Awarded] &lt;= Misc!$P$4,Edges[Edge Weight] &gt;= Misc!$O$5, Edges[Edge Weight] &lt;= Misc!$P$5,TRUE), TRUE, FALSE)</f>
        <v>1</v>
      </c>
      <c r="N270" s="74"/>
      <c r="O270" s="80" t="s">
        <v>536</v>
      </c>
      <c r="P270" s="80">
        <v>38230</v>
      </c>
      <c r="Q270" s="80" t="s">
        <v>333</v>
      </c>
      <c r="R270" s="80" t="s">
        <v>595</v>
      </c>
      <c r="S270" s="80">
        <v>0</v>
      </c>
      <c r="T270" s="80">
        <v>0</v>
      </c>
      <c r="U270">
        <v>1</v>
      </c>
    </row>
    <row r="271" spans="1:21" x14ac:dyDescent="0.35">
      <c r="A271" s="66" t="s">
        <v>334</v>
      </c>
      <c r="B271" s="66" t="s">
        <v>334</v>
      </c>
      <c r="C271" s="67" t="s">
        <v>646</v>
      </c>
      <c r="D271" s="68"/>
      <c r="E271" s="67"/>
      <c r="F271" s="70"/>
      <c r="G271" s="67"/>
      <c r="H271" s="71"/>
      <c r="I271" s="72"/>
      <c r="J271" s="72"/>
      <c r="K271" s="36"/>
      <c r="L271" s="73">
        <v>271</v>
      </c>
      <c r="M271" s="73" t="b">
        <f xml:space="preserve"> IF(AND(Edges[Submitted Date] &gt;= Misc!$O$2, Edges[Submitted Date] &lt;= Misc!$P$2,Edges[Total Granted] &gt;= Misc!$O$3, Edges[Total Granted] &lt;= Misc!$P$3,Edges[Awarded] &gt;= Misc!$O$4, Edges[Awarded] &lt;= Misc!$P$4,Edges[Edge Weight] &gt;= Misc!$O$5, Edges[Edge Weight] &lt;= Misc!$P$5,TRUE), TRUE, FALSE)</f>
        <v>1</v>
      </c>
      <c r="N271" s="74"/>
      <c r="O271" s="80" t="s">
        <v>537</v>
      </c>
      <c r="P271" s="80">
        <v>38230</v>
      </c>
      <c r="Q271" s="80" t="s">
        <v>334</v>
      </c>
      <c r="R271" s="80" t="s">
        <v>618</v>
      </c>
      <c r="S271" s="80">
        <v>0</v>
      </c>
      <c r="T271" s="80">
        <v>0</v>
      </c>
      <c r="U271">
        <v>1</v>
      </c>
    </row>
    <row r="272" spans="1:21" x14ac:dyDescent="0.35">
      <c r="A272" s="66" t="s">
        <v>269</v>
      </c>
      <c r="B272" s="66" t="s">
        <v>269</v>
      </c>
      <c r="C272" s="67" t="s">
        <v>646</v>
      </c>
      <c r="D272" s="68"/>
      <c r="E272" s="67"/>
      <c r="F272" s="70"/>
      <c r="G272" s="67"/>
      <c r="H272" s="71"/>
      <c r="I272" s="72"/>
      <c r="J272" s="72"/>
      <c r="K272" s="36"/>
      <c r="L272" s="73">
        <v>272</v>
      </c>
      <c r="M272" s="73" t="b">
        <f xml:space="preserve"> IF(AND(Edges[Submitted Date] &gt;= Misc!$O$2, Edges[Submitted Date] &lt;= Misc!$P$2,Edges[Total Granted] &gt;= Misc!$O$3, Edges[Total Granted] &lt;= Misc!$P$3,Edges[Awarded] &gt;= Misc!$O$4, Edges[Awarded] &lt;= Misc!$P$4,Edges[Edge Weight] &gt;= Misc!$O$5, Edges[Edge Weight] &lt;= Misc!$P$5,TRUE), TRUE, FALSE)</f>
        <v>1</v>
      </c>
      <c r="N272" s="74"/>
      <c r="O272" s="80" t="s">
        <v>472</v>
      </c>
      <c r="P272" s="80">
        <v>38230</v>
      </c>
      <c r="Q272" s="80" t="s">
        <v>269</v>
      </c>
      <c r="R272" s="80" t="s">
        <v>598</v>
      </c>
      <c r="S272" s="80">
        <v>30000</v>
      </c>
      <c r="T272" s="80">
        <v>0</v>
      </c>
      <c r="U272">
        <v>1</v>
      </c>
    </row>
    <row r="273" spans="1:21" x14ac:dyDescent="0.35">
      <c r="A273" s="66" t="s">
        <v>335</v>
      </c>
      <c r="B273" s="66" t="s">
        <v>335</v>
      </c>
      <c r="C273" s="67" t="s">
        <v>646</v>
      </c>
      <c r="D273" s="68"/>
      <c r="E273" s="67"/>
      <c r="F273" s="70"/>
      <c r="G273" s="67"/>
      <c r="H273" s="71"/>
      <c r="I273" s="72"/>
      <c r="J273" s="72"/>
      <c r="K273" s="36"/>
      <c r="L273" s="73">
        <v>273</v>
      </c>
      <c r="M273" s="73" t="b">
        <f xml:space="preserve"> IF(AND(Edges[Submitted Date] &gt;= Misc!$O$2, Edges[Submitted Date] &lt;= Misc!$P$2,Edges[Total Granted] &gt;= Misc!$O$3, Edges[Total Granted] &lt;= Misc!$P$3,Edges[Awarded] &gt;= Misc!$O$4, Edges[Awarded] &lt;= Misc!$P$4,Edges[Edge Weight] &gt;= Misc!$O$5, Edges[Edge Weight] &lt;= Misc!$P$5,TRUE), TRUE, FALSE)</f>
        <v>1</v>
      </c>
      <c r="N273" s="74"/>
      <c r="O273" s="80" t="s">
        <v>538</v>
      </c>
      <c r="P273" s="80">
        <v>38229</v>
      </c>
      <c r="Q273" s="80" t="s">
        <v>335</v>
      </c>
      <c r="R273" s="80" t="s">
        <v>587</v>
      </c>
      <c r="S273" s="80">
        <v>0</v>
      </c>
      <c r="T273" s="80">
        <v>0</v>
      </c>
      <c r="U273">
        <v>1</v>
      </c>
    </row>
    <row r="274" spans="1:21" x14ac:dyDescent="0.35">
      <c r="A274" s="66" t="s">
        <v>336</v>
      </c>
      <c r="B274" s="66" t="s">
        <v>336</v>
      </c>
      <c r="C274" s="67" t="s">
        <v>646</v>
      </c>
      <c r="D274" s="68"/>
      <c r="E274" s="67"/>
      <c r="F274" s="70"/>
      <c r="G274" s="67"/>
      <c r="H274" s="71"/>
      <c r="I274" s="72"/>
      <c r="J274" s="72"/>
      <c r="K274" s="36"/>
      <c r="L274" s="73">
        <v>274</v>
      </c>
      <c r="M274" s="73" t="b">
        <f xml:space="preserve"> IF(AND(Edges[Submitted Date] &gt;= Misc!$O$2, Edges[Submitted Date] &lt;= Misc!$P$2,Edges[Total Granted] &gt;= Misc!$O$3, Edges[Total Granted] &lt;= Misc!$P$3,Edges[Awarded] &gt;= Misc!$O$4, Edges[Awarded] &lt;= Misc!$P$4,Edges[Edge Weight] &gt;= Misc!$O$5, Edges[Edge Weight] &lt;= Misc!$P$5,TRUE), TRUE, FALSE)</f>
        <v>1</v>
      </c>
      <c r="N274" s="74"/>
      <c r="O274" s="80" t="s">
        <v>539</v>
      </c>
      <c r="P274" s="80">
        <v>38288</v>
      </c>
      <c r="Q274" s="80" t="s">
        <v>336</v>
      </c>
      <c r="R274" s="80" t="s">
        <v>588</v>
      </c>
      <c r="S274" s="80">
        <v>0</v>
      </c>
      <c r="T274" s="80">
        <v>0</v>
      </c>
      <c r="U274">
        <v>2</v>
      </c>
    </row>
    <row r="275" spans="1:21" x14ac:dyDescent="0.35">
      <c r="A275" s="66" t="s">
        <v>336</v>
      </c>
      <c r="B275" s="66" t="s">
        <v>336</v>
      </c>
      <c r="C275" s="67" t="s">
        <v>646</v>
      </c>
      <c r="D275" s="68"/>
      <c r="E275" s="67"/>
      <c r="F275" s="70"/>
      <c r="G275" s="67"/>
      <c r="H275" s="71"/>
      <c r="I275" s="72"/>
      <c r="J275" s="72"/>
      <c r="K275" s="36"/>
      <c r="L275" s="73">
        <v>275</v>
      </c>
      <c r="M275" s="73" t="b">
        <f xml:space="preserve"> IF(AND(Edges[Submitted Date] &gt;= Misc!$O$2, Edges[Submitted Date] &lt;= Misc!$P$2,Edges[Total Granted] &gt;= Misc!$O$3, Edges[Total Granted] &lt;= Misc!$P$3,Edges[Awarded] &gt;= Misc!$O$4, Edges[Awarded] &lt;= Misc!$P$4,Edges[Edge Weight] &gt;= Misc!$O$5, Edges[Edge Weight] &lt;= Misc!$P$5,TRUE), TRUE, FALSE)</f>
        <v>1</v>
      </c>
      <c r="N275" s="74"/>
      <c r="O275" s="80" t="s">
        <v>539</v>
      </c>
      <c r="P275" s="80">
        <v>38229</v>
      </c>
      <c r="Q275" s="80" t="s">
        <v>336</v>
      </c>
      <c r="R275" s="80" t="s">
        <v>588</v>
      </c>
      <c r="S275" s="80">
        <v>0</v>
      </c>
      <c r="T275" s="80">
        <v>0</v>
      </c>
      <c r="U275">
        <v>2</v>
      </c>
    </row>
    <row r="276" spans="1:21" x14ac:dyDescent="0.35">
      <c r="A276" s="66" t="s">
        <v>337</v>
      </c>
      <c r="B276" s="66" t="s">
        <v>337</v>
      </c>
      <c r="C276" s="67" t="s">
        <v>646</v>
      </c>
      <c r="D276" s="68"/>
      <c r="E276" s="67"/>
      <c r="F276" s="70"/>
      <c r="G276" s="67"/>
      <c r="H276" s="71"/>
      <c r="I276" s="72"/>
      <c r="J276" s="72"/>
      <c r="K276" s="36"/>
      <c r="L276" s="73">
        <v>276</v>
      </c>
      <c r="M276" s="73" t="b">
        <f xml:space="preserve"> IF(AND(Edges[Submitted Date] &gt;= Misc!$O$2, Edges[Submitted Date] &lt;= Misc!$P$2,Edges[Total Granted] &gt;= Misc!$O$3, Edges[Total Granted] &lt;= Misc!$P$3,Edges[Awarded] &gt;= Misc!$O$4, Edges[Awarded] &lt;= Misc!$P$4,Edges[Edge Weight] &gt;= Misc!$O$5, Edges[Edge Weight] &lt;= Misc!$P$5,TRUE), TRUE, FALSE)</f>
        <v>1</v>
      </c>
      <c r="N276" s="74"/>
      <c r="O276" s="80" t="s">
        <v>540</v>
      </c>
      <c r="P276" s="80">
        <v>38289</v>
      </c>
      <c r="Q276" s="80" t="s">
        <v>337</v>
      </c>
      <c r="R276" s="80" t="s">
        <v>617</v>
      </c>
      <c r="S276" s="80">
        <v>0</v>
      </c>
      <c r="T276" s="80">
        <v>0</v>
      </c>
      <c r="U276">
        <v>3</v>
      </c>
    </row>
    <row r="277" spans="1:21" x14ac:dyDescent="0.35">
      <c r="A277" s="66" t="s">
        <v>337</v>
      </c>
      <c r="B277" s="66" t="s">
        <v>337</v>
      </c>
      <c r="C277" s="67" t="s">
        <v>646</v>
      </c>
      <c r="D277" s="68"/>
      <c r="E277" s="67"/>
      <c r="F277" s="70"/>
      <c r="G277" s="67"/>
      <c r="H277" s="71"/>
      <c r="I277" s="72"/>
      <c r="J277" s="72"/>
      <c r="K277" s="36"/>
      <c r="L277" s="73">
        <v>277</v>
      </c>
      <c r="M277" s="73" t="b">
        <f xml:space="preserve"> IF(AND(Edges[Submitted Date] &gt;= Misc!$O$2, Edges[Submitted Date] &lt;= Misc!$P$2,Edges[Total Granted] &gt;= Misc!$O$3, Edges[Total Granted] &lt;= Misc!$P$3,Edges[Awarded] &gt;= Misc!$O$4, Edges[Awarded] &lt;= Misc!$P$4,Edges[Edge Weight] &gt;= Misc!$O$5, Edges[Edge Weight] &lt;= Misc!$P$5,TRUE), TRUE, FALSE)</f>
        <v>1</v>
      </c>
      <c r="N277" s="74"/>
      <c r="O277" s="80" t="s">
        <v>540</v>
      </c>
      <c r="P277" s="80">
        <v>38238</v>
      </c>
      <c r="Q277" s="80" t="s">
        <v>337</v>
      </c>
      <c r="R277" s="80" t="s">
        <v>617</v>
      </c>
      <c r="S277" s="80">
        <v>147513</v>
      </c>
      <c r="T277" s="80">
        <v>0</v>
      </c>
      <c r="U277">
        <v>3</v>
      </c>
    </row>
    <row r="278" spans="1:21" x14ac:dyDescent="0.35">
      <c r="A278" s="66" t="s">
        <v>337</v>
      </c>
      <c r="B278" s="66" t="s">
        <v>337</v>
      </c>
      <c r="C278" s="67" t="s">
        <v>646</v>
      </c>
      <c r="D278" s="68"/>
      <c r="E278" s="67"/>
      <c r="F278" s="70"/>
      <c r="G278" s="67"/>
      <c r="H278" s="71"/>
      <c r="I278" s="72"/>
      <c r="J278" s="72"/>
      <c r="K278" s="36"/>
      <c r="L278" s="73">
        <v>278</v>
      </c>
      <c r="M278" s="73" t="b">
        <f xml:space="preserve"> IF(AND(Edges[Submitted Date] &gt;= Misc!$O$2, Edges[Submitted Date] &lt;= Misc!$P$2,Edges[Total Granted] &gt;= Misc!$O$3, Edges[Total Granted] &lt;= Misc!$P$3,Edges[Awarded] &gt;= Misc!$O$4, Edges[Awarded] &lt;= Misc!$P$4,Edges[Edge Weight] &gt;= Misc!$O$5, Edges[Edge Weight] &lt;= Misc!$P$5,TRUE), TRUE, FALSE)</f>
        <v>1</v>
      </c>
      <c r="N278" s="74"/>
      <c r="O278" s="80" t="s">
        <v>540</v>
      </c>
      <c r="P278" s="80">
        <v>38229</v>
      </c>
      <c r="Q278" s="80" t="s">
        <v>337</v>
      </c>
      <c r="R278" s="80" t="s">
        <v>617</v>
      </c>
      <c r="S278" s="80">
        <v>0</v>
      </c>
      <c r="T278" s="80">
        <v>0</v>
      </c>
      <c r="U278">
        <v>3</v>
      </c>
    </row>
    <row r="279" spans="1:21" x14ac:dyDescent="0.35">
      <c r="A279" s="66" t="s">
        <v>338</v>
      </c>
      <c r="B279" s="66" t="s">
        <v>338</v>
      </c>
      <c r="C279" s="67" t="s">
        <v>646</v>
      </c>
      <c r="D279" s="68"/>
      <c r="E279" s="67"/>
      <c r="F279" s="70"/>
      <c r="G279" s="67"/>
      <c r="H279" s="71"/>
      <c r="I279" s="72"/>
      <c r="J279" s="72"/>
      <c r="K279" s="36"/>
      <c r="L279" s="73">
        <v>279</v>
      </c>
      <c r="M279" s="73" t="b">
        <f xml:space="preserve"> IF(AND(Edges[Submitted Date] &gt;= Misc!$O$2, Edges[Submitted Date] &lt;= Misc!$P$2,Edges[Total Granted] &gt;= Misc!$O$3, Edges[Total Granted] &lt;= Misc!$P$3,Edges[Awarded] &gt;= Misc!$O$4, Edges[Awarded] &lt;= Misc!$P$4,Edges[Edge Weight] &gt;= Misc!$O$5, Edges[Edge Weight] &lt;= Misc!$P$5,TRUE), TRUE, FALSE)</f>
        <v>1</v>
      </c>
      <c r="N279" s="74"/>
      <c r="O279" s="80" t="s">
        <v>541</v>
      </c>
      <c r="P279" s="80">
        <v>38229</v>
      </c>
      <c r="Q279" s="80" t="s">
        <v>338</v>
      </c>
      <c r="R279" s="80" t="s">
        <v>594</v>
      </c>
      <c r="S279" s="80">
        <v>0</v>
      </c>
      <c r="T279" s="80">
        <v>0</v>
      </c>
      <c r="U279">
        <v>1</v>
      </c>
    </row>
    <row r="280" spans="1:21" x14ac:dyDescent="0.35">
      <c r="A280" s="66" t="s">
        <v>339</v>
      </c>
      <c r="B280" s="66" t="s">
        <v>339</v>
      </c>
      <c r="C280" s="67" t="s">
        <v>646</v>
      </c>
      <c r="D280" s="68"/>
      <c r="E280" s="67"/>
      <c r="F280" s="70"/>
      <c r="G280" s="67"/>
      <c r="H280" s="71"/>
      <c r="I280" s="72"/>
      <c r="J280" s="72"/>
      <c r="K280" s="36"/>
      <c r="L280" s="73">
        <v>280</v>
      </c>
      <c r="M280" s="73" t="b">
        <f xml:space="preserve"> IF(AND(Edges[Submitted Date] &gt;= Misc!$O$2, Edges[Submitted Date] &lt;= Misc!$P$2,Edges[Total Granted] &gt;= Misc!$O$3, Edges[Total Granted] &lt;= Misc!$P$3,Edges[Awarded] &gt;= Misc!$O$4, Edges[Awarded] &lt;= Misc!$P$4,Edges[Edge Weight] &gt;= Misc!$O$5, Edges[Edge Weight] &lt;= Misc!$P$5,TRUE), TRUE, FALSE)</f>
        <v>1</v>
      </c>
      <c r="N280" s="74"/>
      <c r="O280" s="80" t="s">
        <v>542</v>
      </c>
      <c r="P280" s="80">
        <v>38282</v>
      </c>
      <c r="Q280" s="80" t="s">
        <v>339</v>
      </c>
      <c r="R280" s="80" t="s">
        <v>589</v>
      </c>
      <c r="S280" s="80">
        <v>0</v>
      </c>
      <c r="T280" s="80">
        <v>0</v>
      </c>
      <c r="U280">
        <v>3</v>
      </c>
    </row>
    <row r="281" spans="1:21" x14ac:dyDescent="0.35">
      <c r="A281" s="66" t="s">
        <v>339</v>
      </c>
      <c r="B281" s="66" t="s">
        <v>339</v>
      </c>
      <c r="C281" s="67" t="s">
        <v>646</v>
      </c>
      <c r="D281" s="68"/>
      <c r="E281" s="67"/>
      <c r="F281" s="70"/>
      <c r="G281" s="67"/>
      <c r="H281" s="71"/>
      <c r="I281" s="72"/>
      <c r="J281" s="72"/>
      <c r="K281" s="36"/>
      <c r="L281" s="73">
        <v>281</v>
      </c>
      <c r="M281" s="73" t="b">
        <f xml:space="preserve"> IF(AND(Edges[Submitted Date] &gt;= Misc!$O$2, Edges[Submitted Date] &lt;= Misc!$P$2,Edges[Total Granted] &gt;= Misc!$O$3, Edges[Total Granted] &lt;= Misc!$P$3,Edges[Awarded] &gt;= Misc!$O$4, Edges[Awarded] &lt;= Misc!$P$4,Edges[Edge Weight] &gt;= Misc!$O$5, Edges[Edge Weight] &lt;= Misc!$P$5,TRUE), TRUE, FALSE)</f>
        <v>1</v>
      </c>
      <c r="N281" s="74"/>
      <c r="O281" s="80" t="s">
        <v>542</v>
      </c>
      <c r="P281" s="80">
        <v>38260</v>
      </c>
      <c r="Q281" s="80" t="s">
        <v>339</v>
      </c>
      <c r="R281" s="80" t="s">
        <v>589</v>
      </c>
      <c r="S281" s="80">
        <v>1090400</v>
      </c>
      <c r="T281" s="80">
        <v>0</v>
      </c>
      <c r="U281">
        <v>3</v>
      </c>
    </row>
    <row r="282" spans="1:21" x14ac:dyDescent="0.35">
      <c r="A282" s="66" t="s">
        <v>339</v>
      </c>
      <c r="B282" s="66" t="s">
        <v>339</v>
      </c>
      <c r="C282" s="67" t="s">
        <v>646</v>
      </c>
      <c r="D282" s="68"/>
      <c r="E282" s="67"/>
      <c r="F282" s="70"/>
      <c r="G282" s="67"/>
      <c r="H282" s="71"/>
      <c r="I282" s="72"/>
      <c r="J282" s="72"/>
      <c r="K282" s="36"/>
      <c r="L282" s="73">
        <v>282</v>
      </c>
      <c r="M282" s="73" t="b">
        <f xml:space="preserve"> IF(AND(Edges[Submitted Date] &gt;= Misc!$O$2, Edges[Submitted Date] &lt;= Misc!$P$2,Edges[Total Granted] &gt;= Misc!$O$3, Edges[Total Granted] &lt;= Misc!$P$3,Edges[Awarded] &gt;= Misc!$O$4, Edges[Awarded] &lt;= Misc!$P$4,Edges[Edge Weight] &gt;= Misc!$O$5, Edges[Edge Weight] &lt;= Misc!$P$5,TRUE), TRUE, FALSE)</f>
        <v>1</v>
      </c>
      <c r="N282" s="74"/>
      <c r="O282" s="80" t="s">
        <v>542</v>
      </c>
      <c r="P282" s="80">
        <v>38229</v>
      </c>
      <c r="Q282" s="80" t="s">
        <v>339</v>
      </c>
      <c r="R282" s="80" t="s">
        <v>589</v>
      </c>
      <c r="S282" s="80">
        <v>20000</v>
      </c>
      <c r="T282" s="80">
        <v>0</v>
      </c>
      <c r="U282">
        <v>3</v>
      </c>
    </row>
    <row r="283" spans="1:21" x14ac:dyDescent="0.35">
      <c r="A283" s="66" t="s">
        <v>340</v>
      </c>
      <c r="B283" s="66" t="s">
        <v>340</v>
      </c>
      <c r="C283" s="67" t="s">
        <v>646</v>
      </c>
      <c r="D283" s="68"/>
      <c r="E283" s="67"/>
      <c r="F283" s="70"/>
      <c r="G283" s="67"/>
      <c r="H283" s="71"/>
      <c r="I283" s="72"/>
      <c r="J283" s="72"/>
      <c r="K283" s="36"/>
      <c r="L283" s="73">
        <v>283</v>
      </c>
      <c r="M283" s="73" t="b">
        <f xml:space="preserve"> IF(AND(Edges[Submitted Date] &gt;= Misc!$O$2, Edges[Submitted Date] &lt;= Misc!$P$2,Edges[Total Granted] &gt;= Misc!$O$3, Edges[Total Granted] &lt;= Misc!$P$3,Edges[Awarded] &gt;= Misc!$O$4, Edges[Awarded] &lt;= Misc!$P$4,Edges[Edge Weight] &gt;= Misc!$O$5, Edges[Edge Weight] &lt;= Misc!$P$5,TRUE), TRUE, FALSE)</f>
        <v>1</v>
      </c>
      <c r="N283" s="74"/>
      <c r="O283" s="80" t="s">
        <v>543</v>
      </c>
      <c r="P283" s="80">
        <v>38289</v>
      </c>
      <c r="Q283" s="80" t="s">
        <v>340</v>
      </c>
      <c r="R283" s="80" t="s">
        <v>600</v>
      </c>
      <c r="S283" s="80">
        <v>0</v>
      </c>
      <c r="T283" s="80">
        <v>0</v>
      </c>
      <c r="U283">
        <v>3</v>
      </c>
    </row>
    <row r="284" spans="1:21" x14ac:dyDescent="0.35">
      <c r="A284" s="66" t="s">
        <v>340</v>
      </c>
      <c r="B284" s="66" t="s">
        <v>340</v>
      </c>
      <c r="C284" s="67" t="s">
        <v>646</v>
      </c>
      <c r="D284" s="68"/>
      <c r="E284" s="67"/>
      <c r="F284" s="70"/>
      <c r="G284" s="67"/>
      <c r="H284" s="71"/>
      <c r="I284" s="72"/>
      <c r="J284" s="72"/>
      <c r="K284" s="36"/>
      <c r="L284" s="73">
        <v>284</v>
      </c>
      <c r="M284" s="73" t="b">
        <f xml:space="preserve"> IF(AND(Edges[Submitted Date] &gt;= Misc!$O$2, Edges[Submitted Date] &lt;= Misc!$P$2,Edges[Total Granted] &gt;= Misc!$O$3, Edges[Total Granted] &lt;= Misc!$P$3,Edges[Awarded] &gt;= Misc!$O$4, Edges[Awarded] &lt;= Misc!$P$4,Edges[Edge Weight] &gt;= Misc!$O$5, Edges[Edge Weight] &lt;= Misc!$P$5,TRUE), TRUE, FALSE)</f>
        <v>1</v>
      </c>
      <c r="N284" s="74"/>
      <c r="O284" s="80" t="s">
        <v>543</v>
      </c>
      <c r="P284" s="80">
        <v>38226</v>
      </c>
      <c r="Q284" s="80" t="s">
        <v>340</v>
      </c>
      <c r="R284" s="80" t="s">
        <v>600</v>
      </c>
      <c r="S284" s="80">
        <v>0</v>
      </c>
      <c r="T284" s="80">
        <v>0</v>
      </c>
      <c r="U284">
        <v>3</v>
      </c>
    </row>
    <row r="285" spans="1:21" x14ac:dyDescent="0.35">
      <c r="A285" s="66" t="s">
        <v>340</v>
      </c>
      <c r="B285" s="66" t="s">
        <v>340</v>
      </c>
      <c r="C285" s="67" t="s">
        <v>646</v>
      </c>
      <c r="D285" s="68"/>
      <c r="E285" s="67"/>
      <c r="F285" s="70"/>
      <c r="G285" s="67"/>
      <c r="H285" s="71"/>
      <c r="I285" s="72"/>
      <c r="J285" s="72"/>
      <c r="K285" s="36"/>
      <c r="L285" s="73">
        <v>285</v>
      </c>
      <c r="M285" s="73" t="b">
        <f xml:space="preserve"> IF(AND(Edges[Submitted Date] &gt;= Misc!$O$2, Edges[Submitted Date] &lt;= Misc!$P$2,Edges[Total Granted] &gt;= Misc!$O$3, Edges[Total Granted] &lt;= Misc!$P$3,Edges[Awarded] &gt;= Misc!$O$4, Edges[Awarded] &lt;= Misc!$P$4,Edges[Edge Weight] &gt;= Misc!$O$5, Edges[Edge Weight] &lt;= Misc!$P$5,TRUE), TRUE, FALSE)</f>
        <v>1</v>
      </c>
      <c r="N285" s="74"/>
      <c r="O285" s="80" t="s">
        <v>543</v>
      </c>
      <c r="P285" s="80">
        <v>38226</v>
      </c>
      <c r="Q285" s="80" t="s">
        <v>340</v>
      </c>
      <c r="R285" s="80" t="s">
        <v>600</v>
      </c>
      <c r="S285" s="80">
        <v>50000</v>
      </c>
      <c r="T285" s="80">
        <v>0</v>
      </c>
      <c r="U285">
        <v>3</v>
      </c>
    </row>
    <row r="286" spans="1:21" x14ac:dyDescent="0.35">
      <c r="A286" s="66" t="s">
        <v>341</v>
      </c>
      <c r="B286" s="66" t="s">
        <v>341</v>
      </c>
      <c r="C286" s="67" t="s">
        <v>646</v>
      </c>
      <c r="D286" s="68"/>
      <c r="E286" s="67"/>
      <c r="F286" s="70"/>
      <c r="G286" s="67"/>
      <c r="H286" s="71"/>
      <c r="I286" s="72"/>
      <c r="J286" s="72"/>
      <c r="K286" s="36"/>
      <c r="L286" s="73">
        <v>286</v>
      </c>
      <c r="M286" s="73" t="b">
        <f xml:space="preserve"> IF(AND(Edges[Submitted Date] &gt;= Misc!$O$2, Edges[Submitted Date] &lt;= Misc!$P$2,Edges[Total Granted] &gt;= Misc!$O$3, Edges[Total Granted] &lt;= Misc!$P$3,Edges[Awarded] &gt;= Misc!$O$4, Edges[Awarded] &lt;= Misc!$P$4,Edges[Edge Weight] &gt;= Misc!$O$5, Edges[Edge Weight] &lt;= Misc!$P$5,TRUE), TRUE, FALSE)</f>
        <v>1</v>
      </c>
      <c r="N286" s="74"/>
      <c r="O286" s="80" t="s">
        <v>544</v>
      </c>
      <c r="P286" s="80">
        <v>38336</v>
      </c>
      <c r="Q286" s="80" t="s">
        <v>341</v>
      </c>
      <c r="R286" s="80" t="s">
        <v>597</v>
      </c>
      <c r="S286" s="80">
        <v>0</v>
      </c>
      <c r="T286" s="80">
        <v>0</v>
      </c>
      <c r="U286">
        <v>2</v>
      </c>
    </row>
    <row r="287" spans="1:21" x14ac:dyDescent="0.35">
      <c r="A287" s="66" t="s">
        <v>341</v>
      </c>
      <c r="B287" s="66" t="s">
        <v>341</v>
      </c>
      <c r="C287" s="67" t="s">
        <v>646</v>
      </c>
      <c r="D287" s="68"/>
      <c r="E287" s="67"/>
      <c r="F287" s="70"/>
      <c r="G287" s="67"/>
      <c r="H287" s="71"/>
      <c r="I287" s="72"/>
      <c r="J287" s="72"/>
      <c r="K287" s="36"/>
      <c r="L287" s="73">
        <v>287</v>
      </c>
      <c r="M287" s="73" t="b">
        <f xml:space="preserve"> IF(AND(Edges[Submitted Date] &gt;= Misc!$O$2, Edges[Submitted Date] &lt;= Misc!$P$2,Edges[Total Granted] &gt;= Misc!$O$3, Edges[Total Granted] &lt;= Misc!$P$3,Edges[Awarded] &gt;= Misc!$O$4, Edges[Awarded] &lt;= Misc!$P$4,Edges[Edge Weight] &gt;= Misc!$O$5, Edges[Edge Weight] &lt;= Misc!$P$5,TRUE), TRUE, FALSE)</f>
        <v>1</v>
      </c>
      <c r="N287" s="74"/>
      <c r="O287" s="80" t="s">
        <v>544</v>
      </c>
      <c r="P287" s="80">
        <v>38225</v>
      </c>
      <c r="Q287" s="80" t="s">
        <v>341</v>
      </c>
      <c r="R287" s="80" t="s">
        <v>597</v>
      </c>
      <c r="S287" s="80">
        <v>37800</v>
      </c>
      <c r="T287" s="80">
        <v>0</v>
      </c>
      <c r="U287">
        <v>2</v>
      </c>
    </row>
    <row r="288" spans="1:21" x14ac:dyDescent="0.35">
      <c r="A288" s="66" t="s">
        <v>342</v>
      </c>
      <c r="B288" s="66" t="s">
        <v>342</v>
      </c>
      <c r="C288" s="67" t="s">
        <v>646</v>
      </c>
      <c r="D288" s="68"/>
      <c r="E288" s="67"/>
      <c r="F288" s="70"/>
      <c r="G288" s="67"/>
      <c r="H288" s="71"/>
      <c r="I288" s="72"/>
      <c r="J288" s="72"/>
      <c r="K288" s="36"/>
      <c r="L288" s="73">
        <v>288</v>
      </c>
      <c r="M288" s="73" t="b">
        <f xml:space="preserve"> IF(AND(Edges[Submitted Date] &gt;= Misc!$O$2, Edges[Submitted Date] &lt;= Misc!$P$2,Edges[Total Granted] &gt;= Misc!$O$3, Edges[Total Granted] &lt;= Misc!$P$3,Edges[Awarded] &gt;= Misc!$O$4, Edges[Awarded] &lt;= Misc!$P$4,Edges[Edge Weight] &gt;= Misc!$O$5, Edges[Edge Weight] &lt;= Misc!$P$5,TRUE), TRUE, FALSE)</f>
        <v>1</v>
      </c>
      <c r="N288" s="74"/>
      <c r="O288" s="80" t="s">
        <v>545</v>
      </c>
      <c r="P288" s="80">
        <v>38225</v>
      </c>
      <c r="Q288" s="80" t="s">
        <v>342</v>
      </c>
      <c r="R288" s="80" t="s">
        <v>597</v>
      </c>
      <c r="S288" s="80">
        <v>35000</v>
      </c>
      <c r="T288" s="80">
        <v>0</v>
      </c>
      <c r="U288">
        <v>1</v>
      </c>
    </row>
    <row r="289" spans="1:21" x14ac:dyDescent="0.35">
      <c r="A289" s="66" t="s">
        <v>343</v>
      </c>
      <c r="B289" s="66" t="s">
        <v>343</v>
      </c>
      <c r="C289" s="67" t="s">
        <v>646</v>
      </c>
      <c r="D289" s="68"/>
      <c r="E289" s="67"/>
      <c r="F289" s="70"/>
      <c r="G289" s="67"/>
      <c r="H289" s="71"/>
      <c r="I289" s="72"/>
      <c r="J289" s="72"/>
      <c r="K289" s="36"/>
      <c r="L289" s="73">
        <v>289</v>
      </c>
      <c r="M289" s="73" t="b">
        <f xml:space="preserve"> IF(AND(Edges[Submitted Date] &gt;= Misc!$O$2, Edges[Submitted Date] &lt;= Misc!$P$2,Edges[Total Granted] &gt;= Misc!$O$3, Edges[Total Granted] &lt;= Misc!$P$3,Edges[Awarded] &gt;= Misc!$O$4, Edges[Awarded] &lt;= Misc!$P$4,Edges[Edge Weight] &gt;= Misc!$O$5, Edges[Edge Weight] &lt;= Misc!$P$5,TRUE), TRUE, FALSE)</f>
        <v>1</v>
      </c>
      <c r="N289" s="74"/>
      <c r="O289" s="80" t="s">
        <v>546</v>
      </c>
      <c r="P289" s="80">
        <v>38260</v>
      </c>
      <c r="Q289" s="80" t="s">
        <v>343</v>
      </c>
      <c r="R289" s="80" t="s">
        <v>591</v>
      </c>
      <c r="S289" s="80">
        <v>793469</v>
      </c>
      <c r="T289" s="80">
        <v>0</v>
      </c>
      <c r="U289">
        <v>2</v>
      </c>
    </row>
    <row r="290" spans="1:21" x14ac:dyDescent="0.35">
      <c r="A290" s="66" t="s">
        <v>343</v>
      </c>
      <c r="B290" s="66" t="s">
        <v>343</v>
      </c>
      <c r="C290" s="67" t="s">
        <v>646</v>
      </c>
      <c r="D290" s="68"/>
      <c r="E290" s="67"/>
      <c r="F290" s="70"/>
      <c r="G290" s="67"/>
      <c r="H290" s="71"/>
      <c r="I290" s="72"/>
      <c r="J290" s="72"/>
      <c r="K290" s="36"/>
      <c r="L290" s="73">
        <v>290</v>
      </c>
      <c r="M290" s="73" t="b">
        <f xml:space="preserve"> IF(AND(Edges[Submitted Date] &gt;= Misc!$O$2, Edges[Submitted Date] &lt;= Misc!$P$2,Edges[Total Granted] &gt;= Misc!$O$3, Edges[Total Granted] &lt;= Misc!$P$3,Edges[Awarded] &gt;= Misc!$O$4, Edges[Awarded] &lt;= Misc!$P$4,Edges[Edge Weight] &gt;= Misc!$O$5, Edges[Edge Weight] &lt;= Misc!$P$5,TRUE), TRUE, FALSE)</f>
        <v>1</v>
      </c>
      <c r="N290" s="74"/>
      <c r="O290" s="80" t="s">
        <v>547</v>
      </c>
      <c r="P290" s="80">
        <v>38224</v>
      </c>
      <c r="Q290" s="80" t="s">
        <v>343</v>
      </c>
      <c r="R290" s="80" t="s">
        <v>588</v>
      </c>
      <c r="S290" s="80">
        <v>0</v>
      </c>
      <c r="T290" s="80">
        <v>0</v>
      </c>
      <c r="U290">
        <v>2</v>
      </c>
    </row>
    <row r="291" spans="1:21" x14ac:dyDescent="0.35">
      <c r="A291" s="66" t="s">
        <v>344</v>
      </c>
      <c r="B291" s="66" t="s">
        <v>344</v>
      </c>
      <c r="C291" s="67" t="s">
        <v>646</v>
      </c>
      <c r="D291" s="68"/>
      <c r="E291" s="67"/>
      <c r="F291" s="70"/>
      <c r="G291" s="67"/>
      <c r="H291" s="71"/>
      <c r="I291" s="72"/>
      <c r="J291" s="72"/>
      <c r="K291" s="36"/>
      <c r="L291" s="73">
        <v>291</v>
      </c>
      <c r="M291" s="73" t="b">
        <f xml:space="preserve"> IF(AND(Edges[Submitted Date] &gt;= Misc!$O$2, Edges[Submitted Date] &lt;= Misc!$P$2,Edges[Total Granted] &gt;= Misc!$O$3, Edges[Total Granted] &lt;= Misc!$P$3,Edges[Awarded] &gt;= Misc!$O$4, Edges[Awarded] &lt;= Misc!$P$4,Edges[Edge Weight] &gt;= Misc!$O$5, Edges[Edge Weight] &lt;= Misc!$P$5,TRUE), TRUE, FALSE)</f>
        <v>1</v>
      </c>
      <c r="N291" s="74"/>
      <c r="O291" s="80" t="s">
        <v>548</v>
      </c>
      <c r="P291" s="80">
        <v>38223</v>
      </c>
      <c r="Q291" s="80" t="s">
        <v>344</v>
      </c>
      <c r="R291" s="80" t="s">
        <v>603</v>
      </c>
      <c r="S291" s="80">
        <v>1446221</v>
      </c>
      <c r="T291" s="80">
        <v>0</v>
      </c>
      <c r="U291">
        <v>1</v>
      </c>
    </row>
    <row r="292" spans="1:21" x14ac:dyDescent="0.35">
      <c r="A292" s="66" t="s">
        <v>344</v>
      </c>
      <c r="B292" s="66" t="s">
        <v>224</v>
      </c>
      <c r="C292" s="67" t="s">
        <v>646</v>
      </c>
      <c r="D292" s="68"/>
      <c r="E292" s="67"/>
      <c r="F292" s="70"/>
      <c r="G292" s="67"/>
      <c r="H292" s="71"/>
      <c r="I292" s="72"/>
      <c r="J292" s="72"/>
      <c r="K292" s="36"/>
      <c r="L292" s="73">
        <v>292</v>
      </c>
      <c r="M292" s="73" t="b">
        <f xml:space="preserve"> IF(AND(Edges[Submitted Date] &gt;= Misc!$O$2, Edges[Submitted Date] &lt;= Misc!$P$2,Edges[Total Granted] &gt;= Misc!$O$3, Edges[Total Granted] &lt;= Misc!$P$3,Edges[Awarded] &gt;= Misc!$O$4, Edges[Awarded] &lt;= Misc!$P$4,Edges[Edge Weight] &gt;= Misc!$O$5, Edges[Edge Weight] &lt;= Misc!$P$5,TRUE), TRUE, FALSE)</f>
        <v>1</v>
      </c>
      <c r="N292" s="74"/>
      <c r="O292" s="80" t="s">
        <v>443</v>
      </c>
      <c r="P292" s="80">
        <v>38223</v>
      </c>
      <c r="Q292" s="80" t="s">
        <v>224</v>
      </c>
      <c r="R292" s="80" t="s">
        <v>603</v>
      </c>
      <c r="S292" s="80">
        <v>202372</v>
      </c>
      <c r="T292" s="80">
        <v>0</v>
      </c>
      <c r="U292">
        <v>1</v>
      </c>
    </row>
    <row r="293" spans="1:21" x14ac:dyDescent="0.35">
      <c r="A293" s="66" t="s">
        <v>345</v>
      </c>
      <c r="B293" s="66" t="s">
        <v>408</v>
      </c>
      <c r="C293" s="67" t="s">
        <v>646</v>
      </c>
      <c r="D293" s="68"/>
      <c r="E293" s="67"/>
      <c r="F293" s="70"/>
      <c r="G293" s="67"/>
      <c r="H293" s="71"/>
      <c r="I293" s="72"/>
      <c r="J293" s="72"/>
      <c r="K293" s="36"/>
      <c r="L293" s="73">
        <v>293</v>
      </c>
      <c r="M293" s="73" t="b">
        <f xml:space="preserve"> IF(AND(Edges[Submitted Date] &gt;= Misc!$O$2, Edges[Submitted Date] &lt;= Misc!$P$2,Edges[Total Granted] &gt;= Misc!$O$3, Edges[Total Granted] &lt;= Misc!$P$3,Edges[Awarded] &gt;= Misc!$O$4, Edges[Awarded] &lt;= Misc!$P$4,Edges[Edge Weight] &gt;= Misc!$O$5, Edges[Edge Weight] &lt;= Misc!$P$5,TRUE), TRUE, FALSE)</f>
        <v>1</v>
      </c>
      <c r="N293" s="74"/>
      <c r="O293" s="80" t="s">
        <v>549</v>
      </c>
      <c r="P293" s="80">
        <v>38219</v>
      </c>
      <c r="Q293" s="80" t="s">
        <v>229</v>
      </c>
      <c r="R293" s="80" t="s">
        <v>596</v>
      </c>
      <c r="S293" s="80">
        <v>398318</v>
      </c>
      <c r="T293" s="80">
        <v>0</v>
      </c>
      <c r="U293">
        <v>1</v>
      </c>
    </row>
    <row r="294" spans="1:21" x14ac:dyDescent="0.35">
      <c r="A294" s="66" t="s">
        <v>229</v>
      </c>
      <c r="B294" s="66" t="s">
        <v>408</v>
      </c>
      <c r="C294" s="67" t="s">
        <v>646</v>
      </c>
      <c r="D294" s="68"/>
      <c r="E294" s="67"/>
      <c r="F294" s="70"/>
      <c r="G294" s="67"/>
      <c r="H294" s="71"/>
      <c r="I294" s="72"/>
      <c r="J294" s="72"/>
      <c r="K294" s="36"/>
      <c r="L294" s="73">
        <v>294</v>
      </c>
      <c r="M294" s="73" t="b">
        <f xml:space="preserve"> IF(AND(Edges[Submitted Date] &gt;= Misc!$O$2, Edges[Submitted Date] &lt;= Misc!$P$2,Edges[Total Granted] &gt;= Misc!$O$3, Edges[Total Granted] &lt;= Misc!$P$3,Edges[Awarded] &gt;= Misc!$O$4, Edges[Awarded] &lt;= Misc!$P$4,Edges[Edge Weight] &gt;= Misc!$O$5, Edges[Edge Weight] &lt;= Misc!$P$5,TRUE), TRUE, FALSE)</f>
        <v>1</v>
      </c>
      <c r="N294" s="74"/>
      <c r="O294" s="80" t="s">
        <v>549</v>
      </c>
      <c r="P294" s="80">
        <v>38219</v>
      </c>
      <c r="Q294" s="80" t="s">
        <v>229</v>
      </c>
      <c r="R294" s="80" t="s">
        <v>596</v>
      </c>
      <c r="S294" s="80">
        <v>398318</v>
      </c>
      <c r="T294" s="80">
        <v>0</v>
      </c>
      <c r="U294">
        <v>1</v>
      </c>
    </row>
    <row r="295" spans="1:21" x14ac:dyDescent="0.35">
      <c r="A295" s="66" t="s">
        <v>229</v>
      </c>
      <c r="B295" s="66" t="s">
        <v>345</v>
      </c>
      <c r="C295" s="67" t="s">
        <v>646</v>
      </c>
      <c r="D295" s="68"/>
      <c r="E295" s="67"/>
      <c r="F295" s="70"/>
      <c r="G295" s="67"/>
      <c r="H295" s="71"/>
      <c r="I295" s="72"/>
      <c r="J295" s="72"/>
      <c r="K295" s="36"/>
      <c r="L295" s="73">
        <v>295</v>
      </c>
      <c r="M295" s="73" t="b">
        <f xml:space="preserve"> IF(AND(Edges[Submitted Date] &gt;= Misc!$O$2, Edges[Submitted Date] &lt;= Misc!$P$2,Edges[Total Granted] &gt;= Misc!$O$3, Edges[Total Granted] &lt;= Misc!$P$3,Edges[Awarded] &gt;= Misc!$O$4, Edges[Awarded] &lt;= Misc!$P$4,Edges[Edge Weight] &gt;= Misc!$O$5, Edges[Edge Weight] &lt;= Misc!$P$5,TRUE), TRUE, FALSE)</f>
        <v>1</v>
      </c>
      <c r="N295" s="74"/>
      <c r="O295" s="80" t="s">
        <v>549</v>
      </c>
      <c r="P295" s="80">
        <v>38219</v>
      </c>
      <c r="Q295" s="80" t="s">
        <v>229</v>
      </c>
      <c r="R295" s="80" t="s">
        <v>596</v>
      </c>
      <c r="S295" s="80">
        <v>398318</v>
      </c>
      <c r="T295" s="80">
        <v>0</v>
      </c>
      <c r="U295">
        <v>1</v>
      </c>
    </row>
    <row r="296" spans="1:21" x14ac:dyDescent="0.35">
      <c r="A296" s="66" t="s">
        <v>346</v>
      </c>
      <c r="B296" s="66" t="s">
        <v>346</v>
      </c>
      <c r="C296" s="67" t="s">
        <v>646</v>
      </c>
      <c r="D296" s="68"/>
      <c r="E296" s="67"/>
      <c r="F296" s="70"/>
      <c r="G296" s="67"/>
      <c r="H296" s="71"/>
      <c r="I296" s="72"/>
      <c r="J296" s="72"/>
      <c r="K296" s="36"/>
      <c r="L296" s="73">
        <v>296</v>
      </c>
      <c r="M296" s="73" t="b">
        <f xml:space="preserve"> IF(AND(Edges[Submitted Date] &gt;= Misc!$O$2, Edges[Submitted Date] &lt;= Misc!$P$2,Edges[Total Granted] &gt;= Misc!$O$3, Edges[Total Granted] &lt;= Misc!$P$3,Edges[Awarded] &gt;= Misc!$O$4, Edges[Awarded] &lt;= Misc!$P$4,Edges[Edge Weight] &gt;= Misc!$O$5, Edges[Edge Weight] &lt;= Misc!$P$5,TRUE), TRUE, FALSE)</f>
        <v>1</v>
      </c>
      <c r="N296" s="74"/>
      <c r="O296" s="80" t="s">
        <v>550</v>
      </c>
      <c r="P296" s="80">
        <v>38240</v>
      </c>
      <c r="Q296" s="80" t="s">
        <v>346</v>
      </c>
      <c r="R296" s="80" t="s">
        <v>618</v>
      </c>
      <c r="S296" s="80">
        <v>0</v>
      </c>
      <c r="T296" s="80">
        <v>0</v>
      </c>
      <c r="U296">
        <v>2</v>
      </c>
    </row>
    <row r="297" spans="1:21" x14ac:dyDescent="0.35">
      <c r="A297" s="66" t="s">
        <v>346</v>
      </c>
      <c r="B297" s="66" t="s">
        <v>346</v>
      </c>
      <c r="C297" s="67" t="s">
        <v>646</v>
      </c>
      <c r="D297" s="68"/>
      <c r="E297" s="67"/>
      <c r="F297" s="70"/>
      <c r="G297" s="67"/>
      <c r="H297" s="71"/>
      <c r="I297" s="72"/>
      <c r="J297" s="72"/>
      <c r="K297" s="36"/>
      <c r="L297" s="73">
        <v>297</v>
      </c>
      <c r="M297" s="73" t="b">
        <f xml:space="preserve"> IF(AND(Edges[Submitted Date] &gt;= Misc!$O$2, Edges[Submitted Date] &lt;= Misc!$P$2,Edges[Total Granted] &gt;= Misc!$O$3, Edges[Total Granted] &lt;= Misc!$P$3,Edges[Awarded] &gt;= Misc!$O$4, Edges[Awarded] &lt;= Misc!$P$4,Edges[Edge Weight] &gt;= Misc!$O$5, Edges[Edge Weight] &lt;= Misc!$P$5,TRUE), TRUE, FALSE)</f>
        <v>1</v>
      </c>
      <c r="N297" s="74"/>
      <c r="O297" s="80" t="s">
        <v>550</v>
      </c>
      <c r="P297" s="80">
        <v>38219</v>
      </c>
      <c r="Q297" s="80" t="s">
        <v>346</v>
      </c>
      <c r="R297" s="80" t="s">
        <v>618</v>
      </c>
      <c r="S297" s="80">
        <v>314483</v>
      </c>
      <c r="T297" s="80">
        <v>0</v>
      </c>
      <c r="U297">
        <v>2</v>
      </c>
    </row>
    <row r="298" spans="1:21" x14ac:dyDescent="0.35">
      <c r="A298" s="66" t="s">
        <v>347</v>
      </c>
      <c r="B298" s="66" t="s">
        <v>347</v>
      </c>
      <c r="C298" s="67" t="s">
        <v>646</v>
      </c>
      <c r="D298" s="68"/>
      <c r="E298" s="67"/>
      <c r="F298" s="70"/>
      <c r="G298" s="67"/>
      <c r="H298" s="71"/>
      <c r="I298" s="72"/>
      <c r="J298" s="72"/>
      <c r="K298" s="36"/>
      <c r="L298" s="73">
        <v>298</v>
      </c>
      <c r="M298" s="73" t="b">
        <f xml:space="preserve"> IF(AND(Edges[Submitted Date] &gt;= Misc!$O$2, Edges[Submitted Date] &lt;= Misc!$P$2,Edges[Total Granted] &gt;= Misc!$O$3, Edges[Total Granted] &lt;= Misc!$P$3,Edges[Awarded] &gt;= Misc!$O$4, Edges[Awarded] &lt;= Misc!$P$4,Edges[Edge Weight] &gt;= Misc!$O$5, Edges[Edge Weight] &lt;= Misc!$P$5,TRUE), TRUE, FALSE)</f>
        <v>1</v>
      </c>
      <c r="N298" s="74"/>
      <c r="O298" s="80" t="s">
        <v>551</v>
      </c>
      <c r="P298" s="80">
        <v>38219</v>
      </c>
      <c r="Q298" s="80" t="s">
        <v>347</v>
      </c>
      <c r="R298" s="80" t="s">
        <v>603</v>
      </c>
      <c r="S298" s="80">
        <v>98453</v>
      </c>
      <c r="T298" s="80">
        <v>0</v>
      </c>
      <c r="U298">
        <v>3</v>
      </c>
    </row>
    <row r="299" spans="1:21" x14ac:dyDescent="0.35">
      <c r="A299" s="66" t="s">
        <v>347</v>
      </c>
      <c r="B299" s="66" t="s">
        <v>347</v>
      </c>
      <c r="C299" s="67" t="s">
        <v>646</v>
      </c>
      <c r="D299" s="68"/>
      <c r="E299" s="67"/>
      <c r="F299" s="70"/>
      <c r="G299" s="67"/>
      <c r="H299" s="71"/>
      <c r="I299" s="72"/>
      <c r="J299" s="72"/>
      <c r="K299" s="36"/>
      <c r="L299" s="73">
        <v>299</v>
      </c>
      <c r="M299" s="73" t="b">
        <f xml:space="preserve"> IF(AND(Edges[Submitted Date] &gt;= Misc!$O$2, Edges[Submitted Date] &lt;= Misc!$P$2,Edges[Total Granted] &gt;= Misc!$O$3, Edges[Total Granted] &lt;= Misc!$P$3,Edges[Awarded] &gt;= Misc!$O$4, Edges[Awarded] &lt;= Misc!$P$4,Edges[Edge Weight] &gt;= Misc!$O$5, Edges[Edge Weight] &lt;= Misc!$P$5,TRUE), TRUE, FALSE)</f>
        <v>1</v>
      </c>
      <c r="N299" s="74"/>
      <c r="O299" s="80" t="s">
        <v>551</v>
      </c>
      <c r="P299" s="80">
        <v>38219</v>
      </c>
      <c r="Q299" s="80" t="s">
        <v>347</v>
      </c>
      <c r="R299" s="80" t="s">
        <v>603</v>
      </c>
      <c r="S299" s="80">
        <v>234922</v>
      </c>
      <c r="T299" s="80">
        <v>0</v>
      </c>
      <c r="U299">
        <v>3</v>
      </c>
    </row>
    <row r="300" spans="1:21" x14ac:dyDescent="0.35">
      <c r="A300" s="66" t="s">
        <v>347</v>
      </c>
      <c r="B300" s="66" t="s">
        <v>347</v>
      </c>
      <c r="C300" s="67" t="s">
        <v>646</v>
      </c>
      <c r="D300" s="68"/>
      <c r="E300" s="67"/>
      <c r="F300" s="70"/>
      <c r="G300" s="67"/>
      <c r="H300" s="71"/>
      <c r="I300" s="72"/>
      <c r="J300" s="72"/>
      <c r="K300" s="36"/>
      <c r="L300" s="73">
        <v>300</v>
      </c>
      <c r="M300" s="73" t="b">
        <f xml:space="preserve"> IF(AND(Edges[Submitted Date] &gt;= Misc!$O$2, Edges[Submitted Date] &lt;= Misc!$P$2,Edges[Total Granted] &gt;= Misc!$O$3, Edges[Total Granted] &lt;= Misc!$P$3,Edges[Awarded] &gt;= Misc!$O$4, Edges[Awarded] &lt;= Misc!$P$4,Edges[Edge Weight] &gt;= Misc!$O$5, Edges[Edge Weight] &lt;= Misc!$P$5,TRUE), TRUE, FALSE)</f>
        <v>1</v>
      </c>
      <c r="N300" s="74"/>
      <c r="O300" s="80" t="s">
        <v>551</v>
      </c>
      <c r="P300" s="80">
        <v>38219</v>
      </c>
      <c r="Q300" s="80" t="s">
        <v>347</v>
      </c>
      <c r="R300" s="80" t="s">
        <v>603</v>
      </c>
      <c r="S300" s="80">
        <v>0</v>
      </c>
      <c r="T300" s="80">
        <v>0</v>
      </c>
      <c r="U300">
        <v>3</v>
      </c>
    </row>
    <row r="301" spans="1:21" x14ac:dyDescent="0.35">
      <c r="A301" s="66" t="s">
        <v>348</v>
      </c>
      <c r="B301" s="66" t="s">
        <v>348</v>
      </c>
      <c r="C301" s="67" t="s">
        <v>646</v>
      </c>
      <c r="D301" s="68"/>
      <c r="E301" s="67"/>
      <c r="F301" s="70"/>
      <c r="G301" s="67"/>
      <c r="H301" s="71"/>
      <c r="I301" s="72"/>
      <c r="J301" s="72"/>
      <c r="K301" s="36"/>
      <c r="L301" s="73">
        <v>301</v>
      </c>
      <c r="M301" s="73" t="b">
        <f xml:space="preserve"> IF(AND(Edges[Submitted Date] &gt;= Misc!$O$2, Edges[Submitted Date] &lt;= Misc!$P$2,Edges[Total Granted] &gt;= Misc!$O$3, Edges[Total Granted] &lt;= Misc!$P$3,Edges[Awarded] &gt;= Misc!$O$4, Edges[Awarded] &lt;= Misc!$P$4,Edges[Edge Weight] &gt;= Misc!$O$5, Edges[Edge Weight] &lt;= Misc!$P$5,TRUE), TRUE, FALSE)</f>
        <v>1</v>
      </c>
      <c r="N301" s="74"/>
      <c r="O301" s="80" t="s">
        <v>552</v>
      </c>
      <c r="P301" s="80">
        <v>38296</v>
      </c>
      <c r="Q301" s="80" t="s">
        <v>348</v>
      </c>
      <c r="R301" s="80" t="s">
        <v>618</v>
      </c>
      <c r="S301" s="80">
        <v>0</v>
      </c>
      <c r="T301" s="80">
        <v>0</v>
      </c>
      <c r="U301">
        <v>3</v>
      </c>
    </row>
    <row r="302" spans="1:21" x14ac:dyDescent="0.35">
      <c r="A302" s="66" t="s">
        <v>348</v>
      </c>
      <c r="B302" s="66" t="s">
        <v>348</v>
      </c>
      <c r="C302" s="67" t="s">
        <v>646</v>
      </c>
      <c r="D302" s="68"/>
      <c r="E302" s="67"/>
      <c r="F302" s="70"/>
      <c r="G302" s="67"/>
      <c r="H302" s="71"/>
      <c r="I302" s="72"/>
      <c r="J302" s="72"/>
      <c r="K302" s="36"/>
      <c r="L302" s="73">
        <v>302</v>
      </c>
      <c r="M302" s="73" t="b">
        <f xml:space="preserve"> IF(AND(Edges[Submitted Date] &gt;= Misc!$O$2, Edges[Submitted Date] &lt;= Misc!$P$2,Edges[Total Granted] &gt;= Misc!$O$3, Edges[Total Granted] &lt;= Misc!$P$3,Edges[Awarded] &gt;= Misc!$O$4, Edges[Awarded] &lt;= Misc!$P$4,Edges[Edge Weight] &gt;= Misc!$O$5, Edges[Edge Weight] &lt;= Misc!$P$5,TRUE), TRUE, FALSE)</f>
        <v>1</v>
      </c>
      <c r="N302" s="74"/>
      <c r="O302" s="80" t="s">
        <v>552</v>
      </c>
      <c r="P302" s="80">
        <v>38217</v>
      </c>
      <c r="Q302" s="80" t="s">
        <v>348</v>
      </c>
      <c r="R302" s="80" t="s">
        <v>618</v>
      </c>
      <c r="S302" s="80">
        <v>0</v>
      </c>
      <c r="T302" s="80">
        <v>0</v>
      </c>
      <c r="U302">
        <v>3</v>
      </c>
    </row>
    <row r="303" spans="1:21" x14ac:dyDescent="0.35">
      <c r="A303" s="66" t="s">
        <v>348</v>
      </c>
      <c r="B303" s="66" t="s">
        <v>348</v>
      </c>
      <c r="C303" s="67" t="s">
        <v>646</v>
      </c>
      <c r="D303" s="68"/>
      <c r="E303" s="67"/>
      <c r="F303" s="70"/>
      <c r="G303" s="67"/>
      <c r="H303" s="71"/>
      <c r="I303" s="72"/>
      <c r="J303" s="72"/>
      <c r="K303" s="36"/>
      <c r="L303" s="73">
        <v>303</v>
      </c>
      <c r="M303" s="73" t="b">
        <f xml:space="preserve"> IF(AND(Edges[Submitted Date] &gt;= Misc!$O$2, Edges[Submitted Date] &lt;= Misc!$P$2,Edges[Total Granted] &gt;= Misc!$O$3, Edges[Total Granted] &lt;= Misc!$P$3,Edges[Awarded] &gt;= Misc!$O$4, Edges[Awarded] &lt;= Misc!$P$4,Edges[Edge Weight] &gt;= Misc!$O$5, Edges[Edge Weight] &lt;= Misc!$P$5,TRUE), TRUE, FALSE)</f>
        <v>1</v>
      </c>
      <c r="N303" s="74"/>
      <c r="O303" s="80" t="s">
        <v>552</v>
      </c>
      <c r="P303" s="80">
        <v>38217</v>
      </c>
      <c r="Q303" s="80" t="s">
        <v>348</v>
      </c>
      <c r="R303" s="80" t="s">
        <v>618</v>
      </c>
      <c r="S303" s="80">
        <v>333392</v>
      </c>
      <c r="T303" s="80">
        <v>0</v>
      </c>
      <c r="U303">
        <v>3</v>
      </c>
    </row>
    <row r="304" spans="1:21" x14ac:dyDescent="0.35">
      <c r="A304" s="66" t="s">
        <v>349</v>
      </c>
      <c r="B304" s="66" t="s">
        <v>409</v>
      </c>
      <c r="C304" s="67" t="s">
        <v>646</v>
      </c>
      <c r="D304" s="68"/>
      <c r="E304" s="67"/>
      <c r="F304" s="70"/>
      <c r="G304" s="67"/>
      <c r="H304" s="71"/>
      <c r="I304" s="72"/>
      <c r="J304" s="72"/>
      <c r="K304" s="36"/>
      <c r="L304" s="73">
        <v>304</v>
      </c>
      <c r="M304" s="73" t="b">
        <f xml:space="preserve"> IF(AND(Edges[Submitted Date] &gt;= Misc!$O$2, Edges[Submitted Date] &lt;= Misc!$P$2,Edges[Total Granted] &gt;= Misc!$O$3, Edges[Total Granted] &lt;= Misc!$P$3,Edges[Awarded] &gt;= Misc!$O$4, Edges[Awarded] &lt;= Misc!$P$4,Edges[Edge Weight] &gt;= Misc!$O$5, Edges[Edge Weight] &lt;= Misc!$P$5,TRUE), TRUE, FALSE)</f>
        <v>1</v>
      </c>
      <c r="N304" s="74"/>
      <c r="O304" s="80" t="s">
        <v>553</v>
      </c>
      <c r="P304" s="80">
        <v>38215</v>
      </c>
      <c r="Q304" s="80" t="s">
        <v>350</v>
      </c>
      <c r="R304" s="80" t="s">
        <v>601</v>
      </c>
      <c r="S304" s="80">
        <v>62195</v>
      </c>
      <c r="T304" s="80">
        <v>0</v>
      </c>
      <c r="U304">
        <v>1</v>
      </c>
    </row>
    <row r="305" spans="1:21" x14ac:dyDescent="0.35">
      <c r="A305" s="66" t="s">
        <v>350</v>
      </c>
      <c r="B305" s="66" t="s">
        <v>409</v>
      </c>
      <c r="C305" s="67" t="s">
        <v>646</v>
      </c>
      <c r="D305" s="68"/>
      <c r="E305" s="67"/>
      <c r="F305" s="70"/>
      <c r="G305" s="67"/>
      <c r="H305" s="71"/>
      <c r="I305" s="72"/>
      <c r="J305" s="72"/>
      <c r="K305" s="36"/>
      <c r="L305" s="73">
        <v>305</v>
      </c>
      <c r="M305" s="73" t="b">
        <f xml:space="preserve"> IF(AND(Edges[Submitted Date] &gt;= Misc!$O$2, Edges[Submitted Date] &lt;= Misc!$P$2,Edges[Total Granted] &gt;= Misc!$O$3, Edges[Total Granted] &lt;= Misc!$P$3,Edges[Awarded] &gt;= Misc!$O$4, Edges[Awarded] &lt;= Misc!$P$4,Edges[Edge Weight] &gt;= Misc!$O$5, Edges[Edge Weight] &lt;= Misc!$P$5,TRUE), TRUE, FALSE)</f>
        <v>1</v>
      </c>
      <c r="N305" s="74"/>
      <c r="O305" s="80" t="s">
        <v>553</v>
      </c>
      <c r="P305" s="80">
        <v>38215</v>
      </c>
      <c r="Q305" s="80" t="s">
        <v>350</v>
      </c>
      <c r="R305" s="80" t="s">
        <v>601</v>
      </c>
      <c r="S305" s="80">
        <v>62195</v>
      </c>
      <c r="T305" s="80">
        <v>0</v>
      </c>
      <c r="U305">
        <v>1</v>
      </c>
    </row>
    <row r="306" spans="1:21" x14ac:dyDescent="0.35">
      <c r="A306" s="66" t="s">
        <v>351</v>
      </c>
      <c r="B306" s="66" t="s">
        <v>409</v>
      </c>
      <c r="C306" s="67" t="s">
        <v>646</v>
      </c>
      <c r="D306" s="68"/>
      <c r="E306" s="67"/>
      <c r="F306" s="70"/>
      <c r="G306" s="67"/>
      <c r="H306" s="71"/>
      <c r="I306" s="72"/>
      <c r="J306" s="72"/>
      <c r="K306" s="36"/>
      <c r="L306" s="73">
        <v>306</v>
      </c>
      <c r="M306" s="73" t="b">
        <f xml:space="preserve"> IF(AND(Edges[Submitted Date] &gt;= Misc!$O$2, Edges[Submitted Date] &lt;= Misc!$P$2,Edges[Total Granted] &gt;= Misc!$O$3, Edges[Total Granted] &lt;= Misc!$P$3,Edges[Awarded] &gt;= Misc!$O$4, Edges[Awarded] &lt;= Misc!$P$4,Edges[Edge Weight] &gt;= Misc!$O$5, Edges[Edge Weight] &lt;= Misc!$P$5,TRUE), TRUE, FALSE)</f>
        <v>1</v>
      </c>
      <c r="N306" s="74"/>
      <c r="O306" s="80" t="s">
        <v>553</v>
      </c>
      <c r="P306" s="80">
        <v>38215</v>
      </c>
      <c r="Q306" s="80" t="s">
        <v>350</v>
      </c>
      <c r="R306" s="80" t="s">
        <v>601</v>
      </c>
      <c r="S306" s="80">
        <v>62195</v>
      </c>
      <c r="T306" s="80">
        <v>0</v>
      </c>
      <c r="U306">
        <v>1</v>
      </c>
    </row>
    <row r="307" spans="1:21" x14ac:dyDescent="0.35">
      <c r="A307" s="66" t="s">
        <v>350</v>
      </c>
      <c r="B307" s="66" t="s">
        <v>349</v>
      </c>
      <c r="C307" s="67" t="s">
        <v>646</v>
      </c>
      <c r="D307" s="68"/>
      <c r="E307" s="67"/>
      <c r="F307" s="70"/>
      <c r="G307" s="67"/>
      <c r="H307" s="71"/>
      <c r="I307" s="72"/>
      <c r="J307" s="72"/>
      <c r="K307" s="36"/>
      <c r="L307" s="73">
        <v>307</v>
      </c>
      <c r="M307" s="73" t="b">
        <f xml:space="preserve"> IF(AND(Edges[Submitted Date] &gt;= Misc!$O$2, Edges[Submitted Date] &lt;= Misc!$P$2,Edges[Total Granted] &gt;= Misc!$O$3, Edges[Total Granted] &lt;= Misc!$P$3,Edges[Awarded] &gt;= Misc!$O$4, Edges[Awarded] &lt;= Misc!$P$4,Edges[Edge Weight] &gt;= Misc!$O$5, Edges[Edge Weight] &lt;= Misc!$P$5,TRUE), TRUE, FALSE)</f>
        <v>1</v>
      </c>
      <c r="N307" s="74"/>
      <c r="O307" s="80" t="s">
        <v>553</v>
      </c>
      <c r="P307" s="80">
        <v>38215</v>
      </c>
      <c r="Q307" s="80" t="s">
        <v>350</v>
      </c>
      <c r="R307" s="80" t="s">
        <v>601</v>
      </c>
      <c r="S307" s="80">
        <v>62195</v>
      </c>
      <c r="T307" s="80">
        <v>0</v>
      </c>
      <c r="U307">
        <v>1</v>
      </c>
    </row>
    <row r="308" spans="1:21" x14ac:dyDescent="0.35">
      <c r="A308" s="66" t="s">
        <v>351</v>
      </c>
      <c r="B308" s="66" t="s">
        <v>349</v>
      </c>
      <c r="C308" s="67" t="s">
        <v>646</v>
      </c>
      <c r="D308" s="68"/>
      <c r="E308" s="67"/>
      <c r="F308" s="70"/>
      <c r="G308" s="67"/>
      <c r="H308" s="71"/>
      <c r="I308" s="72"/>
      <c r="J308" s="72"/>
      <c r="K308" s="36"/>
      <c r="L308" s="73">
        <v>308</v>
      </c>
      <c r="M308" s="73" t="b">
        <f xml:space="preserve"> IF(AND(Edges[Submitted Date] &gt;= Misc!$O$2, Edges[Submitted Date] &lt;= Misc!$P$2,Edges[Total Granted] &gt;= Misc!$O$3, Edges[Total Granted] &lt;= Misc!$P$3,Edges[Awarded] &gt;= Misc!$O$4, Edges[Awarded] &lt;= Misc!$P$4,Edges[Edge Weight] &gt;= Misc!$O$5, Edges[Edge Weight] &lt;= Misc!$P$5,TRUE), TRUE, FALSE)</f>
        <v>1</v>
      </c>
      <c r="N308" s="74"/>
      <c r="O308" s="80" t="s">
        <v>553</v>
      </c>
      <c r="P308" s="80">
        <v>38215</v>
      </c>
      <c r="Q308" s="80" t="s">
        <v>350</v>
      </c>
      <c r="R308" s="80" t="s">
        <v>601</v>
      </c>
      <c r="S308" s="80">
        <v>62195</v>
      </c>
      <c r="T308" s="80">
        <v>0</v>
      </c>
      <c r="U308">
        <v>1</v>
      </c>
    </row>
    <row r="309" spans="1:21" x14ac:dyDescent="0.35">
      <c r="A309" s="66" t="s">
        <v>351</v>
      </c>
      <c r="B309" s="66" t="s">
        <v>350</v>
      </c>
      <c r="C309" s="67" t="s">
        <v>646</v>
      </c>
      <c r="D309" s="68"/>
      <c r="E309" s="67"/>
      <c r="F309" s="70"/>
      <c r="G309" s="67"/>
      <c r="H309" s="71"/>
      <c r="I309" s="72"/>
      <c r="J309" s="72"/>
      <c r="K309" s="36"/>
      <c r="L309" s="73">
        <v>309</v>
      </c>
      <c r="M309" s="73" t="b">
        <f xml:space="preserve"> IF(AND(Edges[Submitted Date] &gt;= Misc!$O$2, Edges[Submitted Date] &lt;= Misc!$P$2,Edges[Total Granted] &gt;= Misc!$O$3, Edges[Total Granted] &lt;= Misc!$P$3,Edges[Awarded] &gt;= Misc!$O$4, Edges[Awarded] &lt;= Misc!$P$4,Edges[Edge Weight] &gt;= Misc!$O$5, Edges[Edge Weight] &lt;= Misc!$P$5,TRUE), TRUE, FALSE)</f>
        <v>1</v>
      </c>
      <c r="N309" s="74"/>
      <c r="O309" s="80" t="s">
        <v>553</v>
      </c>
      <c r="P309" s="80">
        <v>38215</v>
      </c>
      <c r="Q309" s="80" t="s">
        <v>350</v>
      </c>
      <c r="R309" s="80" t="s">
        <v>601</v>
      </c>
      <c r="S309" s="80">
        <v>62195</v>
      </c>
      <c r="T309" s="80">
        <v>0</v>
      </c>
      <c r="U309">
        <v>1</v>
      </c>
    </row>
    <row r="310" spans="1:21" x14ac:dyDescent="0.35">
      <c r="A310" s="66" t="s">
        <v>352</v>
      </c>
      <c r="B310" s="66" t="s">
        <v>352</v>
      </c>
      <c r="C310" s="67" t="s">
        <v>646</v>
      </c>
      <c r="D310" s="68"/>
      <c r="E310" s="67"/>
      <c r="F310" s="70"/>
      <c r="G310" s="67"/>
      <c r="H310" s="71"/>
      <c r="I310" s="72"/>
      <c r="J310" s="72"/>
      <c r="K310" s="36"/>
      <c r="L310" s="73">
        <v>310</v>
      </c>
      <c r="M310" s="73" t="b">
        <f xml:space="preserve"> IF(AND(Edges[Submitted Date] &gt;= Misc!$O$2, Edges[Submitted Date] &lt;= Misc!$P$2,Edges[Total Granted] &gt;= Misc!$O$3, Edges[Total Granted] &lt;= Misc!$P$3,Edges[Awarded] &gt;= Misc!$O$4, Edges[Awarded] &lt;= Misc!$P$4,Edges[Edge Weight] &gt;= Misc!$O$5, Edges[Edge Weight] &lt;= Misc!$P$5,TRUE), TRUE, FALSE)</f>
        <v>1</v>
      </c>
      <c r="N310" s="74"/>
      <c r="O310" s="80" t="s">
        <v>554</v>
      </c>
      <c r="P310" s="80">
        <v>38212</v>
      </c>
      <c r="Q310" s="80" t="s">
        <v>352</v>
      </c>
      <c r="R310" s="80" t="s">
        <v>590</v>
      </c>
      <c r="S310" s="80">
        <v>0</v>
      </c>
      <c r="T310" s="80">
        <v>0</v>
      </c>
      <c r="U310">
        <v>1</v>
      </c>
    </row>
    <row r="311" spans="1:21" x14ac:dyDescent="0.35">
      <c r="A311" s="66" t="s">
        <v>353</v>
      </c>
      <c r="B311" s="66" t="s">
        <v>353</v>
      </c>
      <c r="C311" s="67" t="s">
        <v>646</v>
      </c>
      <c r="D311" s="68"/>
      <c r="E311" s="67"/>
      <c r="F311" s="70"/>
      <c r="G311" s="67"/>
      <c r="H311" s="71"/>
      <c r="I311" s="72"/>
      <c r="J311" s="72"/>
      <c r="K311" s="36"/>
      <c r="L311" s="73">
        <v>311</v>
      </c>
      <c r="M311" s="73" t="b">
        <f xml:space="preserve"> IF(AND(Edges[Submitted Date] &gt;= Misc!$O$2, Edges[Submitted Date] &lt;= Misc!$P$2,Edges[Total Granted] &gt;= Misc!$O$3, Edges[Total Granted] &lt;= Misc!$P$3,Edges[Awarded] &gt;= Misc!$O$4, Edges[Awarded] &lt;= Misc!$P$4,Edges[Edge Weight] &gt;= Misc!$O$5, Edges[Edge Weight] &lt;= Misc!$P$5,TRUE), TRUE, FALSE)</f>
        <v>1</v>
      </c>
      <c r="N311" s="74"/>
      <c r="O311" s="80" t="s">
        <v>555</v>
      </c>
      <c r="P311" s="80">
        <v>38212</v>
      </c>
      <c r="Q311" s="80" t="s">
        <v>353</v>
      </c>
      <c r="R311" s="80" t="s">
        <v>619</v>
      </c>
      <c r="S311" s="80">
        <v>20000</v>
      </c>
      <c r="T311" s="80">
        <v>0</v>
      </c>
      <c r="U311">
        <v>1</v>
      </c>
    </row>
    <row r="312" spans="1:21" x14ac:dyDescent="0.35">
      <c r="A312" s="66" t="s">
        <v>354</v>
      </c>
      <c r="B312" s="66" t="s">
        <v>354</v>
      </c>
      <c r="C312" s="67" t="s">
        <v>646</v>
      </c>
      <c r="D312" s="68"/>
      <c r="E312" s="67"/>
      <c r="F312" s="70"/>
      <c r="G312" s="67"/>
      <c r="H312" s="71"/>
      <c r="I312" s="72"/>
      <c r="J312" s="72"/>
      <c r="K312" s="36"/>
      <c r="L312" s="73">
        <v>312</v>
      </c>
      <c r="M312" s="73" t="b">
        <f xml:space="preserve"> IF(AND(Edges[Submitted Date] &gt;= Misc!$O$2, Edges[Submitted Date] &lt;= Misc!$P$2,Edges[Total Granted] &gt;= Misc!$O$3, Edges[Total Granted] &lt;= Misc!$P$3,Edges[Awarded] &gt;= Misc!$O$4, Edges[Awarded] &lt;= Misc!$P$4,Edges[Edge Weight] &gt;= Misc!$O$5, Edges[Edge Weight] &lt;= Misc!$P$5,TRUE), TRUE, FALSE)</f>
        <v>1</v>
      </c>
      <c r="N312" s="74"/>
      <c r="O312" s="80" t="s">
        <v>556</v>
      </c>
      <c r="P312" s="80">
        <v>38324</v>
      </c>
      <c r="Q312" s="80" t="s">
        <v>354</v>
      </c>
      <c r="R312" s="80" t="s">
        <v>597</v>
      </c>
      <c r="S312" s="80">
        <v>0</v>
      </c>
      <c r="T312" s="80">
        <v>0</v>
      </c>
      <c r="U312">
        <v>6</v>
      </c>
    </row>
    <row r="313" spans="1:21" x14ac:dyDescent="0.35">
      <c r="A313" s="66" t="s">
        <v>354</v>
      </c>
      <c r="B313" s="66" t="s">
        <v>354</v>
      </c>
      <c r="C313" s="67" t="s">
        <v>646</v>
      </c>
      <c r="D313" s="68"/>
      <c r="E313" s="67"/>
      <c r="F313" s="70"/>
      <c r="G313" s="67"/>
      <c r="H313" s="71"/>
      <c r="I313" s="72"/>
      <c r="J313" s="72"/>
      <c r="K313" s="36"/>
      <c r="L313" s="73">
        <v>313</v>
      </c>
      <c r="M313" s="73" t="b">
        <f xml:space="preserve"> IF(AND(Edges[Submitted Date] &gt;= Misc!$O$2, Edges[Submitted Date] &lt;= Misc!$P$2,Edges[Total Granted] &gt;= Misc!$O$3, Edges[Total Granted] &lt;= Misc!$P$3,Edges[Awarded] &gt;= Misc!$O$4, Edges[Awarded] &lt;= Misc!$P$4,Edges[Edge Weight] &gt;= Misc!$O$5, Edges[Edge Weight] &lt;= Misc!$P$5,TRUE), TRUE, FALSE)</f>
        <v>1</v>
      </c>
      <c r="N313" s="74"/>
      <c r="O313" s="80" t="s">
        <v>556</v>
      </c>
      <c r="P313" s="80">
        <v>38274</v>
      </c>
      <c r="Q313" s="80" t="s">
        <v>354</v>
      </c>
      <c r="R313" s="80" t="s">
        <v>597</v>
      </c>
      <c r="S313" s="80">
        <v>0</v>
      </c>
      <c r="T313" s="80">
        <v>0</v>
      </c>
      <c r="U313">
        <v>6</v>
      </c>
    </row>
    <row r="314" spans="1:21" x14ac:dyDescent="0.35">
      <c r="A314" s="66" t="s">
        <v>354</v>
      </c>
      <c r="B314" s="66" t="s">
        <v>354</v>
      </c>
      <c r="C314" s="67" t="s">
        <v>646</v>
      </c>
      <c r="D314" s="68"/>
      <c r="E314" s="67"/>
      <c r="F314" s="70"/>
      <c r="G314" s="67"/>
      <c r="H314" s="71"/>
      <c r="I314" s="72"/>
      <c r="J314" s="72"/>
      <c r="K314" s="36"/>
      <c r="L314" s="73">
        <v>314</v>
      </c>
      <c r="M314" s="73" t="b">
        <f xml:space="preserve"> IF(AND(Edges[Submitted Date] &gt;= Misc!$O$2, Edges[Submitted Date] &lt;= Misc!$P$2,Edges[Total Granted] &gt;= Misc!$O$3, Edges[Total Granted] &lt;= Misc!$P$3,Edges[Awarded] &gt;= Misc!$O$4, Edges[Awarded] &lt;= Misc!$P$4,Edges[Edge Weight] &gt;= Misc!$O$5, Edges[Edge Weight] &lt;= Misc!$P$5,TRUE), TRUE, FALSE)</f>
        <v>1</v>
      </c>
      <c r="N314" s="74"/>
      <c r="O314" s="80" t="s">
        <v>557</v>
      </c>
      <c r="P314" s="80">
        <v>38212</v>
      </c>
      <c r="Q314" s="80" t="s">
        <v>354</v>
      </c>
      <c r="R314" s="80" t="s">
        <v>597</v>
      </c>
      <c r="S314" s="80">
        <v>0</v>
      </c>
      <c r="T314" s="80">
        <v>0</v>
      </c>
      <c r="U314">
        <v>6</v>
      </c>
    </row>
    <row r="315" spans="1:21" x14ac:dyDescent="0.35">
      <c r="A315" s="66" t="s">
        <v>354</v>
      </c>
      <c r="B315" s="66" t="s">
        <v>354</v>
      </c>
      <c r="C315" s="67" t="s">
        <v>646</v>
      </c>
      <c r="D315" s="68"/>
      <c r="E315" s="67"/>
      <c r="F315" s="70"/>
      <c r="G315" s="67"/>
      <c r="H315" s="71"/>
      <c r="I315" s="72"/>
      <c r="J315" s="72"/>
      <c r="K315" s="36"/>
      <c r="L315" s="73">
        <v>315</v>
      </c>
      <c r="M315" s="73" t="b">
        <f xml:space="preserve"> IF(AND(Edges[Submitted Date] &gt;= Misc!$O$2, Edges[Submitted Date] &lt;= Misc!$P$2,Edges[Total Granted] &gt;= Misc!$O$3, Edges[Total Granted] &lt;= Misc!$P$3,Edges[Awarded] &gt;= Misc!$O$4, Edges[Awarded] &lt;= Misc!$P$4,Edges[Edge Weight] &gt;= Misc!$O$5, Edges[Edge Weight] &lt;= Misc!$P$5,TRUE), TRUE, FALSE)</f>
        <v>1</v>
      </c>
      <c r="N315" s="74"/>
      <c r="O315" s="80" t="s">
        <v>556</v>
      </c>
      <c r="P315" s="80">
        <v>38212</v>
      </c>
      <c r="Q315" s="80" t="s">
        <v>354</v>
      </c>
      <c r="R315" s="80" t="s">
        <v>597</v>
      </c>
      <c r="S315" s="80">
        <v>0</v>
      </c>
      <c r="T315" s="80">
        <v>0</v>
      </c>
      <c r="U315">
        <v>6</v>
      </c>
    </row>
    <row r="316" spans="1:21" x14ac:dyDescent="0.35">
      <c r="A316" s="66" t="s">
        <v>354</v>
      </c>
      <c r="B316" s="66" t="s">
        <v>354</v>
      </c>
      <c r="C316" s="67" t="s">
        <v>646</v>
      </c>
      <c r="D316" s="68"/>
      <c r="E316" s="67"/>
      <c r="F316" s="70"/>
      <c r="G316" s="67"/>
      <c r="H316" s="71"/>
      <c r="I316" s="72"/>
      <c r="J316" s="72"/>
      <c r="K316" s="36"/>
      <c r="L316" s="73">
        <v>316</v>
      </c>
      <c r="M316" s="73" t="b">
        <f xml:space="preserve"> IF(AND(Edges[Submitted Date] &gt;= Misc!$O$2, Edges[Submitted Date] &lt;= Misc!$P$2,Edges[Total Granted] &gt;= Misc!$O$3, Edges[Total Granted] &lt;= Misc!$P$3,Edges[Awarded] &gt;= Misc!$O$4, Edges[Awarded] &lt;= Misc!$P$4,Edges[Edge Weight] &gt;= Misc!$O$5, Edges[Edge Weight] &lt;= Misc!$P$5,TRUE), TRUE, FALSE)</f>
        <v>1</v>
      </c>
      <c r="N316" s="74"/>
      <c r="O316" s="80" t="s">
        <v>556</v>
      </c>
      <c r="P316" s="80">
        <v>38211</v>
      </c>
      <c r="Q316" s="80" t="s">
        <v>354</v>
      </c>
      <c r="R316" s="80" t="s">
        <v>597</v>
      </c>
      <c r="S316" s="80">
        <v>86962</v>
      </c>
      <c r="T316" s="80">
        <v>0</v>
      </c>
      <c r="U316">
        <v>6</v>
      </c>
    </row>
    <row r="317" spans="1:21" x14ac:dyDescent="0.35">
      <c r="A317" s="66" t="s">
        <v>354</v>
      </c>
      <c r="B317" s="66" t="s">
        <v>354</v>
      </c>
      <c r="C317" s="67" t="s">
        <v>646</v>
      </c>
      <c r="D317" s="68"/>
      <c r="E317" s="67"/>
      <c r="F317" s="70"/>
      <c r="G317" s="67"/>
      <c r="H317" s="71"/>
      <c r="I317" s="72"/>
      <c r="J317" s="72"/>
      <c r="K317" s="36"/>
      <c r="L317" s="73">
        <v>317</v>
      </c>
      <c r="M317" s="73" t="b">
        <f xml:space="preserve"> IF(AND(Edges[Submitted Date] &gt;= Misc!$O$2, Edges[Submitted Date] &lt;= Misc!$P$2,Edges[Total Granted] &gt;= Misc!$O$3, Edges[Total Granted] &lt;= Misc!$P$3,Edges[Awarded] &gt;= Misc!$O$4, Edges[Awarded] &lt;= Misc!$P$4,Edges[Edge Weight] &gt;= Misc!$O$5, Edges[Edge Weight] &lt;= Misc!$P$5,TRUE), TRUE, FALSE)</f>
        <v>1</v>
      </c>
      <c r="N317" s="74"/>
      <c r="O317" s="80" t="s">
        <v>557</v>
      </c>
      <c r="P317" s="80">
        <v>38209</v>
      </c>
      <c r="Q317" s="80" t="s">
        <v>354</v>
      </c>
      <c r="R317" s="80" t="s">
        <v>597</v>
      </c>
      <c r="S317" s="80">
        <v>0</v>
      </c>
      <c r="T317" s="80">
        <v>0</v>
      </c>
      <c r="U317">
        <v>6</v>
      </c>
    </row>
    <row r="318" spans="1:21" x14ac:dyDescent="0.35">
      <c r="A318" s="66" t="s">
        <v>282</v>
      </c>
      <c r="B318" s="66" t="s">
        <v>282</v>
      </c>
      <c r="C318" s="67" t="s">
        <v>646</v>
      </c>
      <c r="D318" s="68"/>
      <c r="E318" s="67"/>
      <c r="F318" s="70"/>
      <c r="G318" s="67"/>
      <c r="H318" s="71"/>
      <c r="I318" s="72"/>
      <c r="J318" s="72"/>
      <c r="K318" s="36"/>
      <c r="L318" s="73">
        <v>318</v>
      </c>
      <c r="M318" s="73" t="b">
        <f xml:space="preserve"> IF(AND(Edges[Submitted Date] &gt;= Misc!$O$2, Edges[Submitted Date] &lt;= Misc!$P$2,Edges[Total Granted] &gt;= Misc!$O$3, Edges[Total Granted] &lt;= Misc!$P$3,Edges[Awarded] &gt;= Misc!$O$4, Edges[Awarded] &lt;= Misc!$P$4,Edges[Edge Weight] &gt;= Misc!$O$5, Edges[Edge Weight] &lt;= Misc!$P$5,TRUE), TRUE, FALSE)</f>
        <v>1</v>
      </c>
      <c r="N318" s="74"/>
      <c r="O318" s="80" t="s">
        <v>558</v>
      </c>
      <c r="P318" s="80">
        <v>38208</v>
      </c>
      <c r="Q318" s="80" t="s">
        <v>282</v>
      </c>
      <c r="R318" s="80" t="s">
        <v>587</v>
      </c>
      <c r="S318" s="80">
        <v>228032</v>
      </c>
      <c r="T318" s="80">
        <v>0</v>
      </c>
      <c r="U318">
        <v>1</v>
      </c>
    </row>
    <row r="319" spans="1:21" x14ac:dyDescent="0.35">
      <c r="A319" s="66" t="s">
        <v>355</v>
      </c>
      <c r="B319" s="66" t="s">
        <v>410</v>
      </c>
      <c r="C319" s="67" t="s">
        <v>646</v>
      </c>
      <c r="D319" s="68"/>
      <c r="E319" s="67"/>
      <c r="F319" s="70"/>
      <c r="G319" s="67"/>
      <c r="H319" s="71"/>
      <c r="I319" s="72"/>
      <c r="J319" s="72"/>
      <c r="K319" s="36"/>
      <c r="L319" s="73">
        <v>319</v>
      </c>
      <c r="M319" s="73" t="b">
        <f xml:space="preserve"> IF(AND(Edges[Submitted Date] &gt;= Misc!$O$2, Edges[Submitted Date] &lt;= Misc!$P$2,Edges[Total Granted] &gt;= Misc!$O$3, Edges[Total Granted] &lt;= Misc!$P$3,Edges[Awarded] &gt;= Misc!$O$4, Edges[Awarded] &lt;= Misc!$P$4,Edges[Edge Weight] &gt;= Misc!$O$5, Edges[Edge Weight] &lt;= Misc!$P$5,TRUE), TRUE, FALSE)</f>
        <v>1</v>
      </c>
      <c r="N319" s="74"/>
      <c r="O319" s="80" t="s">
        <v>533</v>
      </c>
      <c r="P319" s="80">
        <v>38208</v>
      </c>
      <c r="Q319" s="80" t="s">
        <v>355</v>
      </c>
      <c r="R319" s="80" t="s">
        <v>587</v>
      </c>
      <c r="S319" s="80">
        <v>3764326</v>
      </c>
      <c r="T319" s="80">
        <v>0</v>
      </c>
      <c r="U319">
        <v>1</v>
      </c>
    </row>
    <row r="320" spans="1:21" x14ac:dyDescent="0.35">
      <c r="A320" s="66" t="s">
        <v>227</v>
      </c>
      <c r="B320" s="66" t="s">
        <v>224</v>
      </c>
      <c r="C320" s="67" t="s">
        <v>645</v>
      </c>
      <c r="D320" s="68"/>
      <c r="E320" s="67"/>
      <c r="F320" s="70"/>
      <c r="G320" s="67"/>
      <c r="H320" s="71"/>
      <c r="I320" s="72"/>
      <c r="J320" s="72"/>
      <c r="K320" s="36"/>
      <c r="L320" s="73">
        <v>320</v>
      </c>
      <c r="M320" s="73" t="b">
        <f xml:space="preserve"> IF(AND(Edges[Submitted Date] &gt;= Misc!$O$2, Edges[Submitted Date] &lt;= Misc!$P$2,Edges[Total Granted] &gt;= Misc!$O$3, Edges[Total Granted] &lt;= Misc!$P$3,Edges[Awarded] &gt;= Misc!$O$4, Edges[Awarded] &lt;= Misc!$P$4,Edges[Edge Weight] &gt;= Misc!$O$5, Edges[Edge Weight] &lt;= Misc!$P$5,TRUE), TRUE, FALSE)</f>
        <v>1</v>
      </c>
      <c r="N320" s="74"/>
      <c r="O320" s="80" t="s">
        <v>443</v>
      </c>
      <c r="P320" s="80">
        <v>38302</v>
      </c>
      <c r="Q320" s="80" t="s">
        <v>224</v>
      </c>
      <c r="R320" s="80" t="s">
        <v>603</v>
      </c>
      <c r="S320" s="80">
        <v>123992</v>
      </c>
      <c r="T320" s="80">
        <v>1</v>
      </c>
      <c r="U320">
        <v>1</v>
      </c>
    </row>
    <row r="321" spans="1:21" x14ac:dyDescent="0.35">
      <c r="A321" s="66" t="s">
        <v>227</v>
      </c>
      <c r="B321" s="66" t="s">
        <v>226</v>
      </c>
      <c r="C321" s="67" t="s">
        <v>645</v>
      </c>
      <c r="D321" s="68"/>
      <c r="E321" s="67"/>
      <c r="F321" s="70"/>
      <c r="G321" s="67"/>
      <c r="H321" s="71"/>
      <c r="I321" s="72"/>
      <c r="J321" s="72"/>
      <c r="K321" s="36"/>
      <c r="L321" s="73">
        <v>321</v>
      </c>
      <c r="M321" s="73" t="b">
        <f xml:space="preserve"> IF(AND(Edges[Submitted Date] &gt;= Misc!$O$2, Edges[Submitted Date] &lt;= Misc!$P$2,Edges[Total Granted] &gt;= Misc!$O$3, Edges[Total Granted] &lt;= Misc!$P$3,Edges[Awarded] &gt;= Misc!$O$4, Edges[Awarded] &lt;= Misc!$P$4,Edges[Edge Weight] &gt;= Misc!$O$5, Edges[Edge Weight] &lt;= Misc!$P$5,TRUE), TRUE, FALSE)</f>
        <v>1</v>
      </c>
      <c r="N321" s="74"/>
      <c r="O321" s="80" t="s">
        <v>443</v>
      </c>
      <c r="P321" s="80">
        <v>38302</v>
      </c>
      <c r="Q321" s="80" t="s">
        <v>224</v>
      </c>
      <c r="R321" s="80" t="s">
        <v>603</v>
      </c>
      <c r="S321" s="80">
        <v>123992</v>
      </c>
      <c r="T321" s="80">
        <v>1</v>
      </c>
      <c r="U321">
        <v>1</v>
      </c>
    </row>
    <row r="322" spans="1:21" x14ac:dyDescent="0.35">
      <c r="A322" s="66" t="s">
        <v>227</v>
      </c>
      <c r="B322" s="66" t="s">
        <v>227</v>
      </c>
      <c r="C322" s="67" t="s">
        <v>646</v>
      </c>
      <c r="D322" s="68"/>
      <c r="E322" s="67"/>
      <c r="F322" s="70"/>
      <c r="G322" s="67"/>
      <c r="H322" s="71"/>
      <c r="I322" s="72"/>
      <c r="J322" s="72"/>
      <c r="K322" s="36"/>
      <c r="L322" s="73">
        <v>322</v>
      </c>
      <c r="M322" s="73" t="b">
        <f xml:space="preserve"> IF(AND(Edges[Submitted Date] &gt;= Misc!$O$2, Edges[Submitted Date] &lt;= Misc!$P$2,Edges[Total Granted] &gt;= Misc!$O$3, Edges[Total Granted] &lt;= Misc!$P$3,Edges[Awarded] &gt;= Misc!$O$4, Edges[Awarded] &lt;= Misc!$P$4,Edges[Edge Weight] &gt;= Misc!$O$5, Edges[Edge Weight] &lt;= Misc!$P$5,TRUE), TRUE, FALSE)</f>
        <v>1</v>
      </c>
      <c r="N322" s="74"/>
      <c r="O322" s="80" t="s">
        <v>559</v>
      </c>
      <c r="P322" s="80">
        <v>38203</v>
      </c>
      <c r="Q322" s="80" t="s">
        <v>227</v>
      </c>
      <c r="R322" s="80" t="s">
        <v>602</v>
      </c>
      <c r="S322" s="80">
        <v>0</v>
      </c>
      <c r="T322" s="80">
        <v>0</v>
      </c>
      <c r="U322">
        <v>1</v>
      </c>
    </row>
    <row r="323" spans="1:21" x14ac:dyDescent="0.35">
      <c r="A323" s="66" t="s">
        <v>356</v>
      </c>
      <c r="B323" s="66" t="s">
        <v>356</v>
      </c>
      <c r="C323" s="67" t="s">
        <v>646</v>
      </c>
      <c r="D323" s="68"/>
      <c r="E323" s="67"/>
      <c r="F323" s="70"/>
      <c r="G323" s="67"/>
      <c r="H323" s="71"/>
      <c r="I323" s="72"/>
      <c r="J323" s="72"/>
      <c r="K323" s="36"/>
      <c r="L323" s="73">
        <v>323</v>
      </c>
      <c r="M323" s="73" t="b">
        <f xml:space="preserve"> IF(AND(Edges[Submitted Date] &gt;= Misc!$O$2, Edges[Submitted Date] &lt;= Misc!$P$2,Edges[Total Granted] &gt;= Misc!$O$3, Edges[Total Granted] &lt;= Misc!$P$3,Edges[Awarded] &gt;= Misc!$O$4, Edges[Awarded] &lt;= Misc!$P$4,Edges[Edge Weight] &gt;= Misc!$O$5, Edges[Edge Weight] &lt;= Misc!$P$5,TRUE), TRUE, FALSE)</f>
        <v>1</v>
      </c>
      <c r="N323" s="74"/>
      <c r="O323" s="80" t="s">
        <v>560</v>
      </c>
      <c r="P323" s="80">
        <v>38260</v>
      </c>
      <c r="Q323" s="80" t="s">
        <v>356</v>
      </c>
      <c r="R323" s="80" t="s">
        <v>597</v>
      </c>
      <c r="S323" s="80">
        <v>0</v>
      </c>
      <c r="T323" s="80">
        <v>0</v>
      </c>
      <c r="U323">
        <v>2</v>
      </c>
    </row>
    <row r="324" spans="1:21" x14ac:dyDescent="0.35">
      <c r="A324" s="66" t="s">
        <v>356</v>
      </c>
      <c r="B324" s="66" t="s">
        <v>356</v>
      </c>
      <c r="C324" s="67" t="s">
        <v>646</v>
      </c>
      <c r="D324" s="68"/>
      <c r="E324" s="67"/>
      <c r="F324" s="70"/>
      <c r="G324" s="67"/>
      <c r="H324" s="71"/>
      <c r="I324" s="72"/>
      <c r="J324" s="72"/>
      <c r="K324" s="36"/>
      <c r="L324" s="73">
        <v>324</v>
      </c>
      <c r="M324" s="73" t="b">
        <f xml:space="preserve"> IF(AND(Edges[Submitted Date] &gt;= Misc!$O$2, Edges[Submitted Date] &lt;= Misc!$P$2,Edges[Total Granted] &gt;= Misc!$O$3, Edges[Total Granted] &lt;= Misc!$P$3,Edges[Awarded] &gt;= Misc!$O$4, Edges[Awarded] &lt;= Misc!$P$4,Edges[Edge Weight] &gt;= Misc!$O$5, Edges[Edge Weight] &lt;= Misc!$P$5,TRUE), TRUE, FALSE)</f>
        <v>1</v>
      </c>
      <c r="N324" s="74"/>
      <c r="O324" s="80" t="s">
        <v>560</v>
      </c>
      <c r="P324" s="80">
        <v>38203</v>
      </c>
      <c r="Q324" s="80" t="s">
        <v>356</v>
      </c>
      <c r="R324" s="80" t="s">
        <v>597</v>
      </c>
      <c r="S324" s="80">
        <v>0</v>
      </c>
      <c r="T324" s="80">
        <v>0</v>
      </c>
      <c r="U324">
        <v>2</v>
      </c>
    </row>
    <row r="325" spans="1:21" x14ac:dyDescent="0.35">
      <c r="A325" s="66" t="s">
        <v>357</v>
      </c>
      <c r="B325" s="66" t="s">
        <v>357</v>
      </c>
      <c r="C325" s="67" t="s">
        <v>646</v>
      </c>
      <c r="D325" s="68"/>
      <c r="E325" s="67"/>
      <c r="F325" s="70"/>
      <c r="G325" s="67"/>
      <c r="H325" s="71"/>
      <c r="I325" s="72"/>
      <c r="J325" s="72"/>
      <c r="K325" s="36"/>
      <c r="L325" s="73">
        <v>325</v>
      </c>
      <c r="M325" s="73" t="b">
        <f xml:space="preserve"> IF(AND(Edges[Submitted Date] &gt;= Misc!$O$2, Edges[Submitted Date] &lt;= Misc!$P$2,Edges[Total Granted] &gt;= Misc!$O$3, Edges[Total Granted] &lt;= Misc!$P$3,Edges[Awarded] &gt;= Misc!$O$4, Edges[Awarded] &lt;= Misc!$P$4,Edges[Edge Weight] &gt;= Misc!$O$5, Edges[Edge Weight] &lt;= Misc!$P$5,TRUE), TRUE, FALSE)</f>
        <v>1</v>
      </c>
      <c r="N325" s="74"/>
      <c r="O325" s="80" t="s">
        <v>561</v>
      </c>
      <c r="P325" s="80">
        <v>38278</v>
      </c>
      <c r="Q325" s="80" t="s">
        <v>357</v>
      </c>
      <c r="R325" s="80" t="s">
        <v>597</v>
      </c>
      <c r="S325" s="80">
        <v>0</v>
      </c>
      <c r="T325" s="80">
        <v>0</v>
      </c>
      <c r="U325">
        <v>3</v>
      </c>
    </row>
    <row r="326" spans="1:21" x14ac:dyDescent="0.35">
      <c r="A326" s="66" t="s">
        <v>357</v>
      </c>
      <c r="B326" s="66" t="s">
        <v>357</v>
      </c>
      <c r="C326" s="67" t="s">
        <v>646</v>
      </c>
      <c r="D326" s="68"/>
      <c r="E326" s="67"/>
      <c r="F326" s="70"/>
      <c r="G326" s="67"/>
      <c r="H326" s="71"/>
      <c r="I326" s="72"/>
      <c r="J326" s="72"/>
      <c r="K326" s="36"/>
      <c r="L326" s="73">
        <v>326</v>
      </c>
      <c r="M326" s="73" t="b">
        <f xml:space="preserve"> IF(AND(Edges[Submitted Date] &gt;= Misc!$O$2, Edges[Submitted Date] &lt;= Misc!$P$2,Edges[Total Granted] &gt;= Misc!$O$3, Edges[Total Granted] &lt;= Misc!$P$3,Edges[Awarded] &gt;= Misc!$O$4, Edges[Awarded] &lt;= Misc!$P$4,Edges[Edge Weight] &gt;= Misc!$O$5, Edges[Edge Weight] &lt;= Misc!$P$5,TRUE), TRUE, FALSE)</f>
        <v>1</v>
      </c>
      <c r="N326" s="74"/>
      <c r="O326" s="80" t="s">
        <v>561</v>
      </c>
      <c r="P326" s="80">
        <v>38211</v>
      </c>
      <c r="Q326" s="80" t="s">
        <v>357</v>
      </c>
      <c r="R326" s="80" t="s">
        <v>597</v>
      </c>
      <c r="S326" s="80">
        <v>0</v>
      </c>
      <c r="T326" s="80">
        <v>0</v>
      </c>
      <c r="U326">
        <v>3</v>
      </c>
    </row>
    <row r="327" spans="1:21" x14ac:dyDescent="0.35">
      <c r="A327" s="66" t="s">
        <v>357</v>
      </c>
      <c r="B327" s="66" t="s">
        <v>357</v>
      </c>
      <c r="C327" s="67" t="s">
        <v>646</v>
      </c>
      <c r="D327" s="68"/>
      <c r="E327" s="67"/>
      <c r="F327" s="70"/>
      <c r="G327" s="67"/>
      <c r="H327" s="71"/>
      <c r="I327" s="72"/>
      <c r="J327" s="72"/>
      <c r="K327" s="36"/>
      <c r="L327" s="73">
        <v>327</v>
      </c>
      <c r="M327" s="73" t="b">
        <f xml:space="preserve"> IF(AND(Edges[Submitted Date] &gt;= Misc!$O$2, Edges[Submitted Date] &lt;= Misc!$P$2,Edges[Total Granted] &gt;= Misc!$O$3, Edges[Total Granted] &lt;= Misc!$P$3,Edges[Awarded] &gt;= Misc!$O$4, Edges[Awarded] &lt;= Misc!$P$4,Edges[Edge Weight] &gt;= Misc!$O$5, Edges[Edge Weight] &lt;= Misc!$P$5,TRUE), TRUE, FALSE)</f>
        <v>1</v>
      </c>
      <c r="N327" s="74"/>
      <c r="O327" s="80" t="s">
        <v>561</v>
      </c>
      <c r="P327" s="80">
        <v>38203</v>
      </c>
      <c r="Q327" s="80" t="s">
        <v>357</v>
      </c>
      <c r="R327" s="80" t="s">
        <v>597</v>
      </c>
      <c r="S327" s="80">
        <v>91638</v>
      </c>
      <c r="T327" s="80">
        <v>0</v>
      </c>
      <c r="U327">
        <v>3</v>
      </c>
    </row>
    <row r="328" spans="1:21" x14ac:dyDescent="0.35">
      <c r="A328" s="66" t="s">
        <v>278</v>
      </c>
      <c r="B328" s="66" t="s">
        <v>278</v>
      </c>
      <c r="C328" s="67" t="s">
        <v>646</v>
      </c>
      <c r="D328" s="68"/>
      <c r="E328" s="67"/>
      <c r="F328" s="70"/>
      <c r="G328" s="67"/>
      <c r="H328" s="71"/>
      <c r="I328" s="72"/>
      <c r="J328" s="72"/>
      <c r="K328" s="36"/>
      <c r="L328" s="73">
        <v>328</v>
      </c>
      <c r="M328" s="73" t="b">
        <f xml:space="preserve"> IF(AND(Edges[Submitted Date] &gt;= Misc!$O$2, Edges[Submitted Date] &lt;= Misc!$P$2,Edges[Total Granted] &gt;= Misc!$O$3, Edges[Total Granted] &lt;= Misc!$P$3,Edges[Awarded] &gt;= Misc!$O$4, Edges[Awarded] &lt;= Misc!$P$4,Edges[Edge Weight] &gt;= Misc!$O$5, Edges[Edge Weight] &lt;= Misc!$P$5,TRUE), TRUE, FALSE)</f>
        <v>1</v>
      </c>
      <c r="N328" s="74"/>
      <c r="O328" s="80" t="s">
        <v>481</v>
      </c>
      <c r="P328" s="80">
        <v>38335</v>
      </c>
      <c r="Q328" s="80" t="s">
        <v>278</v>
      </c>
      <c r="R328" s="80" t="s">
        <v>588</v>
      </c>
      <c r="S328" s="80">
        <v>0</v>
      </c>
      <c r="T328" s="80">
        <v>0</v>
      </c>
      <c r="U328">
        <v>3</v>
      </c>
    </row>
    <row r="329" spans="1:21" x14ac:dyDescent="0.35">
      <c r="A329" s="66" t="s">
        <v>278</v>
      </c>
      <c r="B329" s="66" t="s">
        <v>278</v>
      </c>
      <c r="C329" s="67" t="s">
        <v>646</v>
      </c>
      <c r="D329" s="68"/>
      <c r="E329" s="67"/>
      <c r="F329" s="70"/>
      <c r="G329" s="67"/>
      <c r="H329" s="71"/>
      <c r="I329" s="72"/>
      <c r="J329" s="72"/>
      <c r="K329" s="36"/>
      <c r="L329" s="73">
        <v>329</v>
      </c>
      <c r="M329" s="73" t="b">
        <f xml:space="preserve"> IF(AND(Edges[Submitted Date] &gt;= Misc!$O$2, Edges[Submitted Date] &lt;= Misc!$P$2,Edges[Total Granted] &gt;= Misc!$O$3, Edges[Total Granted] &lt;= Misc!$P$3,Edges[Awarded] &gt;= Misc!$O$4, Edges[Awarded] &lt;= Misc!$P$4,Edges[Edge Weight] &gt;= Misc!$O$5, Edges[Edge Weight] &lt;= Misc!$P$5,TRUE), TRUE, FALSE)</f>
        <v>1</v>
      </c>
      <c r="N329" s="74"/>
      <c r="O329" s="80" t="s">
        <v>481</v>
      </c>
      <c r="P329" s="80">
        <v>38260</v>
      </c>
      <c r="Q329" s="80" t="s">
        <v>278</v>
      </c>
      <c r="R329" s="80" t="s">
        <v>588</v>
      </c>
      <c r="S329" s="80">
        <v>0</v>
      </c>
      <c r="T329" s="80">
        <v>0</v>
      </c>
      <c r="U329">
        <v>3</v>
      </c>
    </row>
    <row r="330" spans="1:21" x14ac:dyDescent="0.35">
      <c r="A330" s="66" t="s">
        <v>278</v>
      </c>
      <c r="B330" s="66" t="s">
        <v>278</v>
      </c>
      <c r="C330" s="67" t="s">
        <v>646</v>
      </c>
      <c r="D330" s="68"/>
      <c r="E330" s="67"/>
      <c r="F330" s="70"/>
      <c r="G330" s="67"/>
      <c r="H330" s="71"/>
      <c r="I330" s="72"/>
      <c r="J330" s="72"/>
      <c r="K330" s="36"/>
      <c r="L330" s="73">
        <v>330</v>
      </c>
      <c r="M330" s="73" t="b">
        <f xml:space="preserve"> IF(AND(Edges[Submitted Date] &gt;= Misc!$O$2, Edges[Submitted Date] &lt;= Misc!$P$2,Edges[Total Granted] &gt;= Misc!$O$3, Edges[Total Granted] &lt;= Misc!$P$3,Edges[Awarded] &gt;= Misc!$O$4, Edges[Awarded] &lt;= Misc!$P$4,Edges[Edge Weight] &gt;= Misc!$O$5, Edges[Edge Weight] &lt;= Misc!$P$5,TRUE), TRUE, FALSE)</f>
        <v>1</v>
      </c>
      <c r="N330" s="74"/>
      <c r="O330" s="80" t="s">
        <v>481</v>
      </c>
      <c r="P330" s="80">
        <v>38202</v>
      </c>
      <c r="Q330" s="80" t="s">
        <v>278</v>
      </c>
      <c r="R330" s="80" t="s">
        <v>588</v>
      </c>
      <c r="S330" s="80">
        <v>0</v>
      </c>
      <c r="T330" s="80">
        <v>0</v>
      </c>
      <c r="U330">
        <v>3</v>
      </c>
    </row>
    <row r="331" spans="1:21" x14ac:dyDescent="0.35">
      <c r="A331" s="66" t="s">
        <v>358</v>
      </c>
      <c r="B331" s="66" t="s">
        <v>358</v>
      </c>
      <c r="C331" s="67" t="s">
        <v>646</v>
      </c>
      <c r="D331" s="68"/>
      <c r="E331" s="67"/>
      <c r="F331" s="70"/>
      <c r="G331" s="67"/>
      <c r="H331" s="71"/>
      <c r="I331" s="72"/>
      <c r="J331" s="72"/>
      <c r="K331" s="36"/>
      <c r="L331" s="73">
        <v>331</v>
      </c>
      <c r="M331" s="73" t="b">
        <f xml:space="preserve"> IF(AND(Edges[Submitted Date] &gt;= Misc!$O$2, Edges[Submitted Date] &lt;= Misc!$P$2,Edges[Total Granted] &gt;= Misc!$O$3, Edges[Total Granted] &lt;= Misc!$P$3,Edges[Awarded] &gt;= Misc!$O$4, Edges[Awarded] &lt;= Misc!$P$4,Edges[Edge Weight] &gt;= Misc!$O$5, Edges[Edge Weight] &lt;= Misc!$P$5,TRUE), TRUE, FALSE)</f>
        <v>1</v>
      </c>
      <c r="N331" s="74"/>
      <c r="O331" s="80" t="s">
        <v>562</v>
      </c>
      <c r="P331" s="80">
        <v>38202</v>
      </c>
      <c r="Q331" s="80" t="s">
        <v>358</v>
      </c>
      <c r="R331" s="80" t="s">
        <v>599</v>
      </c>
      <c r="S331" s="80">
        <v>0</v>
      </c>
      <c r="T331" s="80">
        <v>0</v>
      </c>
      <c r="U331">
        <v>1</v>
      </c>
    </row>
    <row r="332" spans="1:21" x14ac:dyDescent="0.35">
      <c r="A332" s="66" t="s">
        <v>359</v>
      </c>
      <c r="B332" s="66" t="s">
        <v>359</v>
      </c>
      <c r="C332" s="67" t="s">
        <v>646</v>
      </c>
      <c r="D332" s="68"/>
      <c r="E332" s="67"/>
      <c r="F332" s="70"/>
      <c r="G332" s="67"/>
      <c r="H332" s="71"/>
      <c r="I332" s="72"/>
      <c r="J332" s="72"/>
      <c r="K332" s="36"/>
      <c r="L332" s="73">
        <v>332</v>
      </c>
      <c r="M332" s="73" t="b">
        <f xml:space="preserve"> IF(AND(Edges[Submitted Date] &gt;= Misc!$O$2, Edges[Submitted Date] &lt;= Misc!$P$2,Edges[Total Granted] &gt;= Misc!$O$3, Edges[Total Granted] &lt;= Misc!$P$3,Edges[Awarded] &gt;= Misc!$O$4, Edges[Awarded] &lt;= Misc!$P$4,Edges[Edge Weight] &gt;= Misc!$O$5, Edges[Edge Weight] &lt;= Misc!$P$5,TRUE), TRUE, FALSE)</f>
        <v>1</v>
      </c>
      <c r="N332" s="74"/>
      <c r="O332" s="80" t="s">
        <v>563</v>
      </c>
      <c r="P332" s="80">
        <v>38300</v>
      </c>
      <c r="Q332" s="80" t="s">
        <v>359</v>
      </c>
      <c r="R332" s="80" t="s">
        <v>600</v>
      </c>
      <c r="S332" s="80">
        <v>0</v>
      </c>
      <c r="T332" s="80">
        <v>0</v>
      </c>
      <c r="U332">
        <v>2</v>
      </c>
    </row>
    <row r="333" spans="1:21" x14ac:dyDescent="0.35">
      <c r="A333" s="66" t="s">
        <v>359</v>
      </c>
      <c r="B333" s="66" t="s">
        <v>359</v>
      </c>
      <c r="C333" s="67" t="s">
        <v>646</v>
      </c>
      <c r="D333" s="68"/>
      <c r="E333" s="67"/>
      <c r="F333" s="70"/>
      <c r="G333" s="67"/>
      <c r="H333" s="71"/>
      <c r="I333" s="72"/>
      <c r="J333" s="72"/>
      <c r="K333" s="36"/>
      <c r="L333" s="73">
        <v>333</v>
      </c>
      <c r="M333" s="73" t="b">
        <f xml:space="preserve"> IF(AND(Edges[Submitted Date] &gt;= Misc!$O$2, Edges[Submitted Date] &lt;= Misc!$P$2,Edges[Total Granted] &gt;= Misc!$O$3, Edges[Total Granted] &lt;= Misc!$P$3,Edges[Awarded] &gt;= Misc!$O$4, Edges[Awarded] &lt;= Misc!$P$4,Edges[Edge Weight] &gt;= Misc!$O$5, Edges[Edge Weight] &lt;= Misc!$P$5,TRUE), TRUE, FALSE)</f>
        <v>1</v>
      </c>
      <c r="N333" s="74"/>
      <c r="O333" s="80" t="s">
        <v>563</v>
      </c>
      <c r="P333" s="80">
        <v>38198</v>
      </c>
      <c r="Q333" s="80" t="s">
        <v>359</v>
      </c>
      <c r="R333" s="80" t="s">
        <v>600</v>
      </c>
      <c r="S333" s="80">
        <v>0</v>
      </c>
      <c r="T333" s="80">
        <v>0</v>
      </c>
      <c r="U333">
        <v>2</v>
      </c>
    </row>
    <row r="334" spans="1:21" x14ac:dyDescent="0.35">
      <c r="A334" s="66" t="s">
        <v>360</v>
      </c>
      <c r="B334" s="66" t="s">
        <v>360</v>
      </c>
      <c r="C334" s="67" t="s">
        <v>646</v>
      </c>
      <c r="D334" s="68"/>
      <c r="E334" s="67"/>
      <c r="F334" s="70"/>
      <c r="G334" s="67"/>
      <c r="H334" s="71"/>
      <c r="I334" s="72"/>
      <c r="J334" s="72"/>
      <c r="K334" s="36"/>
      <c r="L334" s="73">
        <v>334</v>
      </c>
      <c r="M334" s="73" t="b">
        <f xml:space="preserve"> IF(AND(Edges[Submitted Date] &gt;= Misc!$O$2, Edges[Submitted Date] &lt;= Misc!$P$2,Edges[Total Granted] &gt;= Misc!$O$3, Edges[Total Granted] &lt;= Misc!$P$3,Edges[Awarded] &gt;= Misc!$O$4, Edges[Awarded] &lt;= Misc!$P$4,Edges[Edge Weight] &gt;= Misc!$O$5, Edges[Edge Weight] &lt;= Misc!$P$5,TRUE), TRUE, FALSE)</f>
        <v>1</v>
      </c>
      <c r="N334" s="74"/>
      <c r="O334" s="80" t="s">
        <v>564</v>
      </c>
      <c r="P334" s="80">
        <v>38198</v>
      </c>
      <c r="Q334" s="80" t="s">
        <v>360</v>
      </c>
      <c r="R334" s="80" t="s">
        <v>611</v>
      </c>
      <c r="S334" s="80">
        <v>0</v>
      </c>
      <c r="T334" s="80">
        <v>0</v>
      </c>
      <c r="U334">
        <v>1</v>
      </c>
    </row>
    <row r="335" spans="1:21" x14ac:dyDescent="0.35">
      <c r="A335" s="66" t="s">
        <v>361</v>
      </c>
      <c r="B335" s="66" t="s">
        <v>379</v>
      </c>
      <c r="C335" s="67" t="s">
        <v>646</v>
      </c>
      <c r="D335" s="68"/>
      <c r="E335" s="67"/>
      <c r="F335" s="70"/>
      <c r="G335" s="67"/>
      <c r="H335" s="71"/>
      <c r="I335" s="72"/>
      <c r="J335" s="72"/>
      <c r="K335" s="36"/>
      <c r="L335" s="73">
        <v>335</v>
      </c>
      <c r="M335" s="73" t="b">
        <f xml:space="preserve"> IF(AND(Edges[Submitted Date] &gt;= Misc!$O$2, Edges[Submitted Date] &lt;= Misc!$P$2,Edges[Total Granted] &gt;= Misc!$O$3, Edges[Total Granted] &lt;= Misc!$P$3,Edges[Awarded] &gt;= Misc!$O$4, Edges[Awarded] &lt;= Misc!$P$4,Edges[Edge Weight] &gt;= Misc!$O$5, Edges[Edge Weight] &lt;= Misc!$P$5,TRUE), TRUE, FALSE)</f>
        <v>1</v>
      </c>
      <c r="N335" s="74"/>
      <c r="O335" s="80" t="s">
        <v>415</v>
      </c>
      <c r="P335" s="80">
        <v>38198</v>
      </c>
      <c r="Q335" s="80" t="s">
        <v>379</v>
      </c>
      <c r="R335" s="80" t="s">
        <v>591</v>
      </c>
      <c r="S335" s="80">
        <v>59428</v>
      </c>
      <c r="T335" s="80">
        <v>0</v>
      </c>
      <c r="U335">
        <v>1</v>
      </c>
    </row>
    <row r="336" spans="1:21" x14ac:dyDescent="0.35">
      <c r="A336" s="66" t="s">
        <v>362</v>
      </c>
      <c r="B336" s="66" t="s">
        <v>362</v>
      </c>
      <c r="C336" s="67" t="s">
        <v>646</v>
      </c>
      <c r="D336" s="68"/>
      <c r="E336" s="67"/>
      <c r="F336" s="70"/>
      <c r="G336" s="67"/>
      <c r="H336" s="71"/>
      <c r="I336" s="72"/>
      <c r="J336" s="72"/>
      <c r="K336" s="36"/>
      <c r="L336" s="73">
        <v>336</v>
      </c>
      <c r="M336" s="73" t="b">
        <f xml:space="preserve"> IF(AND(Edges[Submitted Date] &gt;= Misc!$O$2, Edges[Submitted Date] &lt;= Misc!$P$2,Edges[Total Granted] &gt;= Misc!$O$3, Edges[Total Granted] &lt;= Misc!$P$3,Edges[Awarded] &gt;= Misc!$O$4, Edges[Awarded] &lt;= Misc!$P$4,Edges[Edge Weight] &gt;= Misc!$O$5, Edges[Edge Weight] &lt;= Misc!$P$5,TRUE), TRUE, FALSE)</f>
        <v>1</v>
      </c>
      <c r="N336" s="74"/>
      <c r="O336" s="80" t="s">
        <v>565</v>
      </c>
      <c r="P336" s="80">
        <v>38198</v>
      </c>
      <c r="Q336" s="80" t="s">
        <v>362</v>
      </c>
      <c r="R336" s="80" t="s">
        <v>620</v>
      </c>
      <c r="S336" s="80">
        <v>10026</v>
      </c>
      <c r="T336" s="80">
        <v>0</v>
      </c>
      <c r="U336">
        <v>1</v>
      </c>
    </row>
    <row r="337" spans="1:21" x14ac:dyDescent="0.35">
      <c r="A337" s="66" t="s">
        <v>363</v>
      </c>
      <c r="B337" s="66" t="s">
        <v>364</v>
      </c>
      <c r="C337" s="67" t="s">
        <v>646</v>
      </c>
      <c r="D337" s="68"/>
      <c r="E337" s="67"/>
      <c r="F337" s="70"/>
      <c r="G337" s="67"/>
      <c r="H337" s="71"/>
      <c r="I337" s="72"/>
      <c r="J337" s="72"/>
      <c r="K337" s="36"/>
      <c r="L337" s="73">
        <v>337</v>
      </c>
      <c r="M337" s="73" t="b">
        <f xml:space="preserve"> IF(AND(Edges[Submitted Date] &gt;= Misc!$O$2, Edges[Submitted Date] &lt;= Misc!$P$2,Edges[Total Granted] &gt;= Misc!$O$3, Edges[Total Granted] &lt;= Misc!$P$3,Edges[Awarded] &gt;= Misc!$O$4, Edges[Awarded] &lt;= Misc!$P$4,Edges[Edge Weight] &gt;= Misc!$O$5, Edges[Edge Weight] &lt;= Misc!$P$5,TRUE), TRUE, FALSE)</f>
        <v>1</v>
      </c>
      <c r="N337" s="74"/>
      <c r="O337" s="80" t="s">
        <v>566</v>
      </c>
      <c r="P337" s="80">
        <v>38198</v>
      </c>
      <c r="Q337" s="80" t="s">
        <v>364</v>
      </c>
      <c r="R337" s="80" t="s">
        <v>617</v>
      </c>
      <c r="S337" s="80">
        <v>26500</v>
      </c>
      <c r="T337" s="80">
        <v>0</v>
      </c>
      <c r="U337">
        <v>1</v>
      </c>
    </row>
    <row r="338" spans="1:21" x14ac:dyDescent="0.35">
      <c r="A338" s="66" t="s">
        <v>364</v>
      </c>
      <c r="B338" s="66" t="s">
        <v>364</v>
      </c>
      <c r="C338" s="67" t="s">
        <v>646</v>
      </c>
      <c r="D338" s="68"/>
      <c r="E338" s="67"/>
      <c r="F338" s="70"/>
      <c r="G338" s="67"/>
      <c r="H338" s="71"/>
      <c r="I338" s="72"/>
      <c r="J338" s="72"/>
      <c r="K338" s="36"/>
      <c r="L338" s="73">
        <v>338</v>
      </c>
      <c r="M338" s="73" t="b">
        <f xml:space="preserve"> IF(AND(Edges[Submitted Date] &gt;= Misc!$O$2, Edges[Submitted Date] &lt;= Misc!$P$2,Edges[Total Granted] &gt;= Misc!$O$3, Edges[Total Granted] &lt;= Misc!$P$3,Edges[Awarded] &gt;= Misc!$O$4, Edges[Awarded] &lt;= Misc!$P$4,Edges[Edge Weight] &gt;= Misc!$O$5, Edges[Edge Weight] &lt;= Misc!$P$5,TRUE), TRUE, FALSE)</f>
        <v>1</v>
      </c>
      <c r="N338" s="74"/>
      <c r="O338" s="80" t="s">
        <v>566</v>
      </c>
      <c r="P338" s="80">
        <v>38198</v>
      </c>
      <c r="Q338" s="80" t="s">
        <v>364</v>
      </c>
      <c r="R338" s="80" t="s">
        <v>617</v>
      </c>
      <c r="S338" s="80">
        <v>153000</v>
      </c>
      <c r="T338" s="80">
        <v>0</v>
      </c>
      <c r="U338">
        <v>1</v>
      </c>
    </row>
    <row r="339" spans="1:21" x14ac:dyDescent="0.35">
      <c r="A339" s="66" t="s">
        <v>365</v>
      </c>
      <c r="B339" s="66" t="s">
        <v>365</v>
      </c>
      <c r="C339" s="67" t="s">
        <v>646</v>
      </c>
      <c r="D339" s="68"/>
      <c r="E339" s="67"/>
      <c r="F339" s="70"/>
      <c r="G339" s="67"/>
      <c r="H339" s="71"/>
      <c r="I339" s="72"/>
      <c r="J339" s="72"/>
      <c r="K339" s="36"/>
      <c r="L339" s="73">
        <v>339</v>
      </c>
      <c r="M339" s="73" t="b">
        <f xml:space="preserve"> IF(AND(Edges[Submitted Date] &gt;= Misc!$O$2, Edges[Submitted Date] &lt;= Misc!$P$2,Edges[Total Granted] &gt;= Misc!$O$3, Edges[Total Granted] &lt;= Misc!$P$3,Edges[Awarded] &gt;= Misc!$O$4, Edges[Awarded] &lt;= Misc!$P$4,Edges[Edge Weight] &gt;= Misc!$O$5, Edges[Edge Weight] &lt;= Misc!$P$5,TRUE), TRUE, FALSE)</f>
        <v>1</v>
      </c>
      <c r="N339" s="74"/>
      <c r="O339" s="80" t="s">
        <v>567</v>
      </c>
      <c r="P339" s="80">
        <v>38265</v>
      </c>
      <c r="Q339" s="80" t="s">
        <v>365</v>
      </c>
      <c r="R339" s="80" t="s">
        <v>587</v>
      </c>
      <c r="S339" s="80">
        <v>0</v>
      </c>
      <c r="T339" s="80">
        <v>0</v>
      </c>
      <c r="U339">
        <v>2</v>
      </c>
    </row>
    <row r="340" spans="1:21" x14ac:dyDescent="0.35">
      <c r="A340" s="66" t="s">
        <v>365</v>
      </c>
      <c r="B340" s="66" t="s">
        <v>365</v>
      </c>
      <c r="C340" s="67" t="s">
        <v>646</v>
      </c>
      <c r="D340" s="68"/>
      <c r="E340" s="67"/>
      <c r="F340" s="70"/>
      <c r="G340" s="67"/>
      <c r="H340" s="71"/>
      <c r="I340" s="72"/>
      <c r="J340" s="72"/>
      <c r="K340" s="36"/>
      <c r="L340" s="73">
        <v>340</v>
      </c>
      <c r="M340" s="73" t="b">
        <f xml:space="preserve"> IF(AND(Edges[Submitted Date] &gt;= Misc!$O$2, Edges[Submitted Date] &lt;= Misc!$P$2,Edges[Total Granted] &gt;= Misc!$O$3, Edges[Total Granted] &lt;= Misc!$P$3,Edges[Awarded] &gt;= Misc!$O$4, Edges[Awarded] &lt;= Misc!$P$4,Edges[Edge Weight] &gt;= Misc!$O$5, Edges[Edge Weight] &lt;= Misc!$P$5,TRUE), TRUE, FALSE)</f>
        <v>1</v>
      </c>
      <c r="N340" s="74"/>
      <c r="O340" s="80" t="s">
        <v>567</v>
      </c>
      <c r="P340" s="80">
        <v>38197</v>
      </c>
      <c r="Q340" s="80" t="s">
        <v>365</v>
      </c>
      <c r="R340" s="80" t="s">
        <v>587</v>
      </c>
      <c r="S340" s="80">
        <v>99410</v>
      </c>
      <c r="T340" s="80">
        <v>0</v>
      </c>
      <c r="U340">
        <v>2</v>
      </c>
    </row>
    <row r="341" spans="1:21" x14ac:dyDescent="0.35">
      <c r="A341" s="66" t="s">
        <v>366</v>
      </c>
      <c r="B341" s="66" t="s">
        <v>366</v>
      </c>
      <c r="C341" s="67" t="s">
        <v>646</v>
      </c>
      <c r="D341" s="68"/>
      <c r="E341" s="67"/>
      <c r="F341" s="70"/>
      <c r="G341" s="67"/>
      <c r="H341" s="71"/>
      <c r="I341" s="72"/>
      <c r="J341" s="72"/>
      <c r="K341" s="36"/>
      <c r="L341" s="73">
        <v>341</v>
      </c>
      <c r="M341" s="73" t="b">
        <f xml:space="preserve"> IF(AND(Edges[Submitted Date] &gt;= Misc!$O$2, Edges[Submitted Date] &lt;= Misc!$P$2,Edges[Total Granted] &gt;= Misc!$O$3, Edges[Total Granted] &lt;= Misc!$P$3,Edges[Awarded] &gt;= Misc!$O$4, Edges[Awarded] &lt;= Misc!$P$4,Edges[Edge Weight] &gt;= Misc!$O$5, Edges[Edge Weight] &lt;= Misc!$P$5,TRUE), TRUE, FALSE)</f>
        <v>1</v>
      </c>
      <c r="N341" s="74"/>
      <c r="O341" s="80" t="s">
        <v>568</v>
      </c>
      <c r="P341" s="80">
        <v>38289</v>
      </c>
      <c r="Q341" s="80" t="s">
        <v>366</v>
      </c>
      <c r="R341" s="80" t="s">
        <v>605</v>
      </c>
      <c r="S341" s="80">
        <v>2421532</v>
      </c>
      <c r="T341" s="80">
        <v>0</v>
      </c>
      <c r="U341">
        <v>1</v>
      </c>
    </row>
    <row r="342" spans="1:21" x14ac:dyDescent="0.35">
      <c r="A342" s="66" t="s">
        <v>367</v>
      </c>
      <c r="B342" s="66" t="s">
        <v>366</v>
      </c>
      <c r="C342" s="67" t="s">
        <v>646</v>
      </c>
      <c r="D342" s="68"/>
      <c r="E342" s="67"/>
      <c r="F342" s="70"/>
      <c r="G342" s="67"/>
      <c r="H342" s="71"/>
      <c r="I342" s="72"/>
      <c r="J342" s="72"/>
      <c r="K342" s="36"/>
      <c r="L342" s="73">
        <v>342</v>
      </c>
      <c r="M342" s="73" t="b">
        <f xml:space="preserve"> IF(AND(Edges[Submitted Date] &gt;= Misc!$O$2, Edges[Submitted Date] &lt;= Misc!$P$2,Edges[Total Granted] &gt;= Misc!$O$3, Edges[Total Granted] &lt;= Misc!$P$3,Edges[Awarded] &gt;= Misc!$O$4, Edges[Awarded] &lt;= Misc!$P$4,Edges[Edge Weight] &gt;= Misc!$O$5, Edges[Edge Weight] &lt;= Misc!$P$5,TRUE), TRUE, FALSE)</f>
        <v>1</v>
      </c>
      <c r="N342" s="74"/>
      <c r="O342" s="80" t="s">
        <v>569</v>
      </c>
      <c r="P342" s="80">
        <v>38195</v>
      </c>
      <c r="Q342" s="80" t="s">
        <v>366</v>
      </c>
      <c r="R342" s="80" t="s">
        <v>609</v>
      </c>
      <c r="S342" s="80">
        <v>159689</v>
      </c>
      <c r="T342" s="80">
        <v>0</v>
      </c>
      <c r="U342">
        <v>1</v>
      </c>
    </row>
    <row r="343" spans="1:21" x14ac:dyDescent="0.35">
      <c r="A343" s="66" t="s">
        <v>368</v>
      </c>
      <c r="B343" s="66" t="s">
        <v>368</v>
      </c>
      <c r="C343" s="67" t="s">
        <v>646</v>
      </c>
      <c r="D343" s="68"/>
      <c r="E343" s="67"/>
      <c r="F343" s="70"/>
      <c r="G343" s="67"/>
      <c r="H343" s="71"/>
      <c r="I343" s="72"/>
      <c r="J343" s="72"/>
      <c r="K343" s="36"/>
      <c r="L343" s="73">
        <v>343</v>
      </c>
      <c r="M343" s="73" t="b">
        <f xml:space="preserve"> IF(AND(Edges[Submitted Date] &gt;= Misc!$O$2, Edges[Submitted Date] &lt;= Misc!$P$2,Edges[Total Granted] &gt;= Misc!$O$3, Edges[Total Granted] &lt;= Misc!$P$3,Edges[Awarded] &gt;= Misc!$O$4, Edges[Awarded] &lt;= Misc!$P$4,Edges[Edge Weight] &gt;= Misc!$O$5, Edges[Edge Weight] &lt;= Misc!$P$5,TRUE), TRUE, FALSE)</f>
        <v>1</v>
      </c>
      <c r="N343" s="74"/>
      <c r="O343" s="80" t="s">
        <v>412</v>
      </c>
      <c r="P343" s="80">
        <v>38195</v>
      </c>
      <c r="Q343" s="80" t="s">
        <v>368</v>
      </c>
      <c r="R343" s="80" t="s">
        <v>588</v>
      </c>
      <c r="S343" s="80">
        <v>80266</v>
      </c>
      <c r="T343" s="80">
        <v>0</v>
      </c>
      <c r="U343">
        <v>1</v>
      </c>
    </row>
    <row r="344" spans="1:21" x14ac:dyDescent="0.35">
      <c r="A344" s="66" t="s">
        <v>226</v>
      </c>
      <c r="B344" s="66" t="s">
        <v>224</v>
      </c>
      <c r="C344" s="67" t="s">
        <v>645</v>
      </c>
      <c r="D344" s="68"/>
      <c r="E344" s="67"/>
      <c r="F344" s="70"/>
      <c r="G344" s="67"/>
      <c r="H344" s="71"/>
      <c r="I344" s="72"/>
      <c r="J344" s="72"/>
      <c r="K344" s="36"/>
      <c r="L344" s="73">
        <v>344</v>
      </c>
      <c r="M344" s="73" t="b">
        <f xml:space="preserve"> IF(AND(Edges[Submitted Date] &gt;= Misc!$O$2, Edges[Submitted Date] &lt;= Misc!$P$2,Edges[Total Granted] &gt;= Misc!$O$3, Edges[Total Granted] &lt;= Misc!$P$3,Edges[Awarded] &gt;= Misc!$O$4, Edges[Awarded] &lt;= Misc!$P$4,Edges[Edge Weight] &gt;= Misc!$O$5, Edges[Edge Weight] &lt;= Misc!$P$5,TRUE), TRUE, FALSE)</f>
        <v>1</v>
      </c>
      <c r="N344" s="74"/>
      <c r="O344" s="80" t="s">
        <v>443</v>
      </c>
      <c r="P344" s="80">
        <v>38302</v>
      </c>
      <c r="Q344" s="80" t="s">
        <v>224</v>
      </c>
      <c r="R344" s="80" t="s">
        <v>603</v>
      </c>
      <c r="S344" s="80">
        <v>123992</v>
      </c>
      <c r="T344" s="80">
        <v>1</v>
      </c>
      <c r="U344">
        <v>2</v>
      </c>
    </row>
    <row r="345" spans="1:21" x14ac:dyDescent="0.35">
      <c r="A345" s="66" t="s">
        <v>224</v>
      </c>
      <c r="B345" s="66" t="s">
        <v>224</v>
      </c>
      <c r="C345" s="67" t="s">
        <v>646</v>
      </c>
      <c r="D345" s="68"/>
      <c r="E345" s="67"/>
      <c r="F345" s="70"/>
      <c r="G345" s="67"/>
      <c r="H345" s="71"/>
      <c r="I345" s="72"/>
      <c r="J345" s="72"/>
      <c r="K345" s="36"/>
      <c r="L345" s="73">
        <v>345</v>
      </c>
      <c r="M345" s="73" t="b">
        <f xml:space="preserve"> IF(AND(Edges[Submitted Date] &gt;= Misc!$O$2, Edges[Submitted Date] &lt;= Misc!$P$2,Edges[Total Granted] &gt;= Misc!$O$3, Edges[Total Granted] &lt;= Misc!$P$3,Edges[Awarded] &gt;= Misc!$O$4, Edges[Awarded] &lt;= Misc!$P$4,Edges[Edge Weight] &gt;= Misc!$O$5, Edges[Edge Weight] &lt;= Misc!$P$5,TRUE), TRUE, FALSE)</f>
        <v>1</v>
      </c>
      <c r="N345" s="74"/>
      <c r="O345" s="80" t="s">
        <v>443</v>
      </c>
      <c r="P345" s="80">
        <v>38280</v>
      </c>
      <c r="Q345" s="80" t="s">
        <v>224</v>
      </c>
      <c r="R345" s="80" t="s">
        <v>603</v>
      </c>
      <c r="S345" s="80">
        <v>0</v>
      </c>
      <c r="T345" s="80">
        <v>0</v>
      </c>
      <c r="U345">
        <v>1</v>
      </c>
    </row>
    <row r="346" spans="1:21" x14ac:dyDescent="0.35">
      <c r="A346" s="66" t="s">
        <v>226</v>
      </c>
      <c r="B346" s="66" t="s">
        <v>224</v>
      </c>
      <c r="C346" s="67" t="s">
        <v>646</v>
      </c>
      <c r="D346" s="68"/>
      <c r="E346" s="67"/>
      <c r="F346" s="70"/>
      <c r="G346" s="67"/>
      <c r="H346" s="71"/>
      <c r="I346" s="72"/>
      <c r="J346" s="72"/>
      <c r="K346" s="36"/>
      <c r="L346" s="73">
        <v>346</v>
      </c>
      <c r="M346" s="73" t="b">
        <f xml:space="preserve"> IF(AND(Edges[Submitted Date] &gt;= Misc!$O$2, Edges[Submitted Date] &lt;= Misc!$P$2,Edges[Total Granted] &gt;= Misc!$O$3, Edges[Total Granted] &lt;= Misc!$P$3,Edges[Awarded] &gt;= Misc!$O$4, Edges[Awarded] &lt;= Misc!$P$4,Edges[Edge Weight] &gt;= Misc!$O$5, Edges[Edge Weight] &lt;= Misc!$P$5,TRUE), TRUE, FALSE)</f>
        <v>1</v>
      </c>
      <c r="N346" s="74"/>
      <c r="O346" s="80" t="s">
        <v>443</v>
      </c>
      <c r="P346" s="80">
        <v>38194</v>
      </c>
      <c r="Q346" s="80" t="s">
        <v>224</v>
      </c>
      <c r="R346" s="80" t="s">
        <v>603</v>
      </c>
      <c r="S346" s="80">
        <v>0</v>
      </c>
      <c r="T346" s="80">
        <v>0</v>
      </c>
      <c r="U346">
        <v>2</v>
      </c>
    </row>
    <row r="347" spans="1:21" x14ac:dyDescent="0.35">
      <c r="A347" s="66" t="s">
        <v>369</v>
      </c>
      <c r="B347" s="66" t="s">
        <v>369</v>
      </c>
      <c r="C347" s="67" t="s">
        <v>646</v>
      </c>
      <c r="D347" s="68"/>
      <c r="E347" s="67"/>
      <c r="F347" s="70"/>
      <c r="G347" s="67"/>
      <c r="H347" s="71"/>
      <c r="I347" s="72"/>
      <c r="J347" s="72"/>
      <c r="K347" s="36"/>
      <c r="L347" s="73">
        <v>347</v>
      </c>
      <c r="M347" s="73" t="b">
        <f xml:space="preserve"> IF(AND(Edges[Submitted Date] &gt;= Misc!$O$2, Edges[Submitted Date] &lt;= Misc!$P$2,Edges[Total Granted] &gt;= Misc!$O$3, Edges[Total Granted] &lt;= Misc!$P$3,Edges[Awarded] &gt;= Misc!$O$4, Edges[Awarded] &lt;= Misc!$P$4,Edges[Edge Weight] &gt;= Misc!$O$5, Edges[Edge Weight] &lt;= Misc!$P$5,TRUE), TRUE, FALSE)</f>
        <v>1</v>
      </c>
      <c r="N347" s="74"/>
      <c r="O347" s="80" t="s">
        <v>570</v>
      </c>
      <c r="P347" s="80">
        <v>38194</v>
      </c>
      <c r="Q347" s="80" t="s">
        <v>369</v>
      </c>
      <c r="R347" s="80" t="s">
        <v>596</v>
      </c>
      <c r="S347" s="80">
        <v>0</v>
      </c>
      <c r="T347" s="80">
        <v>0</v>
      </c>
      <c r="U347">
        <v>1</v>
      </c>
    </row>
    <row r="348" spans="1:21" x14ac:dyDescent="0.35">
      <c r="A348" s="66" t="s">
        <v>370</v>
      </c>
      <c r="B348" s="66" t="s">
        <v>370</v>
      </c>
      <c r="C348" s="67" t="s">
        <v>646</v>
      </c>
      <c r="D348" s="68"/>
      <c r="E348" s="67"/>
      <c r="F348" s="70"/>
      <c r="G348" s="67"/>
      <c r="H348" s="71"/>
      <c r="I348" s="72"/>
      <c r="J348" s="72"/>
      <c r="K348" s="36"/>
      <c r="L348" s="73">
        <v>348</v>
      </c>
      <c r="M348" s="73" t="b">
        <f xml:space="preserve"> IF(AND(Edges[Submitted Date] &gt;= Misc!$O$2, Edges[Submitted Date] &lt;= Misc!$P$2,Edges[Total Granted] &gt;= Misc!$O$3, Edges[Total Granted] &lt;= Misc!$P$3,Edges[Awarded] &gt;= Misc!$O$4, Edges[Awarded] &lt;= Misc!$P$4,Edges[Edge Weight] &gt;= Misc!$O$5, Edges[Edge Weight] &lt;= Misc!$P$5,TRUE), TRUE, FALSE)</f>
        <v>1</v>
      </c>
      <c r="N348" s="74"/>
      <c r="O348" s="80" t="s">
        <v>571</v>
      </c>
      <c r="P348" s="80">
        <v>38194</v>
      </c>
      <c r="Q348" s="80" t="s">
        <v>370</v>
      </c>
      <c r="R348" s="80" t="s">
        <v>608</v>
      </c>
      <c r="S348" s="80">
        <v>10000</v>
      </c>
      <c r="T348" s="80">
        <v>0</v>
      </c>
      <c r="U348">
        <v>1</v>
      </c>
    </row>
    <row r="349" spans="1:21" x14ac:dyDescent="0.35">
      <c r="A349" s="66" t="s">
        <v>371</v>
      </c>
      <c r="B349" s="66" t="s">
        <v>371</v>
      </c>
      <c r="C349" s="67" t="s">
        <v>645</v>
      </c>
      <c r="D349" s="68"/>
      <c r="E349" s="67"/>
      <c r="F349" s="70"/>
      <c r="G349" s="67"/>
      <c r="H349" s="71"/>
      <c r="I349" s="72"/>
      <c r="J349" s="72"/>
      <c r="K349" s="36"/>
      <c r="L349" s="73">
        <v>349</v>
      </c>
      <c r="M349" s="73" t="b">
        <f xml:space="preserve"> IF(AND(Edges[Submitted Date] &gt;= Misc!$O$2, Edges[Submitted Date] &lt;= Misc!$P$2,Edges[Total Granted] &gt;= Misc!$O$3, Edges[Total Granted] &lt;= Misc!$P$3,Edges[Awarded] &gt;= Misc!$O$4, Edges[Awarded] &lt;= Misc!$P$4,Edges[Edge Weight] &gt;= Misc!$O$5, Edges[Edge Weight] &lt;= Misc!$P$5,TRUE), TRUE, FALSE)</f>
        <v>1</v>
      </c>
      <c r="N349" s="74"/>
      <c r="O349" s="80" t="s">
        <v>572</v>
      </c>
      <c r="P349" s="80">
        <v>38191</v>
      </c>
      <c r="Q349" s="80" t="s">
        <v>371</v>
      </c>
      <c r="R349" s="80" t="s">
        <v>596</v>
      </c>
      <c r="S349" s="80">
        <v>0</v>
      </c>
      <c r="T349" s="80">
        <v>1</v>
      </c>
      <c r="U349">
        <v>1</v>
      </c>
    </row>
    <row r="350" spans="1:21" x14ac:dyDescent="0.35">
      <c r="A350" s="66" t="s">
        <v>372</v>
      </c>
      <c r="B350" s="66" t="s">
        <v>372</v>
      </c>
      <c r="C350" s="67" t="s">
        <v>646</v>
      </c>
      <c r="D350" s="68"/>
      <c r="E350" s="67"/>
      <c r="F350" s="70"/>
      <c r="G350" s="67"/>
      <c r="H350" s="71"/>
      <c r="I350" s="72"/>
      <c r="J350" s="72"/>
      <c r="K350" s="36"/>
      <c r="L350" s="73">
        <v>350</v>
      </c>
      <c r="M350" s="73" t="b">
        <f xml:space="preserve"> IF(AND(Edges[Submitted Date] &gt;= Misc!$O$2, Edges[Submitted Date] &lt;= Misc!$P$2,Edges[Total Granted] &gt;= Misc!$O$3, Edges[Total Granted] &lt;= Misc!$P$3,Edges[Awarded] &gt;= Misc!$O$4, Edges[Awarded] &lt;= Misc!$P$4,Edges[Edge Weight] &gt;= Misc!$O$5, Edges[Edge Weight] &lt;= Misc!$P$5,TRUE), TRUE, FALSE)</f>
        <v>1</v>
      </c>
      <c r="N350" s="74"/>
      <c r="O350" s="80" t="s">
        <v>573</v>
      </c>
      <c r="P350" s="80">
        <v>38260</v>
      </c>
      <c r="Q350" s="80" t="s">
        <v>372</v>
      </c>
      <c r="R350" s="80" t="s">
        <v>587</v>
      </c>
      <c r="S350" s="80">
        <v>50000</v>
      </c>
      <c r="T350" s="80">
        <v>0</v>
      </c>
      <c r="U350">
        <v>2</v>
      </c>
    </row>
    <row r="351" spans="1:21" x14ac:dyDescent="0.35">
      <c r="A351" s="66" t="s">
        <v>372</v>
      </c>
      <c r="B351" s="66" t="s">
        <v>372</v>
      </c>
      <c r="C351" s="67" t="s">
        <v>646</v>
      </c>
      <c r="D351" s="68"/>
      <c r="E351" s="67"/>
      <c r="F351" s="70"/>
      <c r="G351" s="67"/>
      <c r="H351" s="71"/>
      <c r="I351" s="72"/>
      <c r="J351" s="72"/>
      <c r="K351" s="36"/>
      <c r="L351" s="73">
        <v>351</v>
      </c>
      <c r="M351" s="73" t="b">
        <f xml:space="preserve"> IF(AND(Edges[Submitted Date] &gt;= Misc!$O$2, Edges[Submitted Date] &lt;= Misc!$P$2,Edges[Total Granted] &gt;= Misc!$O$3, Edges[Total Granted] &lt;= Misc!$P$3,Edges[Awarded] &gt;= Misc!$O$4, Edges[Awarded] &lt;= Misc!$P$4,Edges[Edge Weight] &gt;= Misc!$O$5, Edges[Edge Weight] &lt;= Misc!$P$5,TRUE), TRUE, FALSE)</f>
        <v>1</v>
      </c>
      <c r="N351" s="74"/>
      <c r="O351" s="80" t="s">
        <v>573</v>
      </c>
      <c r="P351" s="80">
        <v>38190</v>
      </c>
      <c r="Q351" s="80" t="s">
        <v>372</v>
      </c>
      <c r="R351" s="80" t="s">
        <v>587</v>
      </c>
      <c r="S351" s="80">
        <v>0</v>
      </c>
      <c r="T351" s="80">
        <v>0</v>
      </c>
      <c r="U351">
        <v>2</v>
      </c>
    </row>
    <row r="352" spans="1:21" x14ac:dyDescent="0.35">
      <c r="A352" s="66" t="s">
        <v>373</v>
      </c>
      <c r="B352" s="66" t="s">
        <v>373</v>
      </c>
      <c r="C352" s="67" t="s">
        <v>646</v>
      </c>
      <c r="D352" s="68"/>
      <c r="E352" s="67"/>
      <c r="F352" s="70"/>
      <c r="G352" s="67"/>
      <c r="H352" s="71"/>
      <c r="I352" s="72"/>
      <c r="J352" s="72"/>
      <c r="K352" s="36"/>
      <c r="L352" s="73">
        <v>352</v>
      </c>
      <c r="M352" s="73" t="b">
        <f xml:space="preserve"> IF(AND(Edges[Submitted Date] &gt;= Misc!$O$2, Edges[Submitted Date] &lt;= Misc!$P$2,Edges[Total Granted] &gt;= Misc!$O$3, Edges[Total Granted] &lt;= Misc!$P$3,Edges[Awarded] &gt;= Misc!$O$4, Edges[Awarded] &lt;= Misc!$P$4,Edges[Edge Weight] &gt;= Misc!$O$5, Edges[Edge Weight] &lt;= Misc!$P$5,TRUE), TRUE, FALSE)</f>
        <v>1</v>
      </c>
      <c r="N352" s="74"/>
      <c r="O352" s="80" t="s">
        <v>574</v>
      </c>
      <c r="P352" s="80">
        <v>38289</v>
      </c>
      <c r="Q352" s="80" t="s">
        <v>373</v>
      </c>
      <c r="R352" s="80" t="s">
        <v>604</v>
      </c>
      <c r="S352" s="80">
        <v>930290</v>
      </c>
      <c r="T352" s="80">
        <v>0</v>
      </c>
      <c r="U352">
        <v>2</v>
      </c>
    </row>
    <row r="353" spans="1:21" x14ac:dyDescent="0.35">
      <c r="A353" s="66" t="s">
        <v>373</v>
      </c>
      <c r="B353" s="66" t="s">
        <v>373</v>
      </c>
      <c r="C353" s="67" t="s">
        <v>646</v>
      </c>
      <c r="D353" s="68"/>
      <c r="E353" s="67"/>
      <c r="F353" s="70"/>
      <c r="G353" s="67"/>
      <c r="H353" s="71"/>
      <c r="I353" s="72"/>
      <c r="J353" s="72"/>
      <c r="K353" s="36"/>
      <c r="L353" s="73">
        <v>353</v>
      </c>
      <c r="M353" s="73" t="b">
        <f xml:space="preserve"> IF(AND(Edges[Submitted Date] &gt;= Misc!$O$2, Edges[Submitted Date] &lt;= Misc!$P$2,Edges[Total Granted] &gt;= Misc!$O$3, Edges[Total Granted] &lt;= Misc!$P$3,Edges[Awarded] &gt;= Misc!$O$4, Edges[Awarded] &lt;= Misc!$P$4,Edges[Edge Weight] &gt;= Misc!$O$5, Edges[Edge Weight] &lt;= Misc!$P$5,TRUE), TRUE, FALSE)</f>
        <v>1</v>
      </c>
      <c r="N353" s="74"/>
      <c r="O353" s="80" t="s">
        <v>574</v>
      </c>
      <c r="P353" s="80">
        <v>38190</v>
      </c>
      <c r="Q353" s="80" t="s">
        <v>373</v>
      </c>
      <c r="R353" s="80" t="s">
        <v>604</v>
      </c>
      <c r="S353" s="80">
        <v>0</v>
      </c>
      <c r="T353" s="80">
        <v>0</v>
      </c>
      <c r="U353">
        <v>2</v>
      </c>
    </row>
    <row r="354" spans="1:21" x14ac:dyDescent="0.35">
      <c r="A354" s="66" t="s">
        <v>374</v>
      </c>
      <c r="B354" s="66" t="s">
        <v>374</v>
      </c>
      <c r="C354" s="67" t="s">
        <v>646</v>
      </c>
      <c r="D354" s="68"/>
      <c r="E354" s="67"/>
      <c r="F354" s="70"/>
      <c r="G354" s="67"/>
      <c r="H354" s="71"/>
      <c r="I354" s="72"/>
      <c r="J354" s="72"/>
      <c r="K354" s="36"/>
      <c r="L354" s="73">
        <v>354</v>
      </c>
      <c r="M354" s="73" t="b">
        <f xml:space="preserve"> IF(AND(Edges[Submitted Date] &gt;= Misc!$O$2, Edges[Submitted Date] &lt;= Misc!$P$2,Edges[Total Granted] &gt;= Misc!$O$3, Edges[Total Granted] &lt;= Misc!$P$3,Edges[Awarded] &gt;= Misc!$O$4, Edges[Awarded] &lt;= Misc!$P$4,Edges[Edge Weight] &gt;= Misc!$O$5, Edges[Edge Weight] &lt;= Misc!$P$5,TRUE), TRUE, FALSE)</f>
        <v>1</v>
      </c>
      <c r="N354" s="74"/>
      <c r="O354" s="80" t="s">
        <v>575</v>
      </c>
      <c r="P354" s="80">
        <v>38189</v>
      </c>
      <c r="Q354" s="80" t="s">
        <v>374</v>
      </c>
      <c r="R354" s="80" t="s">
        <v>591</v>
      </c>
      <c r="S354" s="80">
        <v>0</v>
      </c>
      <c r="T354" s="80">
        <v>0</v>
      </c>
      <c r="U354">
        <v>1</v>
      </c>
    </row>
    <row r="355" spans="1:21" x14ac:dyDescent="0.35">
      <c r="A355" s="66" t="s">
        <v>375</v>
      </c>
      <c r="B355" s="66" t="s">
        <v>375</v>
      </c>
      <c r="C355" s="67" t="s">
        <v>646</v>
      </c>
      <c r="D355" s="68"/>
      <c r="E355" s="67"/>
      <c r="F355" s="70"/>
      <c r="G355" s="67"/>
      <c r="H355" s="71"/>
      <c r="I355" s="72"/>
      <c r="J355" s="72"/>
      <c r="K355" s="36"/>
      <c r="L355" s="73">
        <v>355</v>
      </c>
      <c r="M355" s="73" t="b">
        <f xml:space="preserve"> IF(AND(Edges[Submitted Date] &gt;= Misc!$O$2, Edges[Submitted Date] &lt;= Misc!$P$2,Edges[Total Granted] &gt;= Misc!$O$3, Edges[Total Granted] &lt;= Misc!$P$3,Edges[Awarded] &gt;= Misc!$O$4, Edges[Awarded] &lt;= Misc!$P$4,Edges[Edge Weight] &gt;= Misc!$O$5, Edges[Edge Weight] &lt;= Misc!$P$5,TRUE), TRUE, FALSE)</f>
        <v>1</v>
      </c>
      <c r="N355" s="74"/>
      <c r="O355" s="80" t="s">
        <v>576</v>
      </c>
      <c r="P355" s="80">
        <v>38187</v>
      </c>
      <c r="Q355" s="80" t="s">
        <v>375</v>
      </c>
      <c r="R355" s="80" t="s">
        <v>601</v>
      </c>
      <c r="S355" s="80">
        <v>85987</v>
      </c>
      <c r="T355" s="80">
        <v>0</v>
      </c>
      <c r="U355">
        <v>1</v>
      </c>
    </row>
    <row r="356" spans="1:21" x14ac:dyDescent="0.35">
      <c r="A356" s="66" t="s">
        <v>376</v>
      </c>
      <c r="B356" s="66" t="s">
        <v>376</v>
      </c>
      <c r="C356" s="67" t="s">
        <v>645</v>
      </c>
      <c r="D356" s="68"/>
      <c r="E356" s="67"/>
      <c r="F356" s="70"/>
      <c r="G356" s="67"/>
      <c r="H356" s="71"/>
      <c r="I356" s="72"/>
      <c r="J356" s="72"/>
      <c r="K356" s="36"/>
      <c r="L356" s="73">
        <v>356</v>
      </c>
      <c r="M356" s="73" t="b">
        <f xml:space="preserve"> IF(AND(Edges[Submitted Date] &gt;= Misc!$O$2, Edges[Submitted Date] &lt;= Misc!$P$2,Edges[Total Granted] &gt;= Misc!$O$3, Edges[Total Granted] &lt;= Misc!$P$3,Edges[Awarded] &gt;= Misc!$O$4, Edges[Awarded] &lt;= Misc!$P$4,Edges[Edge Weight] &gt;= Misc!$O$5, Edges[Edge Weight] &lt;= Misc!$P$5,TRUE), TRUE, FALSE)</f>
        <v>1</v>
      </c>
      <c r="N356" s="74"/>
      <c r="O356" s="80" t="s">
        <v>577</v>
      </c>
      <c r="P356" s="80">
        <v>38231</v>
      </c>
      <c r="Q356" s="80" t="s">
        <v>376</v>
      </c>
      <c r="R356" s="80" t="s">
        <v>591</v>
      </c>
      <c r="S356" s="80">
        <v>30000</v>
      </c>
      <c r="T356" s="80">
        <v>1</v>
      </c>
      <c r="U356">
        <v>2</v>
      </c>
    </row>
    <row r="357" spans="1:21" x14ac:dyDescent="0.35">
      <c r="A357" s="66" t="s">
        <v>376</v>
      </c>
      <c r="B357" s="66" t="s">
        <v>376</v>
      </c>
      <c r="C357" s="67" t="s">
        <v>646</v>
      </c>
      <c r="D357" s="68"/>
      <c r="E357" s="67"/>
      <c r="F357" s="70"/>
      <c r="G357" s="67"/>
      <c r="H357" s="71"/>
      <c r="I357" s="72"/>
      <c r="J357" s="72"/>
      <c r="K357" s="36"/>
      <c r="L357" s="73">
        <v>357</v>
      </c>
      <c r="M357" s="73" t="b">
        <f xml:space="preserve"> IF(AND(Edges[Submitted Date] &gt;= Misc!$O$2, Edges[Submitted Date] &lt;= Misc!$P$2,Edges[Total Granted] &gt;= Misc!$O$3, Edges[Total Granted] &lt;= Misc!$P$3,Edges[Awarded] &gt;= Misc!$O$4, Edges[Awarded] &lt;= Misc!$P$4,Edges[Edge Weight] &gt;= Misc!$O$5, Edges[Edge Weight] &lt;= Misc!$P$5,TRUE), TRUE, FALSE)</f>
        <v>1</v>
      </c>
      <c r="N357" s="74"/>
      <c r="O357" s="80" t="s">
        <v>577</v>
      </c>
      <c r="P357" s="80">
        <v>38183</v>
      </c>
      <c r="Q357" s="80" t="s">
        <v>376</v>
      </c>
      <c r="R357" s="80" t="s">
        <v>591</v>
      </c>
      <c r="S357" s="80">
        <v>0</v>
      </c>
      <c r="T357" s="80">
        <v>0</v>
      </c>
      <c r="U357">
        <v>2</v>
      </c>
    </row>
    <row r="358" spans="1:21" x14ac:dyDescent="0.35">
      <c r="A358" s="66" t="s">
        <v>377</v>
      </c>
      <c r="B358" s="66" t="s">
        <v>377</v>
      </c>
      <c r="C358" s="67" t="s">
        <v>645</v>
      </c>
      <c r="D358" s="68"/>
      <c r="E358" s="67"/>
      <c r="F358" s="70"/>
      <c r="G358" s="67"/>
      <c r="H358" s="71"/>
      <c r="I358" s="72"/>
      <c r="J358" s="72"/>
      <c r="K358" s="36"/>
      <c r="L358" s="73">
        <v>358</v>
      </c>
      <c r="M358" s="73" t="b">
        <f xml:space="preserve"> IF(AND(Edges[Submitted Date] &gt;= Misc!$O$2, Edges[Submitted Date] &lt;= Misc!$P$2,Edges[Total Granted] &gt;= Misc!$O$3, Edges[Total Granted] &lt;= Misc!$P$3,Edges[Awarded] &gt;= Misc!$O$4, Edges[Awarded] &lt;= Misc!$P$4,Edges[Edge Weight] &gt;= Misc!$O$5, Edges[Edge Weight] &lt;= Misc!$P$5,TRUE), TRUE, FALSE)</f>
        <v>1</v>
      </c>
      <c r="N358" s="74"/>
      <c r="O358" s="80" t="s">
        <v>578</v>
      </c>
      <c r="P358" s="80">
        <v>38183</v>
      </c>
      <c r="Q358" s="80" t="s">
        <v>377</v>
      </c>
      <c r="R358" s="80" t="s">
        <v>601</v>
      </c>
      <c r="S358" s="80">
        <v>8825</v>
      </c>
      <c r="T358" s="80">
        <v>1</v>
      </c>
      <c r="U358">
        <v>1</v>
      </c>
    </row>
    <row r="359" spans="1:21" x14ac:dyDescent="0.35">
      <c r="A359" s="66" t="s">
        <v>378</v>
      </c>
      <c r="B359" s="66" t="s">
        <v>378</v>
      </c>
      <c r="C359" s="67" t="s">
        <v>646</v>
      </c>
      <c r="D359" s="68"/>
      <c r="E359" s="67"/>
      <c r="F359" s="70"/>
      <c r="G359" s="67"/>
      <c r="H359" s="71"/>
      <c r="I359" s="72"/>
      <c r="J359" s="72"/>
      <c r="K359" s="36"/>
      <c r="L359" s="73">
        <v>359</v>
      </c>
      <c r="M359" s="73" t="b">
        <f xml:space="preserve"> IF(AND(Edges[Submitted Date] &gt;= Misc!$O$2, Edges[Submitted Date] &lt;= Misc!$P$2,Edges[Total Granted] &gt;= Misc!$O$3, Edges[Total Granted] &lt;= Misc!$P$3,Edges[Awarded] &gt;= Misc!$O$4, Edges[Awarded] &lt;= Misc!$P$4,Edges[Edge Weight] &gt;= Misc!$O$5, Edges[Edge Weight] &lt;= Misc!$P$5,TRUE), TRUE, FALSE)</f>
        <v>1</v>
      </c>
      <c r="N359" s="74"/>
      <c r="O359" s="80" t="s">
        <v>579</v>
      </c>
      <c r="P359" s="80">
        <v>38196</v>
      </c>
      <c r="Q359" s="80" t="s">
        <v>378</v>
      </c>
      <c r="R359" s="80" t="s">
        <v>599</v>
      </c>
      <c r="S359" s="80">
        <v>0</v>
      </c>
      <c r="T359" s="80">
        <v>0</v>
      </c>
      <c r="U359">
        <v>2</v>
      </c>
    </row>
    <row r="360" spans="1:21" x14ac:dyDescent="0.35">
      <c r="A360" s="66" t="s">
        <v>378</v>
      </c>
      <c r="B360" s="66" t="s">
        <v>378</v>
      </c>
      <c r="C360" s="67" t="s">
        <v>645</v>
      </c>
      <c r="D360" s="68"/>
      <c r="E360" s="67"/>
      <c r="F360" s="70"/>
      <c r="G360" s="67"/>
      <c r="H360" s="71"/>
      <c r="I360" s="72"/>
      <c r="J360" s="72"/>
      <c r="K360" s="36"/>
      <c r="L360" s="73">
        <v>360</v>
      </c>
      <c r="M360" s="73" t="b">
        <f xml:space="preserve"> IF(AND(Edges[Submitted Date] &gt;= Misc!$O$2, Edges[Submitted Date] &lt;= Misc!$P$2,Edges[Total Granted] &gt;= Misc!$O$3, Edges[Total Granted] &lt;= Misc!$P$3,Edges[Awarded] &gt;= Misc!$O$4, Edges[Awarded] &lt;= Misc!$P$4,Edges[Edge Weight] &gt;= Misc!$O$5, Edges[Edge Weight] &lt;= Misc!$P$5,TRUE), TRUE, FALSE)</f>
        <v>1</v>
      </c>
      <c r="N360" s="74"/>
      <c r="O360" s="80" t="s">
        <v>579</v>
      </c>
      <c r="P360" s="80">
        <v>38181</v>
      </c>
      <c r="Q360" s="80" t="s">
        <v>378</v>
      </c>
      <c r="R360" s="80" t="s">
        <v>599</v>
      </c>
      <c r="S360" s="80">
        <v>598274</v>
      </c>
      <c r="T360" s="80">
        <v>1</v>
      </c>
      <c r="U360">
        <v>2</v>
      </c>
    </row>
    <row r="361" spans="1:21" x14ac:dyDescent="0.35">
      <c r="A361" s="66" t="s">
        <v>379</v>
      </c>
      <c r="B361" s="66" t="s">
        <v>379</v>
      </c>
      <c r="C361" s="67" t="s">
        <v>646</v>
      </c>
      <c r="D361" s="68"/>
      <c r="E361" s="67"/>
      <c r="F361" s="70"/>
      <c r="G361" s="67"/>
      <c r="H361" s="71"/>
      <c r="I361" s="72"/>
      <c r="J361" s="72"/>
      <c r="K361" s="36"/>
      <c r="L361" s="73">
        <v>361</v>
      </c>
      <c r="M361" s="73" t="b">
        <f xml:space="preserve"> IF(AND(Edges[Submitted Date] &gt;= Misc!$O$2, Edges[Submitted Date] &lt;= Misc!$P$2,Edges[Total Granted] &gt;= Misc!$O$3, Edges[Total Granted] &lt;= Misc!$P$3,Edges[Awarded] &gt;= Misc!$O$4, Edges[Awarded] &lt;= Misc!$P$4,Edges[Edge Weight] &gt;= Misc!$O$5, Edges[Edge Weight] &lt;= Misc!$P$5,TRUE), TRUE, FALSE)</f>
        <v>1</v>
      </c>
      <c r="N361" s="74"/>
      <c r="O361" s="80" t="s">
        <v>415</v>
      </c>
      <c r="P361" s="80">
        <v>38342</v>
      </c>
      <c r="Q361" s="80" t="s">
        <v>379</v>
      </c>
      <c r="R361" s="80" t="s">
        <v>591</v>
      </c>
      <c r="S361" s="80">
        <v>1625682</v>
      </c>
      <c r="T361" s="80">
        <v>0</v>
      </c>
      <c r="U361">
        <v>4</v>
      </c>
    </row>
    <row r="362" spans="1:21" x14ac:dyDescent="0.35">
      <c r="A362" s="66" t="s">
        <v>379</v>
      </c>
      <c r="B362" s="66" t="s">
        <v>379</v>
      </c>
      <c r="C362" s="67" t="s">
        <v>646</v>
      </c>
      <c r="D362" s="68"/>
      <c r="E362" s="67"/>
      <c r="F362" s="70"/>
      <c r="G362" s="67"/>
      <c r="H362" s="71"/>
      <c r="I362" s="72"/>
      <c r="J362" s="72"/>
      <c r="K362" s="36"/>
      <c r="L362" s="73">
        <v>362</v>
      </c>
      <c r="M362" s="73" t="b">
        <f xml:space="preserve"> IF(AND(Edges[Submitted Date] &gt;= Misc!$O$2, Edges[Submitted Date] &lt;= Misc!$P$2,Edges[Total Granted] &gt;= Misc!$O$3, Edges[Total Granted] &lt;= Misc!$P$3,Edges[Awarded] &gt;= Misc!$O$4, Edges[Awarded] &lt;= Misc!$P$4,Edges[Edge Weight] &gt;= Misc!$O$5, Edges[Edge Weight] &lt;= Misc!$P$5,TRUE), TRUE, FALSE)</f>
        <v>1</v>
      </c>
      <c r="N362" s="74"/>
      <c r="O362" s="80" t="s">
        <v>415</v>
      </c>
      <c r="P362" s="80">
        <v>38324</v>
      </c>
      <c r="Q362" s="80" t="s">
        <v>379</v>
      </c>
      <c r="R362" s="80" t="s">
        <v>591</v>
      </c>
      <c r="S362" s="80">
        <v>0</v>
      </c>
      <c r="T362" s="80">
        <v>0</v>
      </c>
      <c r="U362">
        <v>4</v>
      </c>
    </row>
    <row r="363" spans="1:21" x14ac:dyDescent="0.35">
      <c r="A363" s="66" t="s">
        <v>379</v>
      </c>
      <c r="B363" s="66" t="s">
        <v>379</v>
      </c>
      <c r="C363" s="67" t="s">
        <v>646</v>
      </c>
      <c r="D363" s="68"/>
      <c r="E363" s="67"/>
      <c r="F363" s="70"/>
      <c r="G363" s="67"/>
      <c r="H363" s="71"/>
      <c r="I363" s="72"/>
      <c r="J363" s="72"/>
      <c r="K363" s="36"/>
      <c r="L363" s="73">
        <v>363</v>
      </c>
      <c r="M363" s="73" t="b">
        <f xml:space="preserve"> IF(AND(Edges[Submitted Date] &gt;= Misc!$O$2, Edges[Submitted Date] &lt;= Misc!$P$2,Edges[Total Granted] &gt;= Misc!$O$3, Edges[Total Granted] &lt;= Misc!$P$3,Edges[Awarded] &gt;= Misc!$O$4, Edges[Awarded] &lt;= Misc!$P$4,Edges[Edge Weight] &gt;= Misc!$O$5, Edges[Edge Weight] &lt;= Misc!$P$5,TRUE), TRUE, FALSE)</f>
        <v>1</v>
      </c>
      <c r="N363" s="74"/>
      <c r="O363" s="80" t="s">
        <v>415</v>
      </c>
      <c r="P363" s="80">
        <v>38274</v>
      </c>
      <c r="Q363" s="80" t="s">
        <v>379</v>
      </c>
      <c r="R363" s="80" t="s">
        <v>591</v>
      </c>
      <c r="S363" s="80">
        <v>0</v>
      </c>
      <c r="T363" s="80">
        <v>0</v>
      </c>
      <c r="U363">
        <v>4</v>
      </c>
    </row>
    <row r="364" spans="1:21" x14ac:dyDescent="0.35">
      <c r="A364" s="66" t="s">
        <v>379</v>
      </c>
      <c r="B364" s="66" t="s">
        <v>379</v>
      </c>
      <c r="C364" s="67" t="s">
        <v>646</v>
      </c>
      <c r="D364" s="68"/>
      <c r="E364" s="67"/>
      <c r="F364" s="70"/>
      <c r="G364" s="67"/>
      <c r="H364" s="71"/>
      <c r="I364" s="72"/>
      <c r="J364" s="72"/>
      <c r="K364" s="36"/>
      <c r="L364" s="73">
        <v>364</v>
      </c>
      <c r="M364" s="73" t="b">
        <f xml:space="preserve"> IF(AND(Edges[Submitted Date] &gt;= Misc!$O$2, Edges[Submitted Date] &lt;= Misc!$P$2,Edges[Total Granted] &gt;= Misc!$O$3, Edges[Total Granted] &lt;= Misc!$P$3,Edges[Awarded] &gt;= Misc!$O$4, Edges[Awarded] &lt;= Misc!$P$4,Edges[Edge Weight] &gt;= Misc!$O$5, Edges[Edge Weight] &lt;= Misc!$P$5,TRUE), TRUE, FALSE)</f>
        <v>1</v>
      </c>
      <c r="N364" s="74"/>
      <c r="O364" s="80" t="s">
        <v>415</v>
      </c>
      <c r="P364" s="80">
        <v>38180</v>
      </c>
      <c r="Q364" s="80" t="s">
        <v>379</v>
      </c>
      <c r="R364" s="80" t="s">
        <v>591</v>
      </c>
      <c r="S364" s="80">
        <v>0</v>
      </c>
      <c r="T364" s="80">
        <v>0</v>
      </c>
      <c r="U364">
        <v>4</v>
      </c>
    </row>
    <row r="365" spans="1:21" x14ac:dyDescent="0.35">
      <c r="A365" s="66" t="s">
        <v>380</v>
      </c>
      <c r="B365" s="66" t="s">
        <v>380</v>
      </c>
      <c r="C365" s="67" t="s">
        <v>646</v>
      </c>
      <c r="D365" s="68"/>
      <c r="E365" s="67"/>
      <c r="F365" s="70"/>
      <c r="G365" s="67"/>
      <c r="H365" s="71"/>
      <c r="I365" s="72"/>
      <c r="J365" s="72"/>
      <c r="K365" s="36"/>
      <c r="L365" s="73">
        <v>365</v>
      </c>
      <c r="M365" s="73" t="b">
        <f xml:space="preserve"> IF(AND(Edges[Submitted Date] &gt;= Misc!$O$2, Edges[Submitted Date] &lt;= Misc!$P$2,Edges[Total Granted] &gt;= Misc!$O$3, Edges[Total Granted] &lt;= Misc!$P$3,Edges[Awarded] &gt;= Misc!$O$4, Edges[Awarded] &lt;= Misc!$P$4,Edges[Edge Weight] &gt;= Misc!$O$5, Edges[Edge Weight] &lt;= Misc!$P$5,TRUE), TRUE, FALSE)</f>
        <v>1</v>
      </c>
      <c r="N365" s="74"/>
      <c r="O365" s="80" t="s">
        <v>580</v>
      </c>
      <c r="P365" s="80">
        <v>38180</v>
      </c>
      <c r="Q365" s="80" t="s">
        <v>380</v>
      </c>
      <c r="R365" s="80" t="s">
        <v>594</v>
      </c>
      <c r="S365" s="80">
        <v>260000</v>
      </c>
      <c r="T365" s="80">
        <v>0</v>
      </c>
      <c r="U365">
        <v>1</v>
      </c>
    </row>
    <row r="366" spans="1:21" x14ac:dyDescent="0.35">
      <c r="A366" s="66" t="s">
        <v>219</v>
      </c>
      <c r="B366" s="66" t="s">
        <v>219</v>
      </c>
      <c r="C366" s="67" t="s">
        <v>646</v>
      </c>
      <c r="D366" s="68"/>
      <c r="E366" s="67"/>
      <c r="F366" s="70"/>
      <c r="G366" s="67"/>
      <c r="H366" s="71"/>
      <c r="I366" s="72"/>
      <c r="J366" s="72"/>
      <c r="K366" s="36"/>
      <c r="L366" s="73">
        <v>366</v>
      </c>
      <c r="M366" s="73" t="b">
        <f xml:space="preserve"> IF(AND(Edges[Submitted Date] &gt;= Misc!$O$2, Edges[Submitted Date] &lt;= Misc!$P$2,Edges[Total Granted] &gt;= Misc!$O$3, Edges[Total Granted] &lt;= Misc!$P$3,Edges[Awarded] &gt;= Misc!$O$4, Edges[Awarded] &lt;= Misc!$P$4,Edges[Edge Weight] &gt;= Misc!$O$5, Edges[Edge Weight] &lt;= Misc!$P$5,TRUE), TRUE, FALSE)</f>
        <v>1</v>
      </c>
      <c r="N366" s="74"/>
      <c r="O366" s="80" t="s">
        <v>581</v>
      </c>
      <c r="P366" s="80">
        <v>38282</v>
      </c>
      <c r="Q366" s="80" t="s">
        <v>219</v>
      </c>
      <c r="R366" s="80" t="s">
        <v>618</v>
      </c>
      <c r="S366" s="80">
        <v>62402</v>
      </c>
      <c r="T366" s="80">
        <v>0</v>
      </c>
      <c r="U366">
        <v>4</v>
      </c>
    </row>
    <row r="367" spans="1:21" x14ac:dyDescent="0.35">
      <c r="A367" s="66" t="s">
        <v>219</v>
      </c>
      <c r="B367" s="66" t="s">
        <v>219</v>
      </c>
      <c r="C367" s="67" t="s">
        <v>646</v>
      </c>
      <c r="D367" s="68"/>
      <c r="E367" s="67"/>
      <c r="F367" s="70"/>
      <c r="G367" s="67"/>
      <c r="H367" s="71"/>
      <c r="I367" s="72"/>
      <c r="J367" s="72"/>
      <c r="K367" s="36"/>
      <c r="L367" s="73">
        <v>367</v>
      </c>
      <c r="M367" s="73" t="b">
        <f xml:space="preserve"> IF(AND(Edges[Submitted Date] &gt;= Misc!$O$2, Edges[Submitted Date] &lt;= Misc!$P$2,Edges[Total Granted] &gt;= Misc!$O$3, Edges[Total Granted] &lt;= Misc!$P$3,Edges[Awarded] &gt;= Misc!$O$4, Edges[Awarded] &lt;= Misc!$P$4,Edges[Edge Weight] &gt;= Misc!$O$5, Edges[Edge Weight] &lt;= Misc!$P$5,TRUE), TRUE, FALSE)</f>
        <v>1</v>
      </c>
      <c r="N367" s="74"/>
      <c r="O367" s="80" t="s">
        <v>582</v>
      </c>
      <c r="P367" s="80">
        <v>38252</v>
      </c>
      <c r="Q367" s="80" t="s">
        <v>219</v>
      </c>
      <c r="R367" s="80" t="s">
        <v>596</v>
      </c>
      <c r="S367" s="80">
        <v>0</v>
      </c>
      <c r="T367" s="80">
        <v>0</v>
      </c>
      <c r="U367">
        <v>4</v>
      </c>
    </row>
    <row r="368" spans="1:21" x14ac:dyDescent="0.35">
      <c r="A368" s="66" t="s">
        <v>219</v>
      </c>
      <c r="B368" s="66" t="s">
        <v>219</v>
      </c>
      <c r="C368" s="67" t="s">
        <v>646</v>
      </c>
      <c r="D368" s="68"/>
      <c r="E368" s="67"/>
      <c r="F368" s="70"/>
      <c r="G368" s="67"/>
      <c r="H368" s="71"/>
      <c r="I368" s="72"/>
      <c r="J368" s="72"/>
      <c r="K368" s="36"/>
      <c r="L368" s="73">
        <v>368</v>
      </c>
      <c r="M368" s="73" t="b">
        <f xml:space="preserve"> IF(AND(Edges[Submitted Date] &gt;= Misc!$O$2, Edges[Submitted Date] &lt;= Misc!$P$2,Edges[Total Granted] &gt;= Misc!$O$3, Edges[Total Granted] &lt;= Misc!$P$3,Edges[Awarded] &gt;= Misc!$O$4, Edges[Awarded] &lt;= Misc!$P$4,Edges[Edge Weight] &gt;= Misc!$O$5, Edges[Edge Weight] &lt;= Misc!$P$5,TRUE), TRUE, FALSE)</f>
        <v>1</v>
      </c>
      <c r="N368" s="74"/>
      <c r="O368" s="80" t="s">
        <v>582</v>
      </c>
      <c r="P368" s="80">
        <v>38240</v>
      </c>
      <c r="Q368" s="80" t="s">
        <v>219</v>
      </c>
      <c r="R368" s="80" t="s">
        <v>596</v>
      </c>
      <c r="S368" s="80">
        <v>0</v>
      </c>
      <c r="T368" s="80">
        <v>0</v>
      </c>
      <c r="U368">
        <v>4</v>
      </c>
    </row>
    <row r="369" spans="1:21" x14ac:dyDescent="0.35">
      <c r="A369" s="66" t="s">
        <v>219</v>
      </c>
      <c r="B369" s="66" t="s">
        <v>219</v>
      </c>
      <c r="C369" s="67" t="s">
        <v>646</v>
      </c>
      <c r="D369" s="68"/>
      <c r="E369" s="67"/>
      <c r="F369" s="70"/>
      <c r="G369" s="67"/>
      <c r="H369" s="71"/>
      <c r="I369" s="72"/>
      <c r="J369" s="72"/>
      <c r="K369" s="36"/>
      <c r="L369" s="73">
        <v>369</v>
      </c>
      <c r="M369" s="73" t="b">
        <f xml:space="preserve"> IF(AND(Edges[Submitted Date] &gt;= Misc!$O$2, Edges[Submitted Date] &lt;= Misc!$P$2,Edges[Total Granted] &gt;= Misc!$O$3, Edges[Total Granted] &lt;= Misc!$P$3,Edges[Awarded] &gt;= Misc!$O$4, Edges[Awarded] &lt;= Misc!$P$4,Edges[Edge Weight] &gt;= Misc!$O$5, Edges[Edge Weight] &lt;= Misc!$P$5,TRUE), TRUE, FALSE)</f>
        <v>1</v>
      </c>
      <c r="N369" s="74"/>
      <c r="O369" s="80" t="s">
        <v>581</v>
      </c>
      <c r="P369" s="80">
        <v>38177</v>
      </c>
      <c r="Q369" s="80" t="s">
        <v>219</v>
      </c>
      <c r="R369" s="80" t="s">
        <v>618</v>
      </c>
      <c r="S369" s="80">
        <v>0</v>
      </c>
      <c r="T369" s="80">
        <v>0</v>
      </c>
      <c r="U369">
        <v>4</v>
      </c>
    </row>
    <row r="370" spans="1:21" x14ac:dyDescent="0.35">
      <c r="A370" s="66" t="s">
        <v>381</v>
      </c>
      <c r="B370" s="66" t="s">
        <v>381</v>
      </c>
      <c r="C370" s="67" t="s">
        <v>646</v>
      </c>
      <c r="D370" s="68"/>
      <c r="E370" s="67"/>
      <c r="F370" s="70"/>
      <c r="G370" s="67"/>
      <c r="H370" s="71"/>
      <c r="I370" s="72"/>
      <c r="J370" s="72"/>
      <c r="K370" s="36"/>
      <c r="L370" s="73">
        <v>370</v>
      </c>
      <c r="M370" s="73" t="b">
        <f xml:space="preserve"> IF(AND(Edges[Submitted Date] &gt;= Misc!$O$2, Edges[Submitted Date] &lt;= Misc!$P$2,Edges[Total Granted] &gt;= Misc!$O$3, Edges[Total Granted] &lt;= Misc!$P$3,Edges[Awarded] &gt;= Misc!$O$4, Edges[Awarded] &lt;= Misc!$P$4,Edges[Edge Weight] &gt;= Misc!$O$5, Edges[Edge Weight] &lt;= Misc!$P$5,TRUE), TRUE, FALSE)</f>
        <v>1</v>
      </c>
      <c r="N370" s="74"/>
      <c r="O370" s="80" t="s">
        <v>583</v>
      </c>
      <c r="P370" s="80">
        <v>38175</v>
      </c>
      <c r="Q370" s="80" t="s">
        <v>381</v>
      </c>
      <c r="R370" s="80" t="s">
        <v>587</v>
      </c>
      <c r="S370" s="80">
        <v>3242</v>
      </c>
      <c r="T370" s="80">
        <v>0</v>
      </c>
      <c r="U370">
        <v>1</v>
      </c>
    </row>
    <row r="371" spans="1:21" x14ac:dyDescent="0.35">
      <c r="A371" s="66" t="s">
        <v>382</v>
      </c>
      <c r="B371" s="66" t="s">
        <v>382</v>
      </c>
      <c r="C371" s="67" t="s">
        <v>646</v>
      </c>
      <c r="D371" s="68"/>
      <c r="E371" s="67"/>
      <c r="F371" s="70"/>
      <c r="G371" s="67"/>
      <c r="H371" s="71"/>
      <c r="I371" s="72"/>
      <c r="J371" s="72"/>
      <c r="K371" s="36"/>
      <c r="L371" s="73">
        <v>371</v>
      </c>
      <c r="M371" s="73" t="b">
        <f xml:space="preserve"> IF(AND(Edges[Submitted Date] &gt;= Misc!$O$2, Edges[Submitted Date] &lt;= Misc!$P$2,Edges[Total Granted] &gt;= Misc!$O$3, Edges[Total Granted] &lt;= Misc!$P$3,Edges[Awarded] &gt;= Misc!$O$4, Edges[Awarded] &lt;= Misc!$P$4,Edges[Edge Weight] &gt;= Misc!$O$5, Edges[Edge Weight] &lt;= Misc!$P$5,TRUE), TRUE, FALSE)</f>
        <v>1</v>
      </c>
      <c r="N371" s="74"/>
      <c r="O371" s="80" t="s">
        <v>584</v>
      </c>
      <c r="P371" s="80">
        <v>38174</v>
      </c>
      <c r="Q371" s="80" t="s">
        <v>382</v>
      </c>
      <c r="R371" s="80" t="s">
        <v>589</v>
      </c>
      <c r="S371" s="80">
        <v>113746</v>
      </c>
      <c r="T371" s="80">
        <v>0</v>
      </c>
      <c r="U371">
        <v>1</v>
      </c>
    </row>
    <row r="372" spans="1:21" x14ac:dyDescent="0.35">
      <c r="A372" s="66" t="s">
        <v>299</v>
      </c>
      <c r="B372" s="66" t="s">
        <v>299</v>
      </c>
      <c r="C372" s="67" t="s">
        <v>646</v>
      </c>
      <c r="D372" s="68"/>
      <c r="E372" s="67"/>
      <c r="F372" s="70"/>
      <c r="G372" s="67"/>
      <c r="H372" s="71"/>
      <c r="I372" s="72"/>
      <c r="J372" s="72"/>
      <c r="K372" s="36"/>
      <c r="L372" s="73">
        <v>372</v>
      </c>
      <c r="M372" s="73" t="b">
        <f xml:space="preserve"> IF(AND(Edges[Submitted Date] &gt;= Misc!$O$2, Edges[Submitted Date] &lt;= Misc!$P$2,Edges[Total Granted] &gt;= Misc!$O$3, Edges[Total Granted] &lt;= Misc!$P$3,Edges[Awarded] &gt;= Misc!$O$4, Edges[Awarded] &lt;= Misc!$P$4,Edges[Edge Weight] &gt;= Misc!$O$5, Edges[Edge Weight] &lt;= Misc!$P$5,TRUE), TRUE, FALSE)</f>
        <v>1</v>
      </c>
      <c r="N372" s="74"/>
      <c r="O372" s="80" t="s">
        <v>500</v>
      </c>
      <c r="P372" s="80">
        <v>38258</v>
      </c>
      <c r="Q372" s="80" t="s">
        <v>299</v>
      </c>
      <c r="R372" s="80" t="s">
        <v>612</v>
      </c>
      <c r="S372" s="80">
        <v>0</v>
      </c>
      <c r="T372" s="80">
        <v>0</v>
      </c>
      <c r="U372">
        <v>1</v>
      </c>
    </row>
    <row r="373" spans="1:21" x14ac:dyDescent="0.35">
      <c r="A373" s="66" t="s">
        <v>383</v>
      </c>
      <c r="B373" s="66" t="s">
        <v>299</v>
      </c>
      <c r="C373" s="67" t="s">
        <v>646</v>
      </c>
      <c r="D373" s="68"/>
      <c r="E373" s="67"/>
      <c r="F373" s="70"/>
      <c r="G373" s="67"/>
      <c r="H373" s="71"/>
      <c r="I373" s="72"/>
      <c r="J373" s="72"/>
      <c r="K373" s="36"/>
      <c r="L373" s="73">
        <v>373</v>
      </c>
      <c r="M373" s="73" t="b">
        <f xml:space="preserve"> IF(AND(Edges[Submitted Date] &gt;= Misc!$O$2, Edges[Submitted Date] &lt;= Misc!$P$2,Edges[Total Granted] &gt;= Misc!$O$3, Edges[Total Granted] &lt;= Misc!$P$3,Edges[Awarded] &gt;= Misc!$O$4, Edges[Awarded] &lt;= Misc!$P$4,Edges[Edge Weight] &gt;= Misc!$O$5, Edges[Edge Weight] &lt;= Misc!$P$5,TRUE), TRUE, FALSE)</f>
        <v>1</v>
      </c>
      <c r="N373" s="74"/>
      <c r="O373" s="80" t="s">
        <v>500</v>
      </c>
      <c r="P373" s="80">
        <v>38170</v>
      </c>
      <c r="Q373" s="80" t="s">
        <v>299</v>
      </c>
      <c r="R373" s="80" t="s">
        <v>612</v>
      </c>
      <c r="S373" s="80">
        <v>1252812</v>
      </c>
      <c r="T373" s="80">
        <v>0</v>
      </c>
      <c r="U373">
        <v>1</v>
      </c>
    </row>
    <row r="374" spans="1:21" x14ac:dyDescent="0.35">
      <c r="A374" s="66" t="s">
        <v>384</v>
      </c>
      <c r="B374" s="66" t="s">
        <v>299</v>
      </c>
      <c r="C374" s="67" t="s">
        <v>646</v>
      </c>
      <c r="D374" s="68"/>
      <c r="E374" s="67"/>
      <c r="F374" s="70"/>
      <c r="G374" s="67"/>
      <c r="H374" s="71"/>
      <c r="I374" s="72"/>
      <c r="J374" s="72"/>
      <c r="K374" s="36"/>
      <c r="L374" s="73">
        <v>374</v>
      </c>
      <c r="M374" s="73" t="b">
        <f xml:space="preserve"> IF(AND(Edges[Submitted Date] &gt;= Misc!$O$2, Edges[Submitted Date] &lt;= Misc!$P$2,Edges[Total Granted] &gt;= Misc!$O$3, Edges[Total Granted] &lt;= Misc!$P$3,Edges[Awarded] &gt;= Misc!$O$4, Edges[Awarded] &lt;= Misc!$P$4,Edges[Edge Weight] &gt;= Misc!$O$5, Edges[Edge Weight] &lt;= Misc!$P$5,TRUE), TRUE, FALSE)</f>
        <v>1</v>
      </c>
      <c r="N374" s="74"/>
      <c r="O374" s="80" t="s">
        <v>500</v>
      </c>
      <c r="P374" s="80">
        <v>38170</v>
      </c>
      <c r="Q374" s="80" t="s">
        <v>299</v>
      </c>
      <c r="R374" s="80" t="s">
        <v>612</v>
      </c>
      <c r="S374" s="80">
        <v>1252812</v>
      </c>
      <c r="T374" s="80">
        <v>0</v>
      </c>
      <c r="U374">
        <v>1</v>
      </c>
    </row>
    <row r="375" spans="1:21" x14ac:dyDescent="0.35">
      <c r="A375" s="66" t="s">
        <v>384</v>
      </c>
      <c r="B375" s="66" t="s">
        <v>383</v>
      </c>
      <c r="C375" s="67" t="s">
        <v>646</v>
      </c>
      <c r="D375" s="68"/>
      <c r="E375" s="67"/>
      <c r="F375" s="70"/>
      <c r="G375" s="67"/>
      <c r="H375" s="71"/>
      <c r="I375" s="72"/>
      <c r="J375" s="72"/>
      <c r="K375" s="36"/>
      <c r="L375" s="73">
        <v>375</v>
      </c>
      <c r="M375" s="73" t="b">
        <f xml:space="preserve"> IF(AND(Edges[Submitted Date] &gt;= Misc!$O$2, Edges[Submitted Date] &lt;= Misc!$P$2,Edges[Total Granted] &gt;= Misc!$O$3, Edges[Total Granted] &lt;= Misc!$P$3,Edges[Awarded] &gt;= Misc!$O$4, Edges[Awarded] &lt;= Misc!$P$4,Edges[Edge Weight] &gt;= Misc!$O$5, Edges[Edge Weight] &lt;= Misc!$P$5,TRUE), TRUE, FALSE)</f>
        <v>1</v>
      </c>
      <c r="N375" s="74"/>
      <c r="O375" s="80" t="s">
        <v>500</v>
      </c>
      <c r="P375" s="80">
        <v>38170</v>
      </c>
      <c r="Q375" s="80" t="s">
        <v>299</v>
      </c>
      <c r="R375" s="80" t="s">
        <v>612</v>
      </c>
      <c r="S375" s="80">
        <v>1252812</v>
      </c>
      <c r="T375" s="80">
        <v>0</v>
      </c>
      <c r="U375">
        <v>1</v>
      </c>
    </row>
    <row r="376" spans="1:21" x14ac:dyDescent="0.35">
      <c r="A376" s="66" t="s">
        <v>384</v>
      </c>
      <c r="B376" s="66" t="s">
        <v>384</v>
      </c>
      <c r="C376" s="67" t="s">
        <v>646</v>
      </c>
      <c r="D376" s="68"/>
      <c r="E376" s="67"/>
      <c r="F376" s="70"/>
      <c r="G376" s="67"/>
      <c r="H376" s="71"/>
      <c r="I376" s="72"/>
      <c r="J376" s="72"/>
      <c r="K376" s="36"/>
      <c r="L376" s="73">
        <v>376</v>
      </c>
      <c r="M376" s="73" t="b">
        <f xml:space="preserve"> IF(AND(Edges[Submitted Date] &gt;= Misc!$O$2, Edges[Submitted Date] &lt;= Misc!$P$2,Edges[Total Granted] &gt;= Misc!$O$3, Edges[Total Granted] &lt;= Misc!$P$3,Edges[Awarded] &gt;= Misc!$O$4, Edges[Awarded] &lt;= Misc!$P$4,Edges[Edge Weight] &gt;= Misc!$O$5, Edges[Edge Weight] &lt;= Misc!$P$5,TRUE), TRUE, FALSE)</f>
        <v>1</v>
      </c>
      <c r="N376" s="74"/>
      <c r="O376" s="80" t="s">
        <v>585</v>
      </c>
      <c r="P376" s="80">
        <v>38190</v>
      </c>
      <c r="Q376" s="80" t="s">
        <v>384</v>
      </c>
      <c r="R376" s="80" t="s">
        <v>621</v>
      </c>
      <c r="S376" s="80">
        <v>59921</v>
      </c>
      <c r="T376" s="80">
        <v>0</v>
      </c>
      <c r="U376">
        <v>1</v>
      </c>
    </row>
    <row r="377" spans="1:21" x14ac:dyDescent="0.35">
      <c r="A377" s="66" t="s">
        <v>385</v>
      </c>
      <c r="B377" s="66" t="s">
        <v>385</v>
      </c>
      <c r="C377" s="67" t="s">
        <v>645</v>
      </c>
      <c r="D377" s="68"/>
      <c r="E377" s="67"/>
      <c r="F377" s="70"/>
      <c r="G377" s="67"/>
      <c r="H377" s="71"/>
      <c r="I377" s="72"/>
      <c r="J377" s="72"/>
      <c r="K377" s="36"/>
      <c r="L377" s="73">
        <v>377</v>
      </c>
      <c r="M377" s="73" t="b">
        <f xml:space="preserve"> IF(AND(Edges[Submitted Date] &gt;= Misc!$O$2, Edges[Submitted Date] &lt;= Misc!$P$2,Edges[Total Granted] &gt;= Misc!$O$3, Edges[Total Granted] &lt;= Misc!$P$3,Edges[Awarded] &gt;= Misc!$O$4, Edges[Awarded] &lt;= Misc!$P$4,Edges[Edge Weight] &gt;= Misc!$O$5, Edges[Edge Weight] &lt;= Misc!$P$5,TRUE), TRUE, FALSE)</f>
        <v>1</v>
      </c>
      <c r="N377" s="74"/>
      <c r="O377" s="80" t="s">
        <v>586</v>
      </c>
      <c r="P377" s="80">
        <v>38169</v>
      </c>
      <c r="Q377" s="80" t="s">
        <v>385</v>
      </c>
      <c r="R377" s="80" t="s">
        <v>596</v>
      </c>
      <c r="S377" s="80">
        <v>72000</v>
      </c>
      <c r="T377" s="80">
        <v>1</v>
      </c>
      <c r="U377">
        <v>1</v>
      </c>
    </row>
    <row r="378" spans="1:21" x14ac:dyDescent="0.35">
      <c r="A378" s="66" t="s">
        <v>229</v>
      </c>
      <c r="B378" s="66" t="s">
        <v>229</v>
      </c>
      <c r="C378" s="67" t="s">
        <v>646</v>
      </c>
      <c r="D378" s="68"/>
      <c r="E378" s="67"/>
      <c r="F378" s="70"/>
      <c r="G378" s="67"/>
      <c r="H378" s="71"/>
      <c r="I378" s="72"/>
      <c r="J378" s="72"/>
      <c r="K378" s="36"/>
      <c r="L378" s="73">
        <v>378</v>
      </c>
      <c r="M378" s="73" t="b">
        <f xml:space="preserve"> IF(AND(Edges[Submitted Date] &gt;= Misc!$O$2, Edges[Submitted Date] &lt;= Misc!$P$2,Edges[Total Granted] &gt;= Misc!$O$3, Edges[Total Granted] &lt;= Misc!$P$3,Edges[Awarded] &gt;= Misc!$O$4, Edges[Awarded] &lt;= Misc!$P$4,Edges[Edge Weight] &gt;= Misc!$O$5, Edges[Edge Weight] &lt;= Misc!$P$5,TRUE), TRUE, FALSE)</f>
        <v>1</v>
      </c>
      <c r="N378" s="74"/>
      <c r="O378" s="80" t="s">
        <v>549</v>
      </c>
      <c r="P378" s="80">
        <v>38320</v>
      </c>
      <c r="Q378" s="80" t="s">
        <v>229</v>
      </c>
      <c r="R378" s="80" t="s">
        <v>596</v>
      </c>
      <c r="S378" s="80">
        <v>0</v>
      </c>
      <c r="T378" s="80">
        <v>0</v>
      </c>
      <c r="U378">
        <v>4</v>
      </c>
    </row>
    <row r="379" spans="1:21" x14ac:dyDescent="0.35">
      <c r="A379" s="66" t="s">
        <v>229</v>
      </c>
      <c r="B379" s="66" t="s">
        <v>229</v>
      </c>
      <c r="C379" s="67" t="s">
        <v>646</v>
      </c>
      <c r="D379" s="68"/>
      <c r="E379" s="67"/>
      <c r="F379" s="70"/>
      <c r="G379" s="67"/>
      <c r="H379" s="71"/>
      <c r="I379" s="72"/>
      <c r="J379" s="72"/>
      <c r="K379" s="36"/>
      <c r="L379" s="73">
        <v>379</v>
      </c>
      <c r="M379" s="73" t="b">
        <f xml:space="preserve"> IF(AND(Edges[Submitted Date] &gt;= Misc!$O$2, Edges[Submitted Date] &lt;= Misc!$P$2,Edges[Total Granted] &gt;= Misc!$O$3, Edges[Total Granted] &lt;= Misc!$P$3,Edges[Awarded] &gt;= Misc!$O$4, Edges[Awarded] &lt;= Misc!$P$4,Edges[Edge Weight] &gt;= Misc!$O$5, Edges[Edge Weight] &lt;= Misc!$P$5,TRUE), TRUE, FALSE)</f>
        <v>1</v>
      </c>
      <c r="N379" s="74"/>
      <c r="O379" s="80" t="s">
        <v>549</v>
      </c>
      <c r="P379" s="80">
        <v>38288</v>
      </c>
      <c r="Q379" s="80" t="s">
        <v>229</v>
      </c>
      <c r="R379" s="80" t="s">
        <v>596</v>
      </c>
      <c r="S379" s="80">
        <v>1000731</v>
      </c>
      <c r="T379" s="80">
        <v>0</v>
      </c>
      <c r="U379">
        <v>4</v>
      </c>
    </row>
    <row r="380" spans="1:21" x14ac:dyDescent="0.35">
      <c r="A380" s="66" t="s">
        <v>229</v>
      </c>
      <c r="B380" s="66" t="s">
        <v>229</v>
      </c>
      <c r="C380" s="67" t="s">
        <v>646</v>
      </c>
      <c r="D380" s="68"/>
      <c r="E380" s="67"/>
      <c r="F380" s="70"/>
      <c r="G380" s="67"/>
      <c r="H380" s="71"/>
      <c r="I380" s="72"/>
      <c r="J380" s="72"/>
      <c r="K380" s="36"/>
      <c r="L380" s="73">
        <v>380</v>
      </c>
      <c r="M380" s="73" t="b">
        <f xml:space="preserve"> IF(AND(Edges[Submitted Date] &gt;= Misc!$O$2, Edges[Submitted Date] &lt;= Misc!$P$2,Edges[Total Granted] &gt;= Misc!$O$3, Edges[Total Granted] &lt;= Misc!$P$3,Edges[Awarded] &gt;= Misc!$O$4, Edges[Awarded] &lt;= Misc!$P$4,Edges[Edge Weight] &gt;= Misc!$O$5, Edges[Edge Weight] &lt;= Misc!$P$5,TRUE), TRUE, FALSE)</f>
        <v>1</v>
      </c>
      <c r="N380" s="74"/>
      <c r="O380" s="80" t="s">
        <v>549</v>
      </c>
      <c r="P380" s="80">
        <v>38266</v>
      </c>
      <c r="Q380" s="80" t="s">
        <v>229</v>
      </c>
      <c r="R380" s="80" t="s">
        <v>596</v>
      </c>
      <c r="S380" s="80">
        <v>40297</v>
      </c>
      <c r="T380" s="80">
        <v>0</v>
      </c>
      <c r="U380">
        <v>4</v>
      </c>
    </row>
    <row r="381" spans="1:21" x14ac:dyDescent="0.35">
      <c r="A381" s="66" t="s">
        <v>229</v>
      </c>
      <c r="B381" s="66" t="s">
        <v>229</v>
      </c>
      <c r="C381" s="67" t="s">
        <v>646</v>
      </c>
      <c r="D381" s="68"/>
      <c r="E381" s="67"/>
      <c r="F381" s="70"/>
      <c r="G381" s="67"/>
      <c r="H381" s="71"/>
      <c r="I381" s="72"/>
      <c r="J381" s="72"/>
      <c r="K381" s="36"/>
      <c r="L381" s="73">
        <v>381</v>
      </c>
      <c r="M381" s="73" t="b">
        <f xml:space="preserve"> IF(AND(Edges[Submitted Date] &gt;= Misc!$O$2, Edges[Submitted Date] &lt;= Misc!$P$2,Edges[Total Granted] &gt;= Misc!$O$3, Edges[Total Granted] &lt;= Misc!$P$3,Edges[Awarded] &gt;= Misc!$O$4, Edges[Awarded] &lt;= Misc!$P$4,Edges[Edge Weight] &gt;= Misc!$O$5, Edges[Edge Weight] &lt;= Misc!$P$5,TRUE), TRUE, FALSE)</f>
        <v>1</v>
      </c>
      <c r="N381" s="74"/>
      <c r="O381" s="80" t="s">
        <v>549</v>
      </c>
      <c r="P381" s="80">
        <v>38169</v>
      </c>
      <c r="Q381" s="80" t="s">
        <v>229</v>
      </c>
      <c r="R381" s="80" t="s">
        <v>596</v>
      </c>
      <c r="S381" s="80">
        <v>568352</v>
      </c>
      <c r="T381" s="80">
        <v>0</v>
      </c>
      <c r="U381">
        <v>4</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8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81"/>
    <dataValidation allowBlank="1" showErrorMessage="1" sqref="N2:N3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81"/>
    <dataValidation allowBlank="1" showInputMessage="1" promptTitle="Edge Color" prompt="To select an optional edge color, right-click and select Select Color on the right-click menu." sqref="C3:C381"/>
    <dataValidation allowBlank="1" showInputMessage="1" errorTitle="Invalid Edge Width" error="The optional edge width must be a whole number between 1 and 10." promptTitle="Edge Width" prompt="Enter an optional edge width between 1 and 10." sqref="D3:D381"/>
    <dataValidation allowBlank="1" showInputMessage="1" errorTitle="Invalid Edge Opacity" error="The optional edge opacity must be a whole number between 0 and 10." promptTitle="Edge Opacity" prompt="Enter an optional edge opacity between 0 (transparent) and 100 (opaque)." sqref="F3:F38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81">
      <formula1>ValidEdgeVisibilities</formula1>
    </dataValidation>
    <dataValidation allowBlank="1" showInputMessage="1" showErrorMessage="1" promptTitle="Vertex 1 Name" prompt="Enter the name of the edge's first vertex." sqref="A3:A381"/>
    <dataValidation allowBlank="1" showInputMessage="1" showErrorMessage="1" promptTitle="Vertex 2 Name" prompt="Enter the name of the edge's second vertex." sqref="B3:B381"/>
    <dataValidation allowBlank="1" showInputMessage="1" showErrorMessage="1" errorTitle="Invalid Edge Visibility" error="You have entered an unrecognized edge visibility.  Try selecting from the drop-down list instead." promptTitle="Edge Label" prompt="Enter an optional edge label." sqref="H3:H38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8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81"/>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J231"/>
  <sheetViews>
    <sheetView tabSelected="1"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36328125" style="2" bestFit="1" customWidth="1"/>
    <col min="31" max="31" width="14.36328125" style="3" bestFit="1" customWidth="1"/>
    <col min="32"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6" x14ac:dyDescent="0.3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6" ht="30" customHeight="1" x14ac:dyDescent="0.3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13" t="s">
        <v>622</v>
      </c>
      <c r="AE2" s="13" t="s">
        <v>623</v>
      </c>
      <c r="AH2"/>
    </row>
    <row r="3" spans="1:36" ht="15" customHeight="1" x14ac:dyDescent="0.35">
      <c r="A3" s="66" t="s">
        <v>182</v>
      </c>
      <c r="B3" s="67"/>
      <c r="C3" s="67"/>
      <c r="D3" s="68"/>
      <c r="E3" s="70"/>
      <c r="F3" s="67"/>
      <c r="G3" s="67"/>
      <c r="H3" s="71" t="s">
        <v>182</v>
      </c>
      <c r="I3" s="72"/>
      <c r="J3" s="72"/>
      <c r="K3" s="71"/>
      <c r="L3" s="75"/>
      <c r="M3" s="76">
        <v>2319.34326171875</v>
      </c>
      <c r="N3" s="76">
        <v>9041.22265625</v>
      </c>
      <c r="O3" s="77"/>
      <c r="P3" s="78"/>
      <c r="Q3" s="78"/>
      <c r="R3" s="50"/>
      <c r="S3" s="50"/>
      <c r="T3" s="50"/>
      <c r="U3" s="50"/>
      <c r="V3" s="51"/>
      <c r="W3" s="51"/>
      <c r="X3" s="52"/>
      <c r="Y3" s="51"/>
      <c r="Z3" s="51"/>
      <c r="AA3" s="73">
        <v>3</v>
      </c>
      <c r="AB3" s="73" t="b">
        <f xml:space="preserve"> IF(AND(Vertices[X] &gt;= Misc!$O$6, Vertices[X] &lt;= Misc!$P$6,Vertices[Y] &gt;= Misc!$O$7, Vertices[Y] &lt;= Misc!$P$7,TRUE), TRUE, FALSE)</f>
        <v>1</v>
      </c>
      <c r="AC3" s="74"/>
      <c r="AD3" s="79" t="s">
        <v>610</v>
      </c>
      <c r="AE3" s="79"/>
      <c r="AH3"/>
    </row>
    <row r="4" spans="1:36" x14ac:dyDescent="0.35">
      <c r="A4" s="66" t="s">
        <v>386</v>
      </c>
      <c r="B4" s="67"/>
      <c r="C4" s="67"/>
      <c r="D4" s="68"/>
      <c r="E4" s="70"/>
      <c r="F4" s="67"/>
      <c r="G4" s="67"/>
      <c r="H4" s="71" t="s">
        <v>386</v>
      </c>
      <c r="I4" s="72"/>
      <c r="J4" s="72"/>
      <c r="K4" s="71"/>
      <c r="L4" s="75"/>
      <c r="M4" s="76">
        <v>3006.546142578125</v>
      </c>
      <c r="N4" s="76">
        <v>3405.838623046875</v>
      </c>
      <c r="O4" s="77"/>
      <c r="P4" s="78"/>
      <c r="Q4" s="78"/>
      <c r="R4" s="81"/>
      <c r="S4" s="81"/>
      <c r="T4" s="81"/>
      <c r="U4" s="81"/>
      <c r="V4" s="82"/>
      <c r="W4" s="82"/>
      <c r="X4" s="82"/>
      <c r="Y4" s="82"/>
      <c r="Z4" s="51"/>
      <c r="AA4" s="73">
        <v>4</v>
      </c>
      <c r="AB4" s="73" t="b">
        <f xml:space="preserve"> IF(AND(Vertices[X] &gt;= Misc!$O$6, Vertices[X] &lt;= Misc!$P$6,Vertices[Y] &gt;= Misc!$O$7, Vertices[Y] &lt;= Misc!$P$7,TRUE), TRUE, FALSE)</f>
        <v>1</v>
      </c>
      <c r="AC4" s="74"/>
      <c r="AD4" s="79"/>
      <c r="AE4" s="79" t="s">
        <v>587</v>
      </c>
      <c r="AF4" s="2"/>
      <c r="AI4" s="3"/>
      <c r="AJ4" s="3"/>
    </row>
    <row r="5" spans="1:36" x14ac:dyDescent="0.35">
      <c r="A5" s="66" t="s">
        <v>183</v>
      </c>
      <c r="B5" s="67"/>
      <c r="C5" s="67"/>
      <c r="D5" s="68"/>
      <c r="E5" s="70"/>
      <c r="F5" s="67"/>
      <c r="G5" s="67"/>
      <c r="H5" s="71" t="s">
        <v>183</v>
      </c>
      <c r="I5" s="72"/>
      <c r="J5" s="72"/>
      <c r="K5" s="71"/>
      <c r="L5" s="75"/>
      <c r="M5" s="76">
        <v>7207.2744140625</v>
      </c>
      <c r="N5" s="76">
        <v>4007.573486328125</v>
      </c>
      <c r="O5" s="77"/>
      <c r="P5" s="78"/>
      <c r="Q5" s="78"/>
      <c r="R5" s="81"/>
      <c r="S5" s="81"/>
      <c r="T5" s="81"/>
      <c r="U5" s="81"/>
      <c r="V5" s="82"/>
      <c r="W5" s="82"/>
      <c r="X5" s="82"/>
      <c r="Y5" s="82"/>
      <c r="Z5" s="51"/>
      <c r="AA5" s="73">
        <v>5</v>
      </c>
      <c r="AB5" s="73" t="b">
        <f xml:space="preserve"> IF(AND(Vertices[X] &gt;= Misc!$O$6, Vertices[X] &lt;= Misc!$P$6,Vertices[Y] &gt;= Misc!$O$7, Vertices[Y] &lt;= Misc!$P$7,TRUE), TRUE, FALSE)</f>
        <v>1</v>
      </c>
      <c r="AC5" s="74"/>
      <c r="AD5" s="79" t="s">
        <v>588</v>
      </c>
      <c r="AE5" s="79"/>
      <c r="AF5" s="2"/>
      <c r="AI5" s="3"/>
      <c r="AJ5" s="3"/>
    </row>
    <row r="6" spans="1:36" x14ac:dyDescent="0.35">
      <c r="A6" s="66" t="s">
        <v>368</v>
      </c>
      <c r="B6" s="67"/>
      <c r="C6" s="67"/>
      <c r="D6" s="68"/>
      <c r="E6" s="70"/>
      <c r="F6" s="67"/>
      <c r="G6" s="67"/>
      <c r="H6" s="71" t="s">
        <v>368</v>
      </c>
      <c r="I6" s="72"/>
      <c r="J6" s="72"/>
      <c r="K6" s="71"/>
      <c r="L6" s="75"/>
      <c r="M6" s="76">
        <v>4298.59814453125</v>
      </c>
      <c r="N6" s="76">
        <v>386.57232666015625</v>
      </c>
      <c r="O6" s="77"/>
      <c r="P6" s="78"/>
      <c r="Q6" s="78"/>
      <c r="R6" s="81"/>
      <c r="S6" s="81"/>
      <c r="T6" s="81"/>
      <c r="U6" s="81"/>
      <c r="V6" s="82"/>
      <c r="W6" s="82"/>
      <c r="X6" s="82"/>
      <c r="Y6" s="82"/>
      <c r="Z6" s="51"/>
      <c r="AA6" s="73">
        <v>6</v>
      </c>
      <c r="AB6" s="73" t="b">
        <f xml:space="preserve"> IF(AND(Vertices[X] &gt;= Misc!$O$6, Vertices[X] &lt;= Misc!$P$6,Vertices[Y] &gt;= Misc!$O$7, Vertices[Y] &lt;= Misc!$P$7,TRUE), TRUE, FALSE)</f>
        <v>1</v>
      </c>
      <c r="AC6" s="74"/>
      <c r="AD6" s="79" t="s">
        <v>588</v>
      </c>
      <c r="AE6" s="79" t="s">
        <v>588</v>
      </c>
      <c r="AF6" s="2"/>
      <c r="AI6" s="3"/>
      <c r="AJ6" s="3"/>
    </row>
    <row r="7" spans="1:36" x14ac:dyDescent="0.35">
      <c r="A7" s="66" t="s">
        <v>184</v>
      </c>
      <c r="B7" s="67"/>
      <c r="C7" s="67"/>
      <c r="D7" s="68"/>
      <c r="E7" s="70"/>
      <c r="F7" s="67"/>
      <c r="G7" s="67"/>
      <c r="H7" s="71" t="s">
        <v>184</v>
      </c>
      <c r="I7" s="72"/>
      <c r="J7" s="72"/>
      <c r="K7" s="71"/>
      <c r="L7" s="75"/>
      <c r="M7" s="76">
        <v>772.06549072265625</v>
      </c>
      <c r="N7" s="76">
        <v>3343.31396484375</v>
      </c>
      <c r="O7" s="77"/>
      <c r="P7" s="78"/>
      <c r="Q7" s="78"/>
      <c r="R7" s="81"/>
      <c r="S7" s="81"/>
      <c r="T7" s="81"/>
      <c r="U7" s="81"/>
      <c r="V7" s="82"/>
      <c r="W7" s="82"/>
      <c r="X7" s="82"/>
      <c r="Y7" s="82"/>
      <c r="Z7" s="51"/>
      <c r="AA7" s="73">
        <v>7</v>
      </c>
      <c r="AB7" s="73" t="b">
        <f xml:space="preserve"> IF(AND(Vertices[X] &gt;= Misc!$O$6, Vertices[X] &lt;= Misc!$P$6,Vertices[Y] &gt;= Misc!$O$7, Vertices[Y] &lt;= Misc!$P$7,TRUE), TRUE, FALSE)</f>
        <v>1</v>
      </c>
      <c r="AC7" s="74"/>
      <c r="AD7" s="79" t="s">
        <v>589</v>
      </c>
      <c r="AE7" s="79" t="s">
        <v>589</v>
      </c>
      <c r="AF7" s="2"/>
      <c r="AI7" s="3"/>
      <c r="AJ7" s="3"/>
    </row>
    <row r="8" spans="1:36" x14ac:dyDescent="0.35">
      <c r="A8" s="66" t="s">
        <v>185</v>
      </c>
      <c r="B8" s="67"/>
      <c r="C8" s="67"/>
      <c r="D8" s="68"/>
      <c r="E8" s="70"/>
      <c r="F8" s="67"/>
      <c r="G8" s="67"/>
      <c r="H8" s="71" t="s">
        <v>185</v>
      </c>
      <c r="I8" s="72"/>
      <c r="J8" s="72"/>
      <c r="K8" s="71"/>
      <c r="L8" s="75"/>
      <c r="M8" s="76">
        <v>1283.2060546875</v>
      </c>
      <c r="N8" s="76">
        <v>5166.92333984375</v>
      </c>
      <c r="O8" s="77"/>
      <c r="P8" s="78"/>
      <c r="Q8" s="78"/>
      <c r="R8" s="81"/>
      <c r="S8" s="81"/>
      <c r="T8" s="81"/>
      <c r="U8" s="81"/>
      <c r="V8" s="82"/>
      <c r="W8" s="82"/>
      <c r="X8" s="82"/>
      <c r="Y8" s="82"/>
      <c r="Z8" s="51"/>
      <c r="AA8" s="73">
        <v>8</v>
      </c>
      <c r="AB8" s="73" t="b">
        <f xml:space="preserve"> IF(AND(Vertices[X] &gt;= Misc!$O$6, Vertices[X] &lt;= Misc!$P$6,Vertices[Y] &gt;= Misc!$O$7, Vertices[Y] &lt;= Misc!$P$7,TRUE), TRUE, FALSE)</f>
        <v>1</v>
      </c>
      <c r="AC8" s="74"/>
      <c r="AD8" s="79" t="s">
        <v>590</v>
      </c>
      <c r="AE8" s="79" t="s">
        <v>590</v>
      </c>
      <c r="AF8" s="2"/>
      <c r="AI8" s="3"/>
      <c r="AJ8" s="3"/>
    </row>
    <row r="9" spans="1:36" x14ac:dyDescent="0.35">
      <c r="A9" s="66" t="s">
        <v>387</v>
      </c>
      <c r="B9" s="67"/>
      <c r="C9" s="67"/>
      <c r="D9" s="68"/>
      <c r="E9" s="70"/>
      <c r="F9" s="67"/>
      <c r="G9" s="67"/>
      <c r="H9" s="71" t="s">
        <v>387</v>
      </c>
      <c r="I9" s="72"/>
      <c r="J9" s="72"/>
      <c r="K9" s="71"/>
      <c r="L9" s="75"/>
      <c r="M9" s="76">
        <v>2401.824951171875</v>
      </c>
      <c r="N9" s="76">
        <v>876.4444580078125</v>
      </c>
      <c r="O9" s="77"/>
      <c r="P9" s="78"/>
      <c r="Q9" s="78"/>
      <c r="R9" s="81"/>
      <c r="S9" s="81"/>
      <c r="T9" s="81"/>
      <c r="U9" s="81"/>
      <c r="V9" s="82"/>
      <c r="W9" s="82"/>
      <c r="X9" s="82"/>
      <c r="Y9" s="82"/>
      <c r="Z9" s="51"/>
      <c r="AA9" s="73">
        <v>9</v>
      </c>
      <c r="AB9" s="73" t="b">
        <f xml:space="preserve"> IF(AND(Vertices[X] &gt;= Misc!$O$6, Vertices[X] &lt;= Misc!$P$6,Vertices[Y] &gt;= Misc!$O$7, Vertices[Y] &lt;= Misc!$P$7,TRUE), TRUE, FALSE)</f>
        <v>1</v>
      </c>
      <c r="AC9" s="74"/>
      <c r="AD9" s="79"/>
      <c r="AE9" s="79" t="s">
        <v>590</v>
      </c>
      <c r="AF9" s="2"/>
      <c r="AI9" s="3"/>
      <c r="AJ9" s="3"/>
    </row>
    <row r="10" spans="1:36" x14ac:dyDescent="0.35">
      <c r="A10" s="66" t="s">
        <v>186</v>
      </c>
      <c r="B10" s="67"/>
      <c r="C10" s="67"/>
      <c r="D10" s="68"/>
      <c r="E10" s="70"/>
      <c r="F10" s="67"/>
      <c r="G10" s="67"/>
      <c r="H10" s="71" t="s">
        <v>186</v>
      </c>
      <c r="I10" s="72"/>
      <c r="J10" s="72"/>
      <c r="K10" s="71"/>
      <c r="L10" s="75"/>
      <c r="M10" s="76">
        <v>5173.201171875</v>
      </c>
      <c r="N10" s="76">
        <v>3024.8125</v>
      </c>
      <c r="O10" s="77"/>
      <c r="P10" s="78"/>
      <c r="Q10" s="78"/>
      <c r="R10" s="81"/>
      <c r="S10" s="81"/>
      <c r="T10" s="81"/>
      <c r="U10" s="81"/>
      <c r="V10" s="82"/>
      <c r="W10" s="82"/>
      <c r="X10" s="82"/>
      <c r="Y10" s="82"/>
      <c r="Z10" s="51"/>
      <c r="AA10" s="73">
        <v>10</v>
      </c>
      <c r="AB10" s="73" t="b">
        <f xml:space="preserve"> IF(AND(Vertices[X] &gt;= Misc!$O$6, Vertices[X] &lt;= Misc!$P$6,Vertices[Y] &gt;= Misc!$O$7, Vertices[Y] &lt;= Misc!$P$7,TRUE), TRUE, FALSE)</f>
        <v>1</v>
      </c>
      <c r="AC10" s="74"/>
      <c r="AD10" s="79" t="s">
        <v>590</v>
      </c>
      <c r="AE10" s="79"/>
      <c r="AF10" s="2"/>
      <c r="AI10" s="3"/>
      <c r="AJ10" s="3"/>
    </row>
    <row r="11" spans="1:36" x14ac:dyDescent="0.35">
      <c r="A11" s="66" t="s">
        <v>187</v>
      </c>
      <c r="B11" s="67"/>
      <c r="C11" s="67"/>
      <c r="D11" s="68"/>
      <c r="E11" s="70"/>
      <c r="F11" s="67"/>
      <c r="G11" s="67"/>
      <c r="H11" s="71" t="s">
        <v>187</v>
      </c>
      <c r="I11" s="72"/>
      <c r="J11" s="72"/>
      <c r="K11" s="71"/>
      <c r="L11" s="75"/>
      <c r="M11" s="76">
        <v>3023.287109375</v>
      </c>
      <c r="N11" s="76">
        <v>2605.614990234375</v>
      </c>
      <c r="O11" s="77"/>
      <c r="P11" s="78"/>
      <c r="Q11" s="78"/>
      <c r="R11" s="81"/>
      <c r="S11" s="81"/>
      <c r="T11" s="81"/>
      <c r="U11" s="81"/>
      <c r="V11" s="82"/>
      <c r="W11" s="82"/>
      <c r="X11" s="82"/>
      <c r="Y11" s="82"/>
      <c r="Z11" s="51"/>
      <c r="AA11" s="73">
        <v>11</v>
      </c>
      <c r="AB11" s="73" t="b">
        <f xml:space="preserve"> IF(AND(Vertices[X] &gt;= Misc!$O$6, Vertices[X] &lt;= Misc!$P$6,Vertices[Y] &gt;= Misc!$O$7, Vertices[Y] &lt;= Misc!$P$7,TRUE), TRUE, FALSE)</f>
        <v>1</v>
      </c>
      <c r="AC11" s="74"/>
      <c r="AD11" s="79" t="s">
        <v>591</v>
      </c>
      <c r="AE11" s="79"/>
      <c r="AF11" s="2"/>
      <c r="AI11" s="3"/>
      <c r="AJ11" s="3"/>
    </row>
    <row r="12" spans="1:36" x14ac:dyDescent="0.35">
      <c r="A12" s="66" t="s">
        <v>379</v>
      </c>
      <c r="B12" s="67"/>
      <c r="C12" s="67"/>
      <c r="D12" s="68"/>
      <c r="E12" s="70"/>
      <c r="F12" s="67"/>
      <c r="G12" s="67"/>
      <c r="H12" s="71" t="s">
        <v>379</v>
      </c>
      <c r="I12" s="72"/>
      <c r="J12" s="72"/>
      <c r="K12" s="71"/>
      <c r="L12" s="75"/>
      <c r="M12" s="76">
        <v>8478.6337890625</v>
      </c>
      <c r="N12" s="76">
        <v>3292.3935546875</v>
      </c>
      <c r="O12" s="77"/>
      <c r="P12" s="78"/>
      <c r="Q12" s="78"/>
      <c r="R12" s="81"/>
      <c r="S12" s="81"/>
      <c r="T12" s="81"/>
      <c r="U12" s="81"/>
      <c r="V12" s="82"/>
      <c r="W12" s="82"/>
      <c r="X12" s="82"/>
      <c r="Y12" s="82"/>
      <c r="Z12" s="51"/>
      <c r="AA12" s="73">
        <v>12</v>
      </c>
      <c r="AB12" s="73" t="b">
        <f xml:space="preserve"> IF(AND(Vertices[X] &gt;= Misc!$O$6, Vertices[X] &lt;= Misc!$P$6,Vertices[Y] &gt;= Misc!$O$7, Vertices[Y] &lt;= Misc!$P$7,TRUE), TRUE, FALSE)</f>
        <v>1</v>
      </c>
      <c r="AC12" s="74"/>
      <c r="AD12" s="79" t="s">
        <v>591</v>
      </c>
      <c r="AE12" s="79" t="s">
        <v>591</v>
      </c>
      <c r="AF12" s="2"/>
      <c r="AI12" s="3"/>
      <c r="AJ12" s="3"/>
    </row>
    <row r="13" spans="1:36" x14ac:dyDescent="0.35">
      <c r="A13" s="66" t="s">
        <v>188</v>
      </c>
      <c r="B13" s="67"/>
      <c r="C13" s="67"/>
      <c r="D13" s="68"/>
      <c r="E13" s="70"/>
      <c r="F13" s="67"/>
      <c r="G13" s="67"/>
      <c r="H13" s="71" t="s">
        <v>188</v>
      </c>
      <c r="I13" s="72"/>
      <c r="J13" s="72"/>
      <c r="K13" s="71"/>
      <c r="L13" s="75"/>
      <c r="M13" s="76">
        <v>9192.267578125</v>
      </c>
      <c r="N13" s="76">
        <v>8770.802734375</v>
      </c>
      <c r="O13" s="77"/>
      <c r="P13" s="78"/>
      <c r="Q13" s="78"/>
      <c r="R13" s="81"/>
      <c r="S13" s="81"/>
      <c r="T13" s="81"/>
      <c r="U13" s="81"/>
      <c r="V13" s="82"/>
      <c r="W13" s="82"/>
      <c r="X13" s="82"/>
      <c r="Y13" s="82"/>
      <c r="Z13" s="51"/>
      <c r="AA13" s="73">
        <v>13</v>
      </c>
      <c r="AB13" s="73" t="b">
        <f xml:space="preserve"> IF(AND(Vertices[X] &gt;= Misc!$O$6, Vertices[X] &lt;= Misc!$P$6,Vertices[Y] &gt;= Misc!$O$7, Vertices[Y] &lt;= Misc!$P$7,TRUE), TRUE, FALSE)</f>
        <v>1</v>
      </c>
      <c r="AC13" s="74"/>
      <c r="AD13" s="79" t="s">
        <v>590</v>
      </c>
      <c r="AE13" s="79" t="s">
        <v>590</v>
      </c>
      <c r="AF13" s="2"/>
      <c r="AI13" s="3"/>
      <c r="AJ13" s="3"/>
    </row>
    <row r="14" spans="1:36" x14ac:dyDescent="0.35">
      <c r="A14" s="66" t="s">
        <v>388</v>
      </c>
      <c r="B14" s="67"/>
      <c r="C14" s="67"/>
      <c r="D14" s="68"/>
      <c r="E14" s="70"/>
      <c r="F14" s="67"/>
      <c r="G14" s="67"/>
      <c r="H14" s="71" t="s">
        <v>388</v>
      </c>
      <c r="I14" s="72"/>
      <c r="J14" s="72"/>
      <c r="K14" s="71"/>
      <c r="L14" s="75"/>
      <c r="M14" s="76">
        <v>4002.614501953125</v>
      </c>
      <c r="N14" s="76">
        <v>7471.5849609375</v>
      </c>
      <c r="O14" s="77"/>
      <c r="P14" s="78"/>
      <c r="Q14" s="78"/>
      <c r="R14" s="81"/>
      <c r="S14" s="81"/>
      <c r="T14" s="81"/>
      <c r="U14" s="81"/>
      <c r="V14" s="82"/>
      <c r="W14" s="82"/>
      <c r="X14" s="82"/>
      <c r="Y14" s="82"/>
      <c r="Z14" s="51"/>
      <c r="AA14" s="73">
        <v>14</v>
      </c>
      <c r="AB14" s="73" t="b">
        <f xml:space="preserve"> IF(AND(Vertices[X] &gt;= Misc!$O$6, Vertices[X] &lt;= Misc!$P$6,Vertices[Y] &gt;= Misc!$O$7, Vertices[Y] &lt;= Misc!$P$7,TRUE), TRUE, FALSE)</f>
        <v>1</v>
      </c>
      <c r="AC14" s="74"/>
      <c r="AD14" s="79"/>
      <c r="AE14" s="79" t="s">
        <v>635</v>
      </c>
      <c r="AF14" s="2"/>
      <c r="AI14" s="3"/>
      <c r="AJ14" s="3"/>
    </row>
    <row r="15" spans="1:36" x14ac:dyDescent="0.35">
      <c r="A15" s="66" t="s">
        <v>189</v>
      </c>
      <c r="B15" s="67"/>
      <c r="C15" s="67"/>
      <c r="D15" s="68"/>
      <c r="E15" s="70"/>
      <c r="F15" s="67"/>
      <c r="G15" s="67"/>
      <c r="H15" s="71" t="s">
        <v>189</v>
      </c>
      <c r="I15" s="72"/>
      <c r="J15" s="72"/>
      <c r="K15" s="71"/>
      <c r="L15" s="75"/>
      <c r="M15" s="76">
        <v>7912.884765625</v>
      </c>
      <c r="N15" s="76">
        <v>8725.716796875</v>
      </c>
      <c r="O15" s="77"/>
      <c r="P15" s="78"/>
      <c r="Q15" s="78"/>
      <c r="R15" s="81"/>
      <c r="S15" s="81"/>
      <c r="T15" s="81"/>
      <c r="U15" s="81"/>
      <c r="V15" s="82"/>
      <c r="W15" s="82"/>
      <c r="X15" s="82"/>
      <c r="Y15" s="82"/>
      <c r="Z15" s="51"/>
      <c r="AA15" s="73">
        <v>15</v>
      </c>
      <c r="AB15" s="73" t="b">
        <f xml:space="preserve"> IF(AND(Vertices[X] &gt;= Misc!$O$6, Vertices[X] &lt;= Misc!$P$6,Vertices[Y] &gt;= Misc!$O$7, Vertices[Y] &lt;= Misc!$P$7,TRUE), TRUE, FALSE)</f>
        <v>1</v>
      </c>
      <c r="AC15" s="74"/>
      <c r="AD15" s="79" t="s">
        <v>590</v>
      </c>
      <c r="AE15" s="79" t="s">
        <v>590</v>
      </c>
      <c r="AF15" s="2"/>
      <c r="AI15" s="3"/>
      <c r="AJ15" s="3"/>
    </row>
    <row r="16" spans="1:36" x14ac:dyDescent="0.35">
      <c r="A16" s="66" t="s">
        <v>190</v>
      </c>
      <c r="B16" s="67"/>
      <c r="C16" s="67"/>
      <c r="D16" s="68"/>
      <c r="E16" s="70"/>
      <c r="F16" s="67"/>
      <c r="G16" s="67"/>
      <c r="H16" s="71" t="s">
        <v>190</v>
      </c>
      <c r="I16" s="72"/>
      <c r="J16" s="72"/>
      <c r="K16" s="71"/>
      <c r="L16" s="75"/>
      <c r="M16" s="76">
        <v>8477.1796875</v>
      </c>
      <c r="N16" s="76">
        <v>4927.71240234375</v>
      </c>
      <c r="O16" s="77"/>
      <c r="P16" s="78"/>
      <c r="Q16" s="78"/>
      <c r="R16" s="81"/>
      <c r="S16" s="81"/>
      <c r="T16" s="81"/>
      <c r="U16" s="81"/>
      <c r="V16" s="82"/>
      <c r="W16" s="82"/>
      <c r="X16" s="82"/>
      <c r="Y16" s="82"/>
      <c r="Z16" s="51"/>
      <c r="AA16" s="73">
        <v>16</v>
      </c>
      <c r="AB16" s="73" t="b">
        <f xml:space="preserve"> IF(AND(Vertices[X] &gt;= Misc!$O$6, Vertices[X] &lt;= Misc!$P$6,Vertices[Y] &gt;= Misc!$O$7, Vertices[Y] &lt;= Misc!$P$7,TRUE), TRUE, FALSE)</f>
        <v>1</v>
      </c>
      <c r="AC16" s="74"/>
      <c r="AD16" s="79" t="s">
        <v>591</v>
      </c>
      <c r="AE16" s="79" t="s">
        <v>591</v>
      </c>
      <c r="AF16" s="2"/>
      <c r="AI16" s="3"/>
      <c r="AJ16" s="3"/>
    </row>
    <row r="17" spans="1:36" x14ac:dyDescent="0.35">
      <c r="A17" s="66" t="s">
        <v>389</v>
      </c>
      <c r="B17" s="67"/>
      <c r="C17" s="67"/>
      <c r="D17" s="68"/>
      <c r="E17" s="70"/>
      <c r="F17" s="67"/>
      <c r="G17" s="67"/>
      <c r="H17" s="71" t="s">
        <v>389</v>
      </c>
      <c r="I17" s="72"/>
      <c r="J17" s="72"/>
      <c r="K17" s="71"/>
      <c r="L17" s="75"/>
      <c r="M17" s="76">
        <v>8437.271484375</v>
      </c>
      <c r="N17" s="76">
        <v>1338.31982421875</v>
      </c>
      <c r="O17" s="77"/>
      <c r="P17" s="78"/>
      <c r="Q17" s="78"/>
      <c r="R17" s="81"/>
      <c r="S17" s="81"/>
      <c r="T17" s="81"/>
      <c r="U17" s="81"/>
      <c r="V17" s="82"/>
      <c r="W17" s="82"/>
      <c r="X17" s="82"/>
      <c r="Y17" s="82"/>
      <c r="Z17" s="51"/>
      <c r="AA17" s="73">
        <v>17</v>
      </c>
      <c r="AB17" s="73" t="b">
        <f xml:space="preserve"> IF(AND(Vertices[X] &gt;= Misc!$O$6, Vertices[X] &lt;= Misc!$P$6,Vertices[Y] &gt;= Misc!$O$7, Vertices[Y] &lt;= Misc!$P$7,TRUE), TRUE, FALSE)</f>
        <v>1</v>
      </c>
      <c r="AC17" s="74"/>
      <c r="AD17" s="79"/>
      <c r="AE17" s="79" t="s">
        <v>591</v>
      </c>
      <c r="AF17" s="2"/>
      <c r="AI17" s="3"/>
      <c r="AJ17" s="3"/>
    </row>
    <row r="18" spans="1:36" x14ac:dyDescent="0.35">
      <c r="A18" s="66" t="s">
        <v>191</v>
      </c>
      <c r="B18" s="67"/>
      <c r="C18" s="67"/>
      <c r="D18" s="68"/>
      <c r="E18" s="70"/>
      <c r="F18" s="67"/>
      <c r="G18" s="67"/>
      <c r="H18" s="71" t="s">
        <v>191</v>
      </c>
      <c r="I18" s="72"/>
      <c r="J18" s="72"/>
      <c r="K18" s="71"/>
      <c r="L18" s="75"/>
      <c r="M18" s="76">
        <v>7129.6552734375</v>
      </c>
      <c r="N18" s="76">
        <v>2316.234619140625</v>
      </c>
      <c r="O18" s="77"/>
      <c r="P18" s="78"/>
      <c r="Q18" s="78"/>
      <c r="R18" s="81"/>
      <c r="S18" s="81"/>
      <c r="T18" s="81"/>
      <c r="U18" s="81"/>
      <c r="V18" s="82"/>
      <c r="W18" s="82"/>
      <c r="X18" s="82"/>
      <c r="Y18" s="82"/>
      <c r="Z18" s="51"/>
      <c r="AA18" s="73">
        <v>18</v>
      </c>
      <c r="AB18" s="73" t="b">
        <f xml:space="preserve"> IF(AND(Vertices[X] &gt;= Misc!$O$6, Vertices[X] &lt;= Misc!$P$6,Vertices[Y] &gt;= Misc!$O$7, Vertices[Y] &lt;= Misc!$P$7,TRUE), TRUE, FALSE)</f>
        <v>1</v>
      </c>
      <c r="AC18" s="74"/>
      <c r="AD18" s="79" t="s">
        <v>593</v>
      </c>
      <c r="AE18" s="79"/>
      <c r="AF18" s="2"/>
      <c r="AI18" s="3"/>
      <c r="AJ18" s="3"/>
    </row>
    <row r="19" spans="1:36" x14ac:dyDescent="0.35">
      <c r="A19" s="66" t="s">
        <v>192</v>
      </c>
      <c r="B19" s="67"/>
      <c r="C19" s="67"/>
      <c r="D19" s="68"/>
      <c r="E19" s="70"/>
      <c r="F19" s="67"/>
      <c r="G19" s="67"/>
      <c r="H19" s="71" t="s">
        <v>192</v>
      </c>
      <c r="I19" s="72"/>
      <c r="J19" s="72"/>
      <c r="K19" s="71"/>
      <c r="L19" s="75"/>
      <c r="M19" s="76">
        <v>7909.48974609375</v>
      </c>
      <c r="N19" s="76">
        <v>9049.3876953125</v>
      </c>
      <c r="O19" s="77"/>
      <c r="P19" s="78"/>
      <c r="Q19" s="78"/>
      <c r="R19" s="81"/>
      <c r="S19" s="81"/>
      <c r="T19" s="81"/>
      <c r="U19" s="81"/>
      <c r="V19" s="82"/>
      <c r="W19" s="82"/>
      <c r="X19" s="82"/>
      <c r="Y19" s="82"/>
      <c r="Z19" s="51"/>
      <c r="AA19" s="73">
        <v>19</v>
      </c>
      <c r="AB19" s="73" t="b">
        <f xml:space="preserve"> IF(AND(Vertices[X] &gt;= Misc!$O$6, Vertices[X] &lt;= Misc!$P$6,Vertices[Y] &gt;= Misc!$O$7, Vertices[Y] &lt;= Misc!$P$7,TRUE), TRUE, FALSE)</f>
        <v>1</v>
      </c>
      <c r="AC19" s="74"/>
      <c r="AD19" s="79" t="s">
        <v>592</v>
      </c>
      <c r="AE19" s="79"/>
      <c r="AF19" s="2"/>
      <c r="AI19" s="3"/>
      <c r="AJ19" s="3"/>
    </row>
    <row r="20" spans="1:36" x14ac:dyDescent="0.35">
      <c r="A20" s="66" t="s">
        <v>390</v>
      </c>
      <c r="B20" s="67"/>
      <c r="C20" s="67"/>
      <c r="D20" s="68"/>
      <c r="E20" s="70"/>
      <c r="F20" s="67"/>
      <c r="G20" s="67"/>
      <c r="H20" s="71" t="s">
        <v>390</v>
      </c>
      <c r="I20" s="72"/>
      <c r="J20" s="72"/>
      <c r="K20" s="71"/>
      <c r="L20" s="75"/>
      <c r="M20" s="76">
        <v>9872.4697265625</v>
      </c>
      <c r="N20" s="76">
        <v>3716.048583984375</v>
      </c>
      <c r="O20" s="77"/>
      <c r="P20" s="78"/>
      <c r="Q20" s="78"/>
      <c r="R20" s="81"/>
      <c r="S20" s="81"/>
      <c r="T20" s="81"/>
      <c r="U20" s="81"/>
      <c r="V20" s="82"/>
      <c r="W20" s="82"/>
      <c r="X20" s="82"/>
      <c r="Y20" s="82"/>
      <c r="Z20" s="51"/>
      <c r="AA20" s="73">
        <v>20</v>
      </c>
      <c r="AB20" s="73" t="b">
        <f xml:space="preserve"> IF(AND(Vertices[X] &gt;= Misc!$O$6, Vertices[X] &lt;= Misc!$P$6,Vertices[Y] &gt;= Misc!$O$7, Vertices[Y] &lt;= Misc!$P$7,TRUE), TRUE, FALSE)</f>
        <v>1</v>
      </c>
      <c r="AC20" s="74"/>
      <c r="AD20" s="79"/>
      <c r="AE20" s="79" t="s">
        <v>592</v>
      </c>
      <c r="AF20" s="2"/>
      <c r="AI20" s="3"/>
      <c r="AJ20" s="3"/>
    </row>
    <row r="21" spans="1:36" x14ac:dyDescent="0.35">
      <c r="A21" s="66" t="s">
        <v>193</v>
      </c>
      <c r="B21" s="67"/>
      <c r="C21" s="67"/>
      <c r="D21" s="68"/>
      <c r="E21" s="70"/>
      <c r="F21" s="67"/>
      <c r="G21" s="67"/>
      <c r="H21" s="71" t="s">
        <v>193</v>
      </c>
      <c r="I21" s="72"/>
      <c r="J21" s="72"/>
      <c r="K21" s="71"/>
      <c r="L21" s="75"/>
      <c r="M21" s="76">
        <v>7785.02392578125</v>
      </c>
      <c r="N21" s="76">
        <v>9554.52734375</v>
      </c>
      <c r="O21" s="77"/>
      <c r="P21" s="78"/>
      <c r="Q21" s="78"/>
      <c r="R21" s="81"/>
      <c r="S21" s="81"/>
      <c r="T21" s="81"/>
      <c r="U21" s="81"/>
      <c r="V21" s="82"/>
      <c r="W21" s="82"/>
      <c r="X21" s="82"/>
      <c r="Y21" s="82"/>
      <c r="Z21" s="51"/>
      <c r="AA21" s="73">
        <v>21</v>
      </c>
      <c r="AB21" s="73" t="b">
        <f xml:space="preserve"> IF(AND(Vertices[X] &gt;= Misc!$O$6, Vertices[X] &lt;= Misc!$P$6,Vertices[Y] &gt;= Misc!$O$7, Vertices[Y] &lt;= Misc!$P$7,TRUE), TRUE, FALSE)</f>
        <v>1</v>
      </c>
      <c r="AC21" s="74"/>
      <c r="AD21" s="79" t="s">
        <v>593</v>
      </c>
      <c r="AE21" s="79" t="s">
        <v>593</v>
      </c>
      <c r="AF21" s="2"/>
      <c r="AI21" s="3"/>
      <c r="AJ21" s="3"/>
    </row>
    <row r="22" spans="1:36" x14ac:dyDescent="0.35">
      <c r="A22" s="66" t="s">
        <v>194</v>
      </c>
      <c r="B22" s="67"/>
      <c r="C22" s="67"/>
      <c r="D22" s="68"/>
      <c r="E22" s="70"/>
      <c r="F22" s="67"/>
      <c r="G22" s="67"/>
      <c r="H22" s="71" t="s">
        <v>194</v>
      </c>
      <c r="I22" s="72"/>
      <c r="J22" s="72"/>
      <c r="K22" s="71"/>
      <c r="L22" s="75"/>
      <c r="M22" s="76">
        <v>6036.83056640625</v>
      </c>
      <c r="N22" s="76">
        <v>2986.3037109375</v>
      </c>
      <c r="O22" s="77"/>
      <c r="P22" s="78"/>
      <c r="Q22" s="78"/>
      <c r="R22" s="81"/>
      <c r="S22" s="81"/>
      <c r="T22" s="81"/>
      <c r="U22" s="81"/>
      <c r="V22" s="82"/>
      <c r="W22" s="82"/>
      <c r="X22" s="82"/>
      <c r="Y22" s="82"/>
      <c r="Z22" s="51"/>
      <c r="AA22" s="73">
        <v>22</v>
      </c>
      <c r="AB22" s="73" t="b">
        <f xml:space="preserve"> IF(AND(Vertices[X] &gt;= Misc!$O$6, Vertices[X] &lt;= Misc!$P$6,Vertices[Y] &gt;= Misc!$O$7, Vertices[Y] &lt;= Misc!$P$7,TRUE), TRUE, FALSE)</f>
        <v>1</v>
      </c>
      <c r="AC22" s="74"/>
      <c r="AD22" s="79" t="s">
        <v>624</v>
      </c>
      <c r="AE22" s="79" t="s">
        <v>624</v>
      </c>
      <c r="AF22" s="2"/>
      <c r="AI22" s="3"/>
      <c r="AJ22" s="3"/>
    </row>
    <row r="23" spans="1:36" x14ac:dyDescent="0.35">
      <c r="A23" s="66" t="s">
        <v>195</v>
      </c>
      <c r="B23" s="67"/>
      <c r="C23" s="67"/>
      <c r="D23" s="68"/>
      <c r="E23" s="70"/>
      <c r="F23" s="67"/>
      <c r="G23" s="67"/>
      <c r="H23" s="71" t="s">
        <v>195</v>
      </c>
      <c r="I23" s="72"/>
      <c r="J23" s="72"/>
      <c r="K23" s="71"/>
      <c r="L23" s="75"/>
      <c r="M23" s="76">
        <v>3060.759033203125</v>
      </c>
      <c r="N23" s="76">
        <v>195.44947814941406</v>
      </c>
      <c r="O23" s="77"/>
      <c r="P23" s="78"/>
      <c r="Q23" s="78"/>
      <c r="R23" s="81"/>
      <c r="S23" s="81"/>
      <c r="T23" s="81"/>
      <c r="U23" s="81"/>
      <c r="V23" s="82"/>
      <c r="W23" s="82"/>
      <c r="X23" s="82"/>
      <c r="Y23" s="82"/>
      <c r="Z23" s="51"/>
      <c r="AA23" s="73">
        <v>23</v>
      </c>
      <c r="AB23" s="73" t="b">
        <f xml:space="preserve"> IF(AND(Vertices[X] &gt;= Misc!$O$6, Vertices[X] &lt;= Misc!$P$6,Vertices[Y] &gt;= Misc!$O$7, Vertices[Y] &lt;= Misc!$P$7,TRUE), TRUE, FALSE)</f>
        <v>1</v>
      </c>
      <c r="AC23" s="74"/>
      <c r="AD23" s="79" t="s">
        <v>625</v>
      </c>
      <c r="AE23" s="79" t="s">
        <v>625</v>
      </c>
      <c r="AF23" s="2"/>
      <c r="AI23" s="3"/>
      <c r="AJ23" s="3"/>
    </row>
    <row r="24" spans="1:36" x14ac:dyDescent="0.35">
      <c r="A24" s="66" t="s">
        <v>196</v>
      </c>
      <c r="B24" s="67"/>
      <c r="C24" s="67"/>
      <c r="D24" s="68"/>
      <c r="E24" s="70"/>
      <c r="F24" s="67"/>
      <c r="G24" s="67"/>
      <c r="H24" s="71" t="s">
        <v>196</v>
      </c>
      <c r="I24" s="72"/>
      <c r="J24" s="72"/>
      <c r="K24" s="71"/>
      <c r="L24" s="75"/>
      <c r="M24" s="76">
        <v>8484.2236328125</v>
      </c>
      <c r="N24" s="76">
        <v>5985.93310546875</v>
      </c>
      <c r="O24" s="77"/>
      <c r="P24" s="78"/>
      <c r="Q24" s="78"/>
      <c r="R24" s="81"/>
      <c r="S24" s="81"/>
      <c r="T24" s="81"/>
      <c r="U24" s="81"/>
      <c r="V24" s="82"/>
      <c r="W24" s="82"/>
      <c r="X24" s="82"/>
      <c r="Y24" s="82"/>
      <c r="Z24" s="51"/>
      <c r="AA24" s="73">
        <v>24</v>
      </c>
      <c r="AB24" s="73" t="b">
        <f xml:space="preserve"> IF(AND(Vertices[X] &gt;= Misc!$O$6, Vertices[X] &lt;= Misc!$P$6,Vertices[Y] &gt;= Misc!$O$7, Vertices[Y] &lt;= Misc!$P$7,TRUE), TRUE, FALSE)</f>
        <v>1</v>
      </c>
      <c r="AC24" s="74"/>
      <c r="AD24" s="79" t="s">
        <v>594</v>
      </c>
      <c r="AE24" s="79" t="s">
        <v>594</v>
      </c>
      <c r="AF24" s="2"/>
      <c r="AI24" s="3"/>
      <c r="AJ24" s="3"/>
    </row>
    <row r="25" spans="1:36" x14ac:dyDescent="0.35">
      <c r="A25" s="66" t="s">
        <v>197</v>
      </c>
      <c r="B25" s="67"/>
      <c r="C25" s="67"/>
      <c r="D25" s="68"/>
      <c r="E25" s="70"/>
      <c r="F25" s="67"/>
      <c r="G25" s="67"/>
      <c r="H25" s="71" t="s">
        <v>197</v>
      </c>
      <c r="I25" s="72"/>
      <c r="J25" s="72"/>
      <c r="K25" s="71"/>
      <c r="L25" s="75"/>
      <c r="M25" s="76">
        <v>4314.74072265625</v>
      </c>
      <c r="N25" s="76">
        <v>2109.820556640625</v>
      </c>
      <c r="O25" s="77"/>
      <c r="P25" s="78"/>
      <c r="Q25" s="78"/>
      <c r="R25" s="81"/>
      <c r="S25" s="81"/>
      <c r="T25" s="81"/>
      <c r="U25" s="81"/>
      <c r="V25" s="82"/>
      <c r="W25" s="82"/>
      <c r="X25" s="82"/>
      <c r="Y25" s="82"/>
      <c r="Z25" s="51"/>
      <c r="AA25" s="73">
        <v>25</v>
      </c>
      <c r="AB25" s="73" t="b">
        <f xml:space="preserve"> IF(AND(Vertices[X] &gt;= Misc!$O$6, Vertices[X] &lt;= Misc!$P$6,Vertices[Y] &gt;= Misc!$O$7, Vertices[Y] &lt;= Misc!$P$7,TRUE), TRUE, FALSE)</f>
        <v>1</v>
      </c>
      <c r="AC25" s="74"/>
      <c r="AD25" s="79" t="s">
        <v>591</v>
      </c>
      <c r="AE25" s="79"/>
      <c r="AF25" s="2"/>
      <c r="AI25" s="3"/>
      <c r="AJ25" s="3"/>
    </row>
    <row r="26" spans="1:36" x14ac:dyDescent="0.35">
      <c r="A26" s="66" t="s">
        <v>374</v>
      </c>
      <c r="B26" s="67"/>
      <c r="C26" s="67"/>
      <c r="D26" s="68"/>
      <c r="E26" s="70"/>
      <c r="F26" s="67"/>
      <c r="G26" s="67"/>
      <c r="H26" s="71" t="s">
        <v>374</v>
      </c>
      <c r="I26" s="72"/>
      <c r="J26" s="72"/>
      <c r="K26" s="71"/>
      <c r="L26" s="75"/>
      <c r="M26" s="76">
        <v>8061.54736328125</v>
      </c>
      <c r="N26" s="76">
        <v>4103.26171875</v>
      </c>
      <c r="O26" s="77"/>
      <c r="P26" s="78"/>
      <c r="Q26" s="78"/>
      <c r="R26" s="81"/>
      <c r="S26" s="81"/>
      <c r="T26" s="81"/>
      <c r="U26" s="81"/>
      <c r="V26" s="82"/>
      <c r="W26" s="82"/>
      <c r="X26" s="82"/>
      <c r="Y26" s="82"/>
      <c r="Z26" s="51"/>
      <c r="AA26" s="73">
        <v>26</v>
      </c>
      <c r="AB26" s="73" t="b">
        <f xml:space="preserve"> IF(AND(Vertices[X] &gt;= Misc!$O$6, Vertices[X] &lt;= Misc!$P$6,Vertices[Y] &gt;= Misc!$O$7, Vertices[Y] &lt;= Misc!$P$7,TRUE), TRUE, FALSE)</f>
        <v>1</v>
      </c>
      <c r="AC26" s="74"/>
      <c r="AD26" s="79" t="s">
        <v>591</v>
      </c>
      <c r="AE26" s="79" t="s">
        <v>591</v>
      </c>
      <c r="AF26" s="2"/>
      <c r="AI26" s="3"/>
      <c r="AJ26" s="3"/>
    </row>
    <row r="27" spans="1:36" x14ac:dyDescent="0.35">
      <c r="A27" s="66" t="s">
        <v>198</v>
      </c>
      <c r="B27" s="67"/>
      <c r="C27" s="67"/>
      <c r="D27" s="68"/>
      <c r="E27" s="70"/>
      <c r="F27" s="67"/>
      <c r="G27" s="67"/>
      <c r="H27" s="71" t="s">
        <v>198</v>
      </c>
      <c r="I27" s="72"/>
      <c r="J27" s="72"/>
      <c r="K27" s="71"/>
      <c r="L27" s="75"/>
      <c r="M27" s="76">
        <v>1265.45458984375</v>
      </c>
      <c r="N27" s="76">
        <v>6291.41552734375</v>
      </c>
      <c r="O27" s="77"/>
      <c r="P27" s="78"/>
      <c r="Q27" s="78"/>
      <c r="R27" s="81"/>
      <c r="S27" s="81"/>
      <c r="T27" s="81"/>
      <c r="U27" s="81"/>
      <c r="V27" s="82"/>
      <c r="W27" s="82"/>
      <c r="X27" s="82"/>
      <c r="Y27" s="82"/>
      <c r="Z27" s="51"/>
      <c r="AA27" s="73">
        <v>27</v>
      </c>
      <c r="AB27" s="73" t="b">
        <f xml:space="preserve"> IF(AND(Vertices[X] &gt;= Misc!$O$6, Vertices[X] &lt;= Misc!$P$6,Vertices[Y] &gt;= Misc!$O$7, Vertices[Y] &lt;= Misc!$P$7,TRUE), TRUE, FALSE)</f>
        <v>1</v>
      </c>
      <c r="AC27" s="74"/>
      <c r="AD27" s="79" t="s">
        <v>587</v>
      </c>
      <c r="AE27" s="79" t="s">
        <v>587</v>
      </c>
      <c r="AF27" s="2"/>
      <c r="AI27" s="3"/>
      <c r="AJ27" s="3"/>
    </row>
    <row r="28" spans="1:36" x14ac:dyDescent="0.35">
      <c r="A28" s="66" t="s">
        <v>199</v>
      </c>
      <c r="B28" s="67"/>
      <c r="C28" s="67"/>
      <c r="D28" s="68"/>
      <c r="E28" s="70"/>
      <c r="F28" s="67"/>
      <c r="G28" s="67"/>
      <c r="H28" s="71" t="s">
        <v>199</v>
      </c>
      <c r="I28" s="72"/>
      <c r="J28" s="72"/>
      <c r="K28" s="71"/>
      <c r="L28" s="75"/>
      <c r="M28" s="76">
        <v>4131.75927734375</v>
      </c>
      <c r="N28" s="76">
        <v>8757.123046875</v>
      </c>
      <c r="O28" s="77"/>
      <c r="P28" s="78"/>
      <c r="Q28" s="78"/>
      <c r="R28" s="81"/>
      <c r="S28" s="81"/>
      <c r="T28" s="81"/>
      <c r="U28" s="81"/>
      <c r="V28" s="82"/>
      <c r="W28" s="82"/>
      <c r="X28" s="82"/>
      <c r="Y28" s="82"/>
      <c r="Z28" s="51"/>
      <c r="AA28" s="73">
        <v>28</v>
      </c>
      <c r="AB28" s="73" t="b">
        <f xml:space="preserve"> IF(AND(Vertices[X] &gt;= Misc!$O$6, Vertices[X] &lt;= Misc!$P$6,Vertices[Y] &gt;= Misc!$O$7, Vertices[Y] &lt;= Misc!$P$7,TRUE), TRUE, FALSE)</f>
        <v>1</v>
      </c>
      <c r="AC28" s="74"/>
      <c r="AD28" s="79" t="s">
        <v>595</v>
      </c>
      <c r="AE28" s="79" t="s">
        <v>595</v>
      </c>
      <c r="AF28" s="2"/>
      <c r="AI28" s="3"/>
      <c r="AJ28" s="3"/>
    </row>
    <row r="29" spans="1:36" x14ac:dyDescent="0.35">
      <c r="A29" s="66" t="s">
        <v>391</v>
      </c>
      <c r="B29" s="67"/>
      <c r="C29" s="67"/>
      <c r="D29" s="68"/>
      <c r="E29" s="70"/>
      <c r="F29" s="67"/>
      <c r="G29" s="67"/>
      <c r="H29" s="71" t="s">
        <v>391</v>
      </c>
      <c r="I29" s="72"/>
      <c r="J29" s="72"/>
      <c r="K29" s="71"/>
      <c r="L29" s="75"/>
      <c r="M29" s="76">
        <v>2328.15185546875</v>
      </c>
      <c r="N29" s="76">
        <v>4100.16162109375</v>
      </c>
      <c r="O29" s="77"/>
      <c r="P29" s="78"/>
      <c r="Q29" s="78"/>
      <c r="R29" s="81"/>
      <c r="S29" s="81"/>
      <c r="T29" s="81"/>
      <c r="U29" s="81"/>
      <c r="V29" s="82"/>
      <c r="W29" s="82"/>
      <c r="X29" s="82"/>
      <c r="Y29" s="82"/>
      <c r="Z29" s="51"/>
      <c r="AA29" s="73">
        <v>29</v>
      </c>
      <c r="AB29" s="73" t="b">
        <f xml:space="preserve"> IF(AND(Vertices[X] &gt;= Misc!$O$6, Vertices[X] &lt;= Misc!$P$6,Vertices[Y] &gt;= Misc!$O$7, Vertices[Y] &lt;= Misc!$P$7,TRUE), TRUE, FALSE)</f>
        <v>1</v>
      </c>
      <c r="AC29" s="74"/>
      <c r="AD29" s="79"/>
      <c r="AE29" s="79" t="s">
        <v>595</v>
      </c>
      <c r="AF29" s="2"/>
      <c r="AI29" s="3"/>
      <c r="AJ29" s="3"/>
    </row>
    <row r="30" spans="1:36" x14ac:dyDescent="0.35">
      <c r="A30" s="66" t="s">
        <v>200</v>
      </c>
      <c r="B30" s="67"/>
      <c r="C30" s="67"/>
      <c r="D30" s="68"/>
      <c r="E30" s="70"/>
      <c r="F30" s="67"/>
      <c r="G30" s="67"/>
      <c r="H30" s="71" t="s">
        <v>200</v>
      </c>
      <c r="I30" s="72"/>
      <c r="J30" s="72"/>
      <c r="K30" s="71"/>
      <c r="L30" s="75"/>
      <c r="M30" s="76">
        <v>4395.77099609375</v>
      </c>
      <c r="N30" s="76">
        <v>9179.75</v>
      </c>
      <c r="O30" s="77"/>
      <c r="P30" s="78"/>
      <c r="Q30" s="78"/>
      <c r="R30" s="81"/>
      <c r="S30" s="81"/>
      <c r="T30" s="81"/>
      <c r="U30" s="81"/>
      <c r="V30" s="82"/>
      <c r="W30" s="82"/>
      <c r="X30" s="82"/>
      <c r="Y30" s="82"/>
      <c r="Z30" s="51"/>
      <c r="AA30" s="73">
        <v>30</v>
      </c>
      <c r="AB30" s="73" t="b">
        <f xml:space="preserve"> IF(AND(Vertices[X] &gt;= Misc!$O$6, Vertices[X] &lt;= Misc!$P$6,Vertices[Y] &gt;= Misc!$O$7, Vertices[Y] &lt;= Misc!$P$7,TRUE), TRUE, FALSE)</f>
        <v>1</v>
      </c>
      <c r="AC30" s="74"/>
      <c r="AD30" s="79" t="s">
        <v>626</v>
      </c>
      <c r="AE30" s="79" t="s">
        <v>626</v>
      </c>
      <c r="AF30" s="2"/>
      <c r="AI30" s="3"/>
      <c r="AJ30" s="3"/>
    </row>
    <row r="31" spans="1:36" x14ac:dyDescent="0.35">
      <c r="A31" s="66" t="s">
        <v>201</v>
      </c>
      <c r="B31" s="67"/>
      <c r="C31" s="67"/>
      <c r="D31" s="68"/>
      <c r="E31" s="70"/>
      <c r="F31" s="67"/>
      <c r="G31" s="67"/>
      <c r="H31" s="71" t="s">
        <v>201</v>
      </c>
      <c r="I31" s="72"/>
      <c r="J31" s="72"/>
      <c r="K31" s="71"/>
      <c r="L31" s="75"/>
      <c r="M31" s="76">
        <v>9142.7890625</v>
      </c>
      <c r="N31" s="76">
        <v>8880.8974609375</v>
      </c>
      <c r="O31" s="77"/>
      <c r="P31" s="78"/>
      <c r="Q31" s="78"/>
      <c r="R31" s="81"/>
      <c r="S31" s="81"/>
      <c r="T31" s="81"/>
      <c r="U31" s="81"/>
      <c r="V31" s="82"/>
      <c r="W31" s="82"/>
      <c r="X31" s="82"/>
      <c r="Y31" s="82"/>
      <c r="Z31" s="51"/>
      <c r="AA31" s="73">
        <v>31</v>
      </c>
      <c r="AB31" s="73" t="b">
        <f xml:space="preserve"> IF(AND(Vertices[X] &gt;= Misc!$O$6, Vertices[X] &lt;= Misc!$P$6,Vertices[Y] &gt;= Misc!$O$7, Vertices[Y] &lt;= Misc!$P$7,TRUE), TRUE, FALSE)</f>
        <v>1</v>
      </c>
      <c r="AC31" s="74"/>
      <c r="AD31" s="79" t="s">
        <v>597</v>
      </c>
      <c r="AE31" s="79" t="s">
        <v>597</v>
      </c>
      <c r="AF31" s="2"/>
      <c r="AI31" s="3"/>
      <c r="AJ31" s="3"/>
    </row>
    <row r="32" spans="1:36" x14ac:dyDescent="0.35">
      <c r="A32" s="66" t="s">
        <v>202</v>
      </c>
      <c r="B32" s="67"/>
      <c r="C32" s="67"/>
      <c r="D32" s="68"/>
      <c r="E32" s="70"/>
      <c r="F32" s="67"/>
      <c r="G32" s="67"/>
      <c r="H32" s="71" t="s">
        <v>202</v>
      </c>
      <c r="I32" s="72"/>
      <c r="J32" s="72"/>
      <c r="K32" s="71"/>
      <c r="L32" s="75"/>
      <c r="M32" s="76">
        <v>9575.8701171875</v>
      </c>
      <c r="N32" s="76">
        <v>5995.66455078125</v>
      </c>
      <c r="O32" s="77"/>
      <c r="P32" s="78"/>
      <c r="Q32" s="78"/>
      <c r="R32" s="81"/>
      <c r="S32" s="81"/>
      <c r="T32" s="81"/>
      <c r="U32" s="81"/>
      <c r="V32" s="82"/>
      <c r="W32" s="82"/>
      <c r="X32" s="82"/>
      <c r="Y32" s="82"/>
      <c r="Z32" s="51"/>
      <c r="AA32" s="73">
        <v>32</v>
      </c>
      <c r="AB32" s="73" t="b">
        <f xml:space="preserve"> IF(AND(Vertices[X] &gt;= Misc!$O$6, Vertices[X] &lt;= Misc!$P$6,Vertices[Y] &gt;= Misc!$O$7, Vertices[Y] &lt;= Misc!$P$7,TRUE), TRUE, FALSE)</f>
        <v>1</v>
      </c>
      <c r="AC32" s="74"/>
      <c r="AD32" s="79" t="s">
        <v>627</v>
      </c>
      <c r="AE32" s="79" t="s">
        <v>627</v>
      </c>
      <c r="AF32" s="2"/>
      <c r="AI32" s="3"/>
      <c r="AJ32" s="3"/>
    </row>
    <row r="33" spans="1:36" x14ac:dyDescent="0.35">
      <c r="A33" s="66" t="s">
        <v>203</v>
      </c>
      <c r="B33" s="67"/>
      <c r="C33" s="67"/>
      <c r="D33" s="68"/>
      <c r="E33" s="70"/>
      <c r="F33" s="67"/>
      <c r="G33" s="67"/>
      <c r="H33" s="71" t="s">
        <v>203</v>
      </c>
      <c r="I33" s="72"/>
      <c r="J33" s="72"/>
      <c r="K33" s="71"/>
      <c r="L33" s="75"/>
      <c r="M33" s="76">
        <v>7039.693359375</v>
      </c>
      <c r="N33" s="76">
        <v>9469.958984375</v>
      </c>
      <c r="O33" s="77"/>
      <c r="P33" s="78"/>
      <c r="Q33" s="78"/>
      <c r="R33" s="81"/>
      <c r="S33" s="81"/>
      <c r="T33" s="81"/>
      <c r="U33" s="81"/>
      <c r="V33" s="82"/>
      <c r="W33" s="82"/>
      <c r="X33" s="82"/>
      <c r="Y33" s="82"/>
      <c r="Z33" s="51"/>
      <c r="AA33" s="73">
        <v>33</v>
      </c>
      <c r="AB33" s="73" t="b">
        <f xml:space="preserve"> IF(AND(Vertices[X] &gt;= Misc!$O$6, Vertices[X] &lt;= Misc!$P$6,Vertices[Y] &gt;= Misc!$O$7, Vertices[Y] &lt;= Misc!$P$7,TRUE), TRUE, FALSE)</f>
        <v>1</v>
      </c>
      <c r="AC33" s="74"/>
      <c r="AD33" s="79" t="s">
        <v>598</v>
      </c>
      <c r="AE33" s="79" t="s">
        <v>598</v>
      </c>
      <c r="AF33" s="2"/>
      <c r="AI33" s="3"/>
      <c r="AJ33" s="3"/>
    </row>
    <row r="34" spans="1:36" x14ac:dyDescent="0.35">
      <c r="A34" s="66" t="s">
        <v>204</v>
      </c>
      <c r="B34" s="67"/>
      <c r="C34" s="67"/>
      <c r="D34" s="68"/>
      <c r="E34" s="70"/>
      <c r="F34" s="67"/>
      <c r="G34" s="67"/>
      <c r="H34" s="71" t="s">
        <v>204</v>
      </c>
      <c r="I34" s="72"/>
      <c r="J34" s="72"/>
      <c r="K34" s="71"/>
      <c r="L34" s="75"/>
      <c r="M34" s="76">
        <v>1063.6666259765625</v>
      </c>
      <c r="N34" s="76">
        <v>7911.2841796875</v>
      </c>
      <c r="O34" s="77"/>
      <c r="P34" s="78"/>
      <c r="Q34" s="78"/>
      <c r="R34" s="81"/>
      <c r="S34" s="81"/>
      <c r="T34" s="81"/>
      <c r="U34" s="81"/>
      <c r="V34" s="82"/>
      <c r="W34" s="82"/>
      <c r="X34" s="82"/>
      <c r="Y34" s="82"/>
      <c r="Z34" s="51"/>
      <c r="AA34" s="73">
        <v>34</v>
      </c>
      <c r="AB34" s="73" t="b">
        <f xml:space="preserve"> IF(AND(Vertices[X] &gt;= Misc!$O$6, Vertices[X] &lt;= Misc!$P$6,Vertices[Y] &gt;= Misc!$O$7, Vertices[Y] &lt;= Misc!$P$7,TRUE), TRUE, FALSE)</f>
        <v>1</v>
      </c>
      <c r="AC34" s="74"/>
      <c r="AD34" s="79" t="s">
        <v>599</v>
      </c>
      <c r="AE34" s="79" t="s">
        <v>599</v>
      </c>
      <c r="AF34" s="2"/>
      <c r="AI34" s="3"/>
      <c r="AJ34" s="3"/>
    </row>
    <row r="35" spans="1:36" x14ac:dyDescent="0.35">
      <c r="A35" s="66" t="s">
        <v>205</v>
      </c>
      <c r="B35" s="67"/>
      <c r="C35" s="67"/>
      <c r="D35" s="68"/>
      <c r="E35" s="70"/>
      <c r="F35" s="67"/>
      <c r="G35" s="67"/>
      <c r="H35" s="71" t="s">
        <v>205</v>
      </c>
      <c r="I35" s="72"/>
      <c r="J35" s="72"/>
      <c r="K35" s="71"/>
      <c r="L35" s="75"/>
      <c r="M35" s="76">
        <v>626.69268798828125</v>
      </c>
      <c r="N35" s="76">
        <v>6904.29345703125</v>
      </c>
      <c r="O35" s="77"/>
      <c r="P35" s="78"/>
      <c r="Q35" s="78"/>
      <c r="R35" s="81"/>
      <c r="S35" s="81"/>
      <c r="T35" s="81"/>
      <c r="U35" s="81"/>
      <c r="V35" s="82"/>
      <c r="W35" s="82"/>
      <c r="X35" s="82"/>
      <c r="Y35" s="82"/>
      <c r="Z35" s="51"/>
      <c r="AA35" s="73">
        <v>35</v>
      </c>
      <c r="AB35" s="73" t="b">
        <f xml:space="preserve"> IF(AND(Vertices[X] &gt;= Misc!$O$6, Vertices[X] &lt;= Misc!$P$6,Vertices[Y] &gt;= Misc!$O$7, Vertices[Y] &lt;= Misc!$P$7,TRUE), TRUE, FALSE)</f>
        <v>1</v>
      </c>
      <c r="AC35" s="74"/>
      <c r="AD35" s="79" t="s">
        <v>595</v>
      </c>
      <c r="AE35" s="79"/>
      <c r="AF35" s="2"/>
      <c r="AI35" s="3"/>
      <c r="AJ35" s="3"/>
    </row>
    <row r="36" spans="1:36" x14ac:dyDescent="0.35">
      <c r="A36" s="66" t="s">
        <v>392</v>
      </c>
      <c r="B36" s="67"/>
      <c r="C36" s="67"/>
      <c r="D36" s="68"/>
      <c r="E36" s="70"/>
      <c r="F36" s="67"/>
      <c r="G36" s="67"/>
      <c r="H36" s="71" t="s">
        <v>392</v>
      </c>
      <c r="I36" s="72"/>
      <c r="J36" s="72"/>
      <c r="K36" s="71"/>
      <c r="L36" s="75"/>
      <c r="M36" s="76">
        <v>3769.7490234375</v>
      </c>
      <c r="N36" s="76">
        <v>7655.19189453125</v>
      </c>
      <c r="O36" s="77"/>
      <c r="P36" s="78"/>
      <c r="Q36" s="78"/>
      <c r="R36" s="81"/>
      <c r="S36" s="81"/>
      <c r="T36" s="81"/>
      <c r="U36" s="81"/>
      <c r="V36" s="82"/>
      <c r="W36" s="82"/>
      <c r="X36" s="82"/>
      <c r="Y36" s="82"/>
      <c r="Z36" s="51"/>
      <c r="AA36" s="73">
        <v>36</v>
      </c>
      <c r="AB36" s="73" t="b">
        <f xml:space="preserve"> IF(AND(Vertices[X] &gt;= Misc!$O$6, Vertices[X] &lt;= Misc!$P$6,Vertices[Y] &gt;= Misc!$O$7, Vertices[Y] &lt;= Misc!$P$7,TRUE), TRUE, FALSE)</f>
        <v>1</v>
      </c>
      <c r="AC36" s="74"/>
      <c r="AD36" s="79"/>
      <c r="AE36" s="79" t="s">
        <v>595</v>
      </c>
      <c r="AF36" s="2"/>
      <c r="AI36" s="3"/>
      <c r="AJ36" s="3"/>
    </row>
    <row r="37" spans="1:36" x14ac:dyDescent="0.35">
      <c r="A37" s="66" t="s">
        <v>206</v>
      </c>
      <c r="B37" s="67"/>
      <c r="C37" s="67"/>
      <c r="D37" s="68"/>
      <c r="E37" s="70"/>
      <c r="F37" s="67"/>
      <c r="G37" s="67"/>
      <c r="H37" s="71" t="s">
        <v>206</v>
      </c>
      <c r="I37" s="72"/>
      <c r="J37" s="72"/>
      <c r="K37" s="71"/>
      <c r="L37" s="75"/>
      <c r="M37" s="76">
        <v>9596.7041015625</v>
      </c>
      <c r="N37" s="76">
        <v>1725.547119140625</v>
      </c>
      <c r="O37" s="77"/>
      <c r="P37" s="78"/>
      <c r="Q37" s="78"/>
      <c r="R37" s="81"/>
      <c r="S37" s="81"/>
      <c r="T37" s="81"/>
      <c r="U37" s="81"/>
      <c r="V37" s="82"/>
      <c r="W37" s="82"/>
      <c r="X37" s="82"/>
      <c r="Y37" s="82"/>
      <c r="Z37" s="51"/>
      <c r="AA37" s="73">
        <v>37</v>
      </c>
      <c r="AB37" s="73" t="b">
        <f xml:space="preserve"> IF(AND(Vertices[X] &gt;= Misc!$O$6, Vertices[X] &lt;= Misc!$P$6,Vertices[Y] &gt;= Misc!$O$7, Vertices[Y] &lt;= Misc!$P$7,TRUE), TRUE, FALSE)</f>
        <v>1</v>
      </c>
      <c r="AC37" s="74"/>
      <c r="AD37" s="79" t="s">
        <v>593</v>
      </c>
      <c r="AE37" s="79" t="s">
        <v>593</v>
      </c>
      <c r="AF37" s="2"/>
      <c r="AI37" s="3"/>
      <c r="AJ37" s="3"/>
    </row>
    <row r="38" spans="1:36" x14ac:dyDescent="0.35">
      <c r="A38" s="66" t="s">
        <v>207</v>
      </c>
      <c r="B38" s="67"/>
      <c r="C38" s="67"/>
      <c r="D38" s="68"/>
      <c r="E38" s="70"/>
      <c r="F38" s="67"/>
      <c r="G38" s="67"/>
      <c r="H38" s="71" t="s">
        <v>207</v>
      </c>
      <c r="I38" s="72"/>
      <c r="J38" s="72"/>
      <c r="K38" s="71"/>
      <c r="L38" s="75"/>
      <c r="M38" s="76">
        <v>8665.13671875</v>
      </c>
      <c r="N38" s="76">
        <v>7788.95947265625</v>
      </c>
      <c r="O38" s="77"/>
      <c r="P38" s="78"/>
      <c r="Q38" s="78"/>
      <c r="R38" s="81"/>
      <c r="S38" s="81"/>
      <c r="T38" s="81"/>
      <c r="U38" s="81"/>
      <c r="V38" s="82"/>
      <c r="W38" s="82"/>
      <c r="X38" s="82"/>
      <c r="Y38" s="82"/>
      <c r="Z38" s="51"/>
      <c r="AA38" s="73">
        <v>38</v>
      </c>
      <c r="AB38" s="73" t="b">
        <f xml:space="preserve"> IF(AND(Vertices[X] &gt;= Misc!$O$6, Vertices[X] &lt;= Misc!$P$6,Vertices[Y] &gt;= Misc!$O$7, Vertices[Y] &lt;= Misc!$P$7,TRUE), TRUE, FALSE)</f>
        <v>1</v>
      </c>
      <c r="AC38" s="74"/>
      <c r="AD38" s="79" t="s">
        <v>598</v>
      </c>
      <c r="AE38" s="79" t="s">
        <v>598</v>
      </c>
      <c r="AF38" s="2"/>
      <c r="AI38" s="3"/>
      <c r="AJ38" s="3"/>
    </row>
    <row r="39" spans="1:36" x14ac:dyDescent="0.35">
      <c r="A39" s="66" t="s">
        <v>208</v>
      </c>
      <c r="B39" s="67"/>
      <c r="C39" s="67"/>
      <c r="D39" s="68"/>
      <c r="E39" s="70"/>
      <c r="F39" s="67"/>
      <c r="G39" s="67"/>
      <c r="H39" s="71" t="s">
        <v>208</v>
      </c>
      <c r="I39" s="72"/>
      <c r="J39" s="72"/>
      <c r="K39" s="71"/>
      <c r="L39" s="75"/>
      <c r="M39" s="76">
        <v>1213.6612548828125</v>
      </c>
      <c r="N39" s="76">
        <v>8374.0654296875</v>
      </c>
      <c r="O39" s="77"/>
      <c r="P39" s="78"/>
      <c r="Q39" s="78"/>
      <c r="R39" s="81"/>
      <c r="S39" s="81"/>
      <c r="T39" s="81"/>
      <c r="U39" s="81"/>
      <c r="V39" s="82"/>
      <c r="W39" s="82"/>
      <c r="X39" s="82"/>
      <c r="Y39" s="82"/>
      <c r="Z39" s="51"/>
      <c r="AA39" s="73">
        <v>39</v>
      </c>
      <c r="AB39" s="73" t="b">
        <f xml:space="preserve"> IF(AND(Vertices[X] &gt;= Misc!$O$6, Vertices[X] &lt;= Misc!$P$6,Vertices[Y] &gt;= Misc!$O$7, Vertices[Y] &lt;= Misc!$P$7,TRUE), TRUE, FALSE)</f>
        <v>1</v>
      </c>
      <c r="AC39" s="74"/>
      <c r="AD39" s="79" t="s">
        <v>594</v>
      </c>
      <c r="AE39" s="79" t="s">
        <v>594</v>
      </c>
      <c r="AF39" s="2"/>
      <c r="AI39" s="3"/>
      <c r="AJ39" s="3"/>
    </row>
    <row r="40" spans="1:36" x14ac:dyDescent="0.35">
      <c r="A40" s="66" t="s">
        <v>209</v>
      </c>
      <c r="B40" s="67"/>
      <c r="C40" s="67"/>
      <c r="D40" s="68"/>
      <c r="E40" s="70"/>
      <c r="F40" s="67"/>
      <c r="G40" s="67"/>
      <c r="H40" s="71" t="s">
        <v>209</v>
      </c>
      <c r="I40" s="72"/>
      <c r="J40" s="72"/>
      <c r="K40" s="71"/>
      <c r="L40" s="75"/>
      <c r="M40" s="76">
        <v>3908.124267578125</v>
      </c>
      <c r="N40" s="76">
        <v>2944.502197265625</v>
      </c>
      <c r="O40" s="77"/>
      <c r="P40" s="78"/>
      <c r="Q40" s="78"/>
      <c r="R40" s="81"/>
      <c r="S40" s="81"/>
      <c r="T40" s="81"/>
      <c r="U40" s="81"/>
      <c r="V40" s="82"/>
      <c r="W40" s="82"/>
      <c r="X40" s="82"/>
      <c r="Y40" s="82"/>
      <c r="Z40" s="51"/>
      <c r="AA40" s="73">
        <v>40</v>
      </c>
      <c r="AB40" s="73" t="b">
        <f xml:space="preserve"> IF(AND(Vertices[X] &gt;= Misc!$O$6, Vertices[X] &lt;= Misc!$P$6,Vertices[Y] &gt;= Misc!$O$7, Vertices[Y] &lt;= Misc!$P$7,TRUE), TRUE, FALSE)</f>
        <v>1</v>
      </c>
      <c r="AC40" s="74"/>
      <c r="AD40" s="79" t="s">
        <v>591</v>
      </c>
      <c r="AE40" s="79" t="s">
        <v>591</v>
      </c>
      <c r="AF40" s="2"/>
      <c r="AI40" s="3"/>
      <c r="AJ40" s="3"/>
    </row>
    <row r="41" spans="1:36" x14ac:dyDescent="0.35">
      <c r="A41" s="66" t="s">
        <v>393</v>
      </c>
      <c r="B41" s="67"/>
      <c r="C41" s="67"/>
      <c r="D41" s="68"/>
      <c r="E41" s="70"/>
      <c r="F41" s="67"/>
      <c r="G41" s="67"/>
      <c r="H41" s="71" t="s">
        <v>393</v>
      </c>
      <c r="I41" s="72"/>
      <c r="J41" s="72"/>
      <c r="K41" s="71"/>
      <c r="L41" s="75"/>
      <c r="M41" s="76">
        <v>3570.01806640625</v>
      </c>
      <c r="N41" s="76">
        <v>3376.01904296875</v>
      </c>
      <c r="O41" s="77"/>
      <c r="P41" s="78"/>
      <c r="Q41" s="78"/>
      <c r="R41" s="81"/>
      <c r="S41" s="81"/>
      <c r="T41" s="81"/>
      <c r="U41" s="81"/>
      <c r="V41" s="82"/>
      <c r="W41" s="82"/>
      <c r="X41" s="82"/>
      <c r="Y41" s="82"/>
      <c r="Z41" s="51"/>
      <c r="AA41" s="73">
        <v>41</v>
      </c>
      <c r="AB41" s="73" t="b">
        <f xml:space="preserve"> IF(AND(Vertices[X] &gt;= Misc!$O$6, Vertices[X] &lt;= Misc!$P$6,Vertices[Y] &gt;= Misc!$O$7, Vertices[Y] &lt;= Misc!$P$7,TRUE), TRUE, FALSE)</f>
        <v>1</v>
      </c>
      <c r="AC41" s="74"/>
      <c r="AD41" s="79"/>
      <c r="AE41" s="79" t="s">
        <v>629</v>
      </c>
      <c r="AF41" s="2"/>
      <c r="AI41" s="3"/>
      <c r="AJ41" s="3"/>
    </row>
    <row r="42" spans="1:36" x14ac:dyDescent="0.35">
      <c r="A42" s="66" t="s">
        <v>210</v>
      </c>
      <c r="B42" s="67"/>
      <c r="C42" s="67"/>
      <c r="D42" s="68"/>
      <c r="E42" s="70"/>
      <c r="F42" s="67"/>
      <c r="G42" s="67"/>
      <c r="H42" s="71" t="s">
        <v>210</v>
      </c>
      <c r="I42" s="72"/>
      <c r="J42" s="72"/>
      <c r="K42" s="71"/>
      <c r="L42" s="75"/>
      <c r="M42" s="76">
        <v>6133.6826171875</v>
      </c>
      <c r="N42" s="76">
        <v>5609.32177734375</v>
      </c>
      <c r="O42" s="77"/>
      <c r="P42" s="78"/>
      <c r="Q42" s="78"/>
      <c r="R42" s="81"/>
      <c r="S42" s="81"/>
      <c r="T42" s="81"/>
      <c r="U42" s="81"/>
      <c r="V42" s="82"/>
      <c r="W42" s="82"/>
      <c r="X42" s="82"/>
      <c r="Y42" s="82"/>
      <c r="Z42" s="51"/>
      <c r="AA42" s="73">
        <v>42</v>
      </c>
      <c r="AB42" s="73" t="b">
        <f xml:space="preserve"> IF(AND(Vertices[X] &gt;= Misc!$O$6, Vertices[X] &lt;= Misc!$P$6,Vertices[Y] &gt;= Misc!$O$7, Vertices[Y] &lt;= Misc!$P$7,TRUE), TRUE, FALSE)</f>
        <v>1</v>
      </c>
      <c r="AC42" s="74"/>
      <c r="AD42" s="79" t="s">
        <v>628</v>
      </c>
      <c r="AE42" s="79" t="s">
        <v>628</v>
      </c>
      <c r="AF42" s="2"/>
      <c r="AI42" s="3"/>
      <c r="AJ42" s="3"/>
    </row>
    <row r="43" spans="1:36" x14ac:dyDescent="0.35">
      <c r="A43" s="66" t="s">
        <v>211</v>
      </c>
      <c r="B43" s="67"/>
      <c r="C43" s="67"/>
      <c r="D43" s="68"/>
      <c r="E43" s="70"/>
      <c r="F43" s="67"/>
      <c r="G43" s="67"/>
      <c r="H43" s="71" t="s">
        <v>211</v>
      </c>
      <c r="I43" s="72"/>
      <c r="J43" s="72"/>
      <c r="K43" s="71"/>
      <c r="L43" s="75"/>
      <c r="M43" s="76">
        <v>4333.04052734375</v>
      </c>
      <c r="N43" s="76">
        <v>4211.86865234375</v>
      </c>
      <c r="O43" s="77"/>
      <c r="P43" s="78"/>
      <c r="Q43" s="78"/>
      <c r="R43" s="81"/>
      <c r="S43" s="81"/>
      <c r="T43" s="81"/>
      <c r="U43" s="81"/>
      <c r="V43" s="82"/>
      <c r="W43" s="82"/>
      <c r="X43" s="82"/>
      <c r="Y43" s="82"/>
      <c r="Z43" s="51"/>
      <c r="AA43" s="73">
        <v>43</v>
      </c>
      <c r="AB43" s="73" t="b">
        <f xml:space="preserve"> IF(AND(Vertices[X] &gt;= Misc!$O$6, Vertices[X] &lt;= Misc!$P$6,Vertices[Y] &gt;= Misc!$O$7, Vertices[Y] &lt;= Misc!$P$7,TRUE), TRUE, FALSE)</f>
        <v>1</v>
      </c>
      <c r="AC43" s="74"/>
      <c r="AD43" s="79" t="s">
        <v>591</v>
      </c>
      <c r="AE43" s="79" t="s">
        <v>591</v>
      </c>
      <c r="AF43" s="2"/>
      <c r="AI43" s="3"/>
      <c r="AJ43" s="3"/>
    </row>
    <row r="44" spans="1:36" x14ac:dyDescent="0.35">
      <c r="A44" s="66" t="s">
        <v>212</v>
      </c>
      <c r="B44" s="67"/>
      <c r="C44" s="67"/>
      <c r="D44" s="68"/>
      <c r="E44" s="70"/>
      <c r="F44" s="67"/>
      <c r="G44" s="67"/>
      <c r="H44" s="71" t="s">
        <v>212</v>
      </c>
      <c r="I44" s="72"/>
      <c r="J44" s="72"/>
      <c r="K44" s="71"/>
      <c r="L44" s="75"/>
      <c r="M44" s="76">
        <v>2159.179931640625</v>
      </c>
      <c r="N44" s="76">
        <v>4010.455322265625</v>
      </c>
      <c r="O44" s="77"/>
      <c r="P44" s="78"/>
      <c r="Q44" s="78"/>
      <c r="R44" s="81"/>
      <c r="S44" s="81"/>
      <c r="T44" s="81"/>
      <c r="U44" s="81"/>
      <c r="V44" s="82"/>
      <c r="W44" s="82"/>
      <c r="X44" s="82"/>
      <c r="Y44" s="82"/>
      <c r="Z44" s="51"/>
      <c r="AA44" s="73">
        <v>44</v>
      </c>
      <c r="AB44" s="73" t="b">
        <f xml:space="preserve"> IF(AND(Vertices[X] &gt;= Misc!$O$6, Vertices[X] &lt;= Misc!$P$6,Vertices[Y] &gt;= Misc!$O$7, Vertices[Y] &lt;= Misc!$P$7,TRUE), TRUE, FALSE)</f>
        <v>1</v>
      </c>
      <c r="AC44" s="74"/>
      <c r="AD44" s="79" t="s">
        <v>621</v>
      </c>
      <c r="AE44" s="79" t="s">
        <v>621</v>
      </c>
      <c r="AF44" s="2"/>
      <c r="AI44" s="3"/>
      <c r="AJ44" s="3"/>
    </row>
    <row r="45" spans="1:36" x14ac:dyDescent="0.35">
      <c r="A45" s="66" t="s">
        <v>213</v>
      </c>
      <c r="B45" s="67"/>
      <c r="C45" s="67"/>
      <c r="D45" s="68"/>
      <c r="E45" s="70"/>
      <c r="F45" s="67"/>
      <c r="G45" s="67"/>
      <c r="H45" s="71" t="s">
        <v>213</v>
      </c>
      <c r="I45" s="72"/>
      <c r="J45" s="72"/>
      <c r="K45" s="71"/>
      <c r="L45" s="75"/>
      <c r="M45" s="76">
        <v>4058.388427734375</v>
      </c>
      <c r="N45" s="76">
        <v>3808.791259765625</v>
      </c>
      <c r="O45" s="77"/>
      <c r="P45" s="78"/>
      <c r="Q45" s="78"/>
      <c r="R45" s="81"/>
      <c r="S45" s="81"/>
      <c r="T45" s="81"/>
      <c r="U45" s="81"/>
      <c r="V45" s="82"/>
      <c r="W45" s="82"/>
      <c r="X45" s="82"/>
      <c r="Y45" s="82"/>
      <c r="Z45" s="51"/>
      <c r="AA45" s="73">
        <v>45</v>
      </c>
      <c r="AB45" s="73" t="b">
        <f xml:space="preserve"> IF(AND(Vertices[X] &gt;= Misc!$O$6, Vertices[X] &lt;= Misc!$P$6,Vertices[Y] &gt;= Misc!$O$7, Vertices[Y] &lt;= Misc!$P$7,TRUE), TRUE, FALSE)</f>
        <v>1</v>
      </c>
      <c r="AC45" s="74"/>
      <c r="AD45" s="79" t="s">
        <v>629</v>
      </c>
      <c r="AE45" s="79"/>
      <c r="AF45" s="2"/>
      <c r="AI45" s="3"/>
      <c r="AJ45" s="3"/>
    </row>
    <row r="46" spans="1:36" x14ac:dyDescent="0.35">
      <c r="A46" s="66" t="s">
        <v>214</v>
      </c>
      <c r="B46" s="67"/>
      <c r="C46" s="67"/>
      <c r="D46" s="68"/>
      <c r="E46" s="70"/>
      <c r="F46" s="67"/>
      <c r="G46" s="67"/>
      <c r="H46" s="71" t="s">
        <v>214</v>
      </c>
      <c r="I46" s="72"/>
      <c r="J46" s="72"/>
      <c r="K46" s="71"/>
      <c r="L46" s="75"/>
      <c r="M46" s="76">
        <v>5752.27734375</v>
      </c>
      <c r="N46" s="76">
        <v>9246.9501953125</v>
      </c>
      <c r="O46" s="77"/>
      <c r="P46" s="78"/>
      <c r="Q46" s="78"/>
      <c r="R46" s="81"/>
      <c r="S46" s="81"/>
      <c r="T46" s="81"/>
      <c r="U46" s="81"/>
      <c r="V46" s="82"/>
      <c r="W46" s="82"/>
      <c r="X46" s="82"/>
      <c r="Y46" s="82"/>
      <c r="Z46" s="51"/>
      <c r="AA46" s="73">
        <v>46</v>
      </c>
      <c r="AB46" s="73" t="b">
        <f xml:space="preserve"> IF(AND(Vertices[X] &gt;= Misc!$O$6, Vertices[X] &lt;= Misc!$P$6,Vertices[Y] &gt;= Misc!$O$7, Vertices[Y] &lt;= Misc!$P$7,TRUE), TRUE, FALSE)</f>
        <v>1</v>
      </c>
      <c r="AC46" s="74"/>
      <c r="AD46" s="79" t="s">
        <v>600</v>
      </c>
      <c r="AE46" s="79"/>
      <c r="AF46" s="2"/>
      <c r="AI46" s="3"/>
      <c r="AJ46" s="3"/>
    </row>
    <row r="47" spans="1:36" x14ac:dyDescent="0.35">
      <c r="A47" s="66" t="s">
        <v>394</v>
      </c>
      <c r="B47" s="67"/>
      <c r="C47" s="67"/>
      <c r="D47" s="68"/>
      <c r="E47" s="70"/>
      <c r="F47" s="67"/>
      <c r="G47" s="67"/>
      <c r="H47" s="71" t="s">
        <v>394</v>
      </c>
      <c r="I47" s="72"/>
      <c r="J47" s="72"/>
      <c r="K47" s="71"/>
      <c r="L47" s="75"/>
      <c r="M47" s="76">
        <v>7005.048828125</v>
      </c>
      <c r="N47" s="76">
        <v>3627.64208984375</v>
      </c>
      <c r="O47" s="77"/>
      <c r="P47" s="78"/>
      <c r="Q47" s="78"/>
      <c r="R47" s="81"/>
      <c r="S47" s="81"/>
      <c r="T47" s="81"/>
      <c r="U47" s="81"/>
      <c r="V47" s="82"/>
      <c r="W47" s="82"/>
      <c r="X47" s="82"/>
      <c r="Y47" s="82"/>
      <c r="Z47" s="51"/>
      <c r="AA47" s="73">
        <v>47</v>
      </c>
      <c r="AB47" s="73" t="b">
        <f xml:space="preserve"> IF(AND(Vertices[X] &gt;= Misc!$O$6, Vertices[X] &lt;= Misc!$P$6,Vertices[Y] &gt;= Misc!$O$7, Vertices[Y] &lt;= Misc!$P$7,TRUE), TRUE, FALSE)</f>
        <v>1</v>
      </c>
      <c r="AC47" s="74"/>
      <c r="AD47" s="79"/>
      <c r="AE47" s="79" t="s">
        <v>600</v>
      </c>
      <c r="AF47" s="2"/>
      <c r="AI47" s="3"/>
      <c r="AJ47" s="3"/>
    </row>
    <row r="48" spans="1:36" x14ac:dyDescent="0.35">
      <c r="A48" s="66" t="s">
        <v>215</v>
      </c>
      <c r="B48" s="67"/>
      <c r="C48" s="67"/>
      <c r="D48" s="68"/>
      <c r="E48" s="70"/>
      <c r="F48" s="67"/>
      <c r="G48" s="67"/>
      <c r="H48" s="71" t="s">
        <v>215</v>
      </c>
      <c r="I48" s="72"/>
      <c r="J48" s="72"/>
      <c r="K48" s="71"/>
      <c r="L48" s="75"/>
      <c r="M48" s="76">
        <v>8252.732421875</v>
      </c>
      <c r="N48" s="76">
        <v>4612.72314453125</v>
      </c>
      <c r="O48" s="77"/>
      <c r="P48" s="78"/>
      <c r="Q48" s="78"/>
      <c r="R48" s="81"/>
      <c r="S48" s="81"/>
      <c r="T48" s="81"/>
      <c r="U48" s="81"/>
      <c r="V48" s="82"/>
      <c r="W48" s="82"/>
      <c r="X48" s="82"/>
      <c r="Y48" s="82"/>
      <c r="Z48" s="51"/>
      <c r="AA48" s="73">
        <v>48</v>
      </c>
      <c r="AB48" s="73" t="b">
        <f xml:space="preserve"> IF(AND(Vertices[X] &gt;= Misc!$O$6, Vertices[X] &lt;= Misc!$P$6,Vertices[Y] &gt;= Misc!$O$7, Vertices[Y] &lt;= Misc!$P$7,TRUE), TRUE, FALSE)</f>
        <v>1</v>
      </c>
      <c r="AC48" s="74"/>
      <c r="AD48" s="79" t="s">
        <v>630</v>
      </c>
      <c r="AE48" s="79"/>
      <c r="AF48" s="2"/>
      <c r="AI48" s="3"/>
      <c r="AJ48" s="3"/>
    </row>
    <row r="49" spans="1:36" x14ac:dyDescent="0.35">
      <c r="A49" s="66" t="s">
        <v>395</v>
      </c>
      <c r="B49" s="67"/>
      <c r="C49" s="67"/>
      <c r="D49" s="68"/>
      <c r="E49" s="70"/>
      <c r="F49" s="67"/>
      <c r="G49" s="67"/>
      <c r="H49" s="71" t="s">
        <v>395</v>
      </c>
      <c r="I49" s="72"/>
      <c r="J49" s="72"/>
      <c r="K49" s="71"/>
      <c r="L49" s="75"/>
      <c r="M49" s="76">
        <v>3373.110595703125</v>
      </c>
      <c r="N49" s="76">
        <v>9311.111328125</v>
      </c>
      <c r="O49" s="77"/>
      <c r="P49" s="78"/>
      <c r="Q49" s="78"/>
      <c r="R49" s="81"/>
      <c r="S49" s="81"/>
      <c r="T49" s="81"/>
      <c r="U49" s="81"/>
      <c r="V49" s="82"/>
      <c r="W49" s="82"/>
      <c r="X49" s="82"/>
      <c r="Y49" s="82"/>
      <c r="Z49" s="51"/>
      <c r="AA49" s="73">
        <v>49</v>
      </c>
      <c r="AB49" s="73" t="b">
        <f xml:space="preserve"> IF(AND(Vertices[X] &gt;= Misc!$O$6, Vertices[X] &lt;= Misc!$P$6,Vertices[Y] &gt;= Misc!$O$7, Vertices[Y] &lt;= Misc!$P$7,TRUE), TRUE, FALSE)</f>
        <v>1</v>
      </c>
      <c r="AC49" s="74"/>
      <c r="AD49" s="79"/>
      <c r="AE49" s="79" t="s">
        <v>600</v>
      </c>
      <c r="AF49" s="2"/>
      <c r="AI49" s="3"/>
      <c r="AJ49" s="3"/>
    </row>
    <row r="50" spans="1:36" x14ac:dyDescent="0.35">
      <c r="A50" s="66" t="s">
        <v>216</v>
      </c>
      <c r="B50" s="67"/>
      <c r="C50" s="67"/>
      <c r="D50" s="68"/>
      <c r="E50" s="70"/>
      <c r="F50" s="67"/>
      <c r="G50" s="67"/>
      <c r="H50" s="71" t="s">
        <v>216</v>
      </c>
      <c r="I50" s="72"/>
      <c r="J50" s="72"/>
      <c r="K50" s="71"/>
      <c r="L50" s="75"/>
      <c r="M50" s="76">
        <v>9268.89453125</v>
      </c>
      <c r="N50" s="76">
        <v>7466.08154296875</v>
      </c>
      <c r="O50" s="77"/>
      <c r="P50" s="78"/>
      <c r="Q50" s="78"/>
      <c r="R50" s="81"/>
      <c r="S50" s="81"/>
      <c r="T50" s="81"/>
      <c r="U50" s="81"/>
      <c r="V50" s="82"/>
      <c r="W50" s="82"/>
      <c r="X50" s="82"/>
      <c r="Y50" s="82"/>
      <c r="Z50" s="51"/>
      <c r="AA50" s="73">
        <v>50</v>
      </c>
      <c r="AB50" s="73" t="b">
        <f xml:space="preserve"> IF(AND(Vertices[X] &gt;= Misc!$O$6, Vertices[X] &lt;= Misc!$P$6,Vertices[Y] &gt;= Misc!$O$7, Vertices[Y] &lt;= Misc!$P$7,TRUE), TRUE, FALSE)</f>
        <v>1</v>
      </c>
      <c r="AC50" s="74"/>
      <c r="AD50" s="79" t="s">
        <v>601</v>
      </c>
      <c r="AE50" s="79" t="s">
        <v>601</v>
      </c>
      <c r="AF50" s="2"/>
      <c r="AI50" s="3"/>
      <c r="AJ50" s="3"/>
    </row>
    <row r="51" spans="1:36" x14ac:dyDescent="0.35">
      <c r="A51" s="66" t="s">
        <v>217</v>
      </c>
      <c r="B51" s="67"/>
      <c r="C51" s="67"/>
      <c r="D51" s="68"/>
      <c r="E51" s="70"/>
      <c r="F51" s="67"/>
      <c r="G51" s="67"/>
      <c r="H51" s="71" t="s">
        <v>217</v>
      </c>
      <c r="I51" s="72"/>
      <c r="J51" s="72"/>
      <c r="K51" s="71"/>
      <c r="L51" s="75"/>
      <c r="M51" s="76">
        <v>7389.7861328125</v>
      </c>
      <c r="N51" s="76">
        <v>6445.69287109375</v>
      </c>
      <c r="O51" s="77"/>
      <c r="P51" s="78"/>
      <c r="Q51" s="78"/>
      <c r="R51" s="81"/>
      <c r="S51" s="81"/>
      <c r="T51" s="81"/>
      <c r="U51" s="81"/>
      <c r="V51" s="82"/>
      <c r="W51" s="82"/>
      <c r="X51" s="82"/>
      <c r="Y51" s="82"/>
      <c r="Z51" s="51"/>
      <c r="AA51" s="73">
        <v>51</v>
      </c>
      <c r="AB51" s="73" t="b">
        <f xml:space="preserve"> IF(AND(Vertices[X] &gt;= Misc!$O$6, Vertices[X] &lt;= Misc!$P$6,Vertices[Y] &gt;= Misc!$O$7, Vertices[Y] &lt;= Misc!$P$7,TRUE), TRUE, FALSE)</f>
        <v>1</v>
      </c>
      <c r="AC51" s="74"/>
      <c r="AD51" s="79" t="s">
        <v>589</v>
      </c>
      <c r="AE51" s="79"/>
      <c r="AF51" s="2"/>
      <c r="AI51" s="3"/>
      <c r="AJ51" s="3"/>
    </row>
    <row r="52" spans="1:36" x14ac:dyDescent="0.35">
      <c r="A52" s="66" t="s">
        <v>396</v>
      </c>
      <c r="B52" s="67"/>
      <c r="C52" s="67"/>
      <c r="D52" s="68"/>
      <c r="E52" s="70"/>
      <c r="F52" s="67"/>
      <c r="G52" s="67"/>
      <c r="H52" s="71" t="s">
        <v>396</v>
      </c>
      <c r="I52" s="72"/>
      <c r="J52" s="72"/>
      <c r="K52" s="71"/>
      <c r="L52" s="75"/>
      <c r="M52" s="76">
        <v>4119.35546875</v>
      </c>
      <c r="N52" s="76">
        <v>9367.798828125</v>
      </c>
      <c r="O52" s="77"/>
      <c r="P52" s="78"/>
      <c r="Q52" s="78"/>
      <c r="R52" s="81"/>
      <c r="S52" s="81"/>
      <c r="T52" s="81"/>
      <c r="U52" s="81"/>
      <c r="V52" s="82"/>
      <c r="W52" s="82"/>
      <c r="X52" s="82"/>
      <c r="Y52" s="82"/>
      <c r="Z52" s="51"/>
      <c r="AA52" s="73">
        <v>52</v>
      </c>
      <c r="AB52" s="73" t="b">
        <f xml:space="preserve"> IF(AND(Vertices[X] &gt;= Misc!$O$6, Vertices[X] &lt;= Misc!$P$6,Vertices[Y] &gt;= Misc!$O$7, Vertices[Y] &lt;= Misc!$P$7,TRUE), TRUE, FALSE)</f>
        <v>1</v>
      </c>
      <c r="AC52" s="74"/>
      <c r="AD52" s="79"/>
      <c r="AE52" s="79" t="s">
        <v>602</v>
      </c>
      <c r="AF52" s="2"/>
      <c r="AI52" s="3"/>
      <c r="AJ52" s="3"/>
    </row>
    <row r="53" spans="1:36" x14ac:dyDescent="0.35">
      <c r="A53" s="66" t="s">
        <v>397</v>
      </c>
      <c r="B53" s="67"/>
      <c r="C53" s="67"/>
      <c r="D53" s="68"/>
      <c r="E53" s="70"/>
      <c r="F53" s="67"/>
      <c r="G53" s="67"/>
      <c r="H53" s="71" t="s">
        <v>397</v>
      </c>
      <c r="I53" s="72"/>
      <c r="J53" s="72"/>
      <c r="K53" s="71"/>
      <c r="L53" s="75"/>
      <c r="M53" s="76">
        <v>1636.0675048828125</v>
      </c>
      <c r="N53" s="76">
        <v>6656.80859375</v>
      </c>
      <c r="O53" s="77"/>
      <c r="P53" s="78"/>
      <c r="Q53" s="78"/>
      <c r="R53" s="81"/>
      <c r="S53" s="81"/>
      <c r="T53" s="81"/>
      <c r="U53" s="81"/>
      <c r="V53" s="82"/>
      <c r="W53" s="82"/>
      <c r="X53" s="82"/>
      <c r="Y53" s="82"/>
      <c r="Z53" s="51"/>
      <c r="AA53" s="73">
        <v>53</v>
      </c>
      <c r="AB53" s="73" t="b">
        <f xml:space="preserve"> IF(AND(Vertices[X] &gt;= Misc!$O$6, Vertices[X] &lt;= Misc!$P$6,Vertices[Y] &gt;= Misc!$O$7, Vertices[Y] &lt;= Misc!$P$7,TRUE), TRUE, FALSE)</f>
        <v>1</v>
      </c>
      <c r="AC53" s="74"/>
      <c r="AD53" s="79"/>
      <c r="AE53" s="79" t="s">
        <v>589</v>
      </c>
      <c r="AF53" s="2"/>
      <c r="AI53" s="3"/>
      <c r="AJ53" s="3"/>
    </row>
    <row r="54" spans="1:36" x14ac:dyDescent="0.35">
      <c r="A54" s="66" t="s">
        <v>218</v>
      </c>
      <c r="B54" s="67"/>
      <c r="C54" s="67"/>
      <c r="D54" s="68"/>
      <c r="E54" s="70"/>
      <c r="F54" s="67"/>
      <c r="G54" s="67"/>
      <c r="H54" s="71" t="s">
        <v>218</v>
      </c>
      <c r="I54" s="72"/>
      <c r="J54" s="72"/>
      <c r="K54" s="71"/>
      <c r="L54" s="75"/>
      <c r="M54" s="76">
        <v>3044.982421875</v>
      </c>
      <c r="N54" s="76">
        <v>7165.09619140625</v>
      </c>
      <c r="O54" s="77"/>
      <c r="P54" s="78"/>
      <c r="Q54" s="78"/>
      <c r="R54" s="81"/>
      <c r="S54" s="81"/>
      <c r="T54" s="81"/>
      <c r="U54" s="81"/>
      <c r="V54" s="82"/>
      <c r="W54" s="82"/>
      <c r="X54" s="82"/>
      <c r="Y54" s="82"/>
      <c r="Z54" s="51"/>
      <c r="AA54" s="73">
        <v>54</v>
      </c>
      <c r="AB54" s="73" t="b">
        <f xml:space="preserve"> IF(AND(Vertices[X] &gt;= Misc!$O$6, Vertices[X] &lt;= Misc!$P$6,Vertices[Y] &gt;= Misc!$O$7, Vertices[Y] &lt;= Misc!$P$7,TRUE), TRUE, FALSE)</f>
        <v>1</v>
      </c>
      <c r="AC54" s="74"/>
      <c r="AD54" s="79" t="s">
        <v>588</v>
      </c>
      <c r="AE54" s="79" t="s">
        <v>588</v>
      </c>
      <c r="AF54" s="2"/>
      <c r="AI54" s="3"/>
      <c r="AJ54" s="3"/>
    </row>
    <row r="55" spans="1:36" x14ac:dyDescent="0.35">
      <c r="A55" s="66" t="s">
        <v>220</v>
      </c>
      <c r="B55" s="67"/>
      <c r="C55" s="67"/>
      <c r="D55" s="68"/>
      <c r="E55" s="70"/>
      <c r="F55" s="67"/>
      <c r="G55" s="67"/>
      <c r="H55" s="71" t="s">
        <v>220</v>
      </c>
      <c r="I55" s="72"/>
      <c r="J55" s="72"/>
      <c r="K55" s="71"/>
      <c r="L55" s="75"/>
      <c r="M55" s="76">
        <v>4778.7353515625</v>
      </c>
      <c r="N55" s="76">
        <v>7915.33056640625</v>
      </c>
      <c r="O55" s="77"/>
      <c r="P55" s="78"/>
      <c r="Q55" s="78"/>
      <c r="R55" s="81"/>
      <c r="S55" s="81"/>
      <c r="T55" s="81"/>
      <c r="U55" s="81"/>
      <c r="V55" s="82"/>
      <c r="W55" s="82"/>
      <c r="X55" s="82"/>
      <c r="Y55" s="82"/>
      <c r="Z55" s="51"/>
      <c r="AA55" s="73">
        <v>55</v>
      </c>
      <c r="AB55" s="73" t="b">
        <f xml:space="preserve"> IF(AND(Vertices[X] &gt;= Misc!$O$6, Vertices[X] &lt;= Misc!$P$6,Vertices[Y] &gt;= Misc!$O$7, Vertices[Y] &lt;= Misc!$P$7,TRUE), TRUE, FALSE)</f>
        <v>1</v>
      </c>
      <c r="AC55" s="74"/>
      <c r="AD55" s="79" t="s">
        <v>588</v>
      </c>
      <c r="AE55" s="79" t="s">
        <v>588</v>
      </c>
      <c r="AF55" s="2"/>
      <c r="AI55" s="3"/>
      <c r="AJ55" s="3"/>
    </row>
    <row r="56" spans="1:36" x14ac:dyDescent="0.35">
      <c r="A56" s="66" t="s">
        <v>219</v>
      </c>
      <c r="B56" s="67"/>
      <c r="C56" s="67"/>
      <c r="D56" s="68"/>
      <c r="E56" s="70"/>
      <c r="F56" s="67"/>
      <c r="G56" s="67"/>
      <c r="H56" s="71" t="s">
        <v>219</v>
      </c>
      <c r="I56" s="72"/>
      <c r="J56" s="72"/>
      <c r="K56" s="71"/>
      <c r="L56" s="75"/>
      <c r="M56" s="76">
        <v>880.51544189453125</v>
      </c>
      <c r="N56" s="76">
        <v>8269.958984375</v>
      </c>
      <c r="O56" s="77"/>
      <c r="P56" s="78"/>
      <c r="Q56" s="78"/>
      <c r="R56" s="81"/>
      <c r="S56" s="81"/>
      <c r="T56" s="81"/>
      <c r="U56" s="81"/>
      <c r="V56" s="82"/>
      <c r="W56" s="82"/>
      <c r="X56" s="82"/>
      <c r="Y56" s="82"/>
      <c r="Z56" s="51"/>
      <c r="AA56" s="73">
        <v>56</v>
      </c>
      <c r="AB56" s="73" t="b">
        <f xml:space="preserve"> IF(AND(Vertices[X] &gt;= Misc!$O$6, Vertices[X] &lt;= Misc!$P$6,Vertices[Y] &gt;= Misc!$O$7, Vertices[Y] &lt;= Misc!$P$7,TRUE), TRUE, FALSE)</f>
        <v>1</v>
      </c>
      <c r="AC56" s="74"/>
      <c r="AD56" s="79" t="s">
        <v>588</v>
      </c>
      <c r="AE56" s="79" t="s">
        <v>620</v>
      </c>
      <c r="AF56" s="2"/>
      <c r="AI56" s="3"/>
      <c r="AJ56" s="3"/>
    </row>
    <row r="57" spans="1:36" x14ac:dyDescent="0.35">
      <c r="A57" s="66" t="s">
        <v>221</v>
      </c>
      <c r="B57" s="67"/>
      <c r="C57" s="67"/>
      <c r="D57" s="68"/>
      <c r="E57" s="70"/>
      <c r="F57" s="67"/>
      <c r="G57" s="67"/>
      <c r="H57" s="71" t="s">
        <v>221</v>
      </c>
      <c r="I57" s="72"/>
      <c r="J57" s="72"/>
      <c r="K57" s="71"/>
      <c r="L57" s="75"/>
      <c r="M57" s="76">
        <v>1341.6866455078125</v>
      </c>
      <c r="N57" s="76">
        <v>5300.7197265625</v>
      </c>
      <c r="O57" s="77"/>
      <c r="P57" s="78"/>
      <c r="Q57" s="78"/>
      <c r="R57" s="81"/>
      <c r="S57" s="81"/>
      <c r="T57" s="81"/>
      <c r="U57" s="81"/>
      <c r="V57" s="82"/>
      <c r="W57" s="82"/>
      <c r="X57" s="82"/>
      <c r="Y57" s="82"/>
      <c r="Z57" s="51"/>
      <c r="AA57" s="73">
        <v>57</v>
      </c>
      <c r="AB57" s="73" t="b">
        <f xml:space="preserve"> IF(AND(Vertices[X] &gt;= Misc!$O$6, Vertices[X] &lt;= Misc!$P$6,Vertices[Y] &gt;= Misc!$O$7, Vertices[Y] &lt;= Misc!$P$7,TRUE), TRUE, FALSE)</f>
        <v>1</v>
      </c>
      <c r="AC57" s="74"/>
      <c r="AD57" s="79" t="s">
        <v>596</v>
      </c>
      <c r="AE57" s="79" t="s">
        <v>596</v>
      </c>
      <c r="AF57" s="2"/>
      <c r="AI57" s="3"/>
      <c r="AJ57" s="3"/>
    </row>
    <row r="58" spans="1:36" x14ac:dyDescent="0.35">
      <c r="A58" s="66" t="s">
        <v>222</v>
      </c>
      <c r="B58" s="67"/>
      <c r="C58" s="67"/>
      <c r="D58" s="68"/>
      <c r="E58" s="70"/>
      <c r="F58" s="67"/>
      <c r="G58" s="67"/>
      <c r="H58" s="71" t="s">
        <v>222</v>
      </c>
      <c r="I58" s="72"/>
      <c r="J58" s="72"/>
      <c r="K58" s="71"/>
      <c r="L58" s="75"/>
      <c r="M58" s="76">
        <v>8140.4423828125</v>
      </c>
      <c r="N58" s="76">
        <v>8394.0986328125</v>
      </c>
      <c r="O58" s="77"/>
      <c r="P58" s="78"/>
      <c r="Q58" s="78"/>
      <c r="R58" s="81"/>
      <c r="S58" s="81"/>
      <c r="T58" s="81"/>
      <c r="U58" s="81"/>
      <c r="V58" s="82"/>
      <c r="W58" s="82"/>
      <c r="X58" s="82"/>
      <c r="Y58" s="82"/>
      <c r="Z58" s="51"/>
      <c r="AA58" s="73">
        <v>58</v>
      </c>
      <c r="AB58" s="73" t="b">
        <f xml:space="preserve"> IF(AND(Vertices[X] &gt;= Misc!$O$6, Vertices[X] &lt;= Misc!$P$6,Vertices[Y] &gt;= Misc!$O$7, Vertices[Y] &lt;= Misc!$P$7,TRUE), TRUE, FALSE)</f>
        <v>1</v>
      </c>
      <c r="AC58" s="74"/>
      <c r="AD58" s="79" t="s">
        <v>598</v>
      </c>
      <c r="AE58" s="79"/>
      <c r="AF58" s="2"/>
      <c r="AI58" s="3"/>
      <c r="AJ58" s="3"/>
    </row>
    <row r="59" spans="1:36" x14ac:dyDescent="0.35">
      <c r="A59" s="66" t="s">
        <v>223</v>
      </c>
      <c r="B59" s="67"/>
      <c r="C59" s="67"/>
      <c r="D59" s="68"/>
      <c r="E59" s="70"/>
      <c r="F59" s="67"/>
      <c r="G59" s="67"/>
      <c r="H59" s="71" t="s">
        <v>223</v>
      </c>
      <c r="I59" s="72"/>
      <c r="J59" s="72"/>
      <c r="K59" s="71"/>
      <c r="L59" s="75"/>
      <c r="M59" s="76">
        <v>5781.12890625</v>
      </c>
      <c r="N59" s="76">
        <v>3549.835693359375</v>
      </c>
      <c r="O59" s="77"/>
      <c r="P59" s="78"/>
      <c r="Q59" s="78"/>
      <c r="R59" s="81"/>
      <c r="S59" s="81"/>
      <c r="T59" s="81"/>
      <c r="U59" s="81"/>
      <c r="V59" s="82"/>
      <c r="W59" s="82"/>
      <c r="X59" s="82"/>
      <c r="Y59" s="82"/>
      <c r="Z59" s="51"/>
      <c r="AA59" s="73">
        <v>59</v>
      </c>
      <c r="AB59" s="73" t="b">
        <f xml:space="preserve"> IF(AND(Vertices[X] &gt;= Misc!$O$6, Vertices[X] &lt;= Misc!$P$6,Vertices[Y] &gt;= Misc!$O$7, Vertices[Y] &lt;= Misc!$P$7,TRUE), TRUE, FALSE)</f>
        <v>1</v>
      </c>
      <c r="AC59" s="74"/>
      <c r="AD59" s="79" t="s">
        <v>602</v>
      </c>
      <c r="AE59" s="79" t="s">
        <v>602</v>
      </c>
      <c r="AF59" s="2"/>
      <c r="AI59" s="3"/>
      <c r="AJ59" s="3"/>
    </row>
    <row r="60" spans="1:36" x14ac:dyDescent="0.35">
      <c r="A60" s="66" t="s">
        <v>398</v>
      </c>
      <c r="B60" s="67"/>
      <c r="C60" s="67"/>
      <c r="D60" s="68"/>
      <c r="E60" s="70"/>
      <c r="F60" s="67"/>
      <c r="G60" s="67"/>
      <c r="H60" s="71" t="s">
        <v>398</v>
      </c>
      <c r="I60" s="72"/>
      <c r="J60" s="72"/>
      <c r="K60" s="71"/>
      <c r="L60" s="75"/>
      <c r="M60" s="76">
        <v>9665.75</v>
      </c>
      <c r="N60" s="76">
        <v>5163.5859375</v>
      </c>
      <c r="O60" s="77"/>
      <c r="P60" s="78"/>
      <c r="Q60" s="78"/>
      <c r="R60" s="81"/>
      <c r="S60" s="81"/>
      <c r="T60" s="81"/>
      <c r="U60" s="81"/>
      <c r="V60" s="82"/>
      <c r="W60" s="82"/>
      <c r="X60" s="82"/>
      <c r="Y60" s="82"/>
      <c r="Z60" s="51"/>
      <c r="AA60" s="73">
        <v>60</v>
      </c>
      <c r="AB60" s="73" t="b">
        <f xml:space="preserve"> IF(AND(Vertices[X] &gt;= Misc!$O$6, Vertices[X] &lt;= Misc!$P$6,Vertices[Y] &gt;= Misc!$O$7, Vertices[Y] &lt;= Misc!$P$7,TRUE), TRUE, FALSE)</f>
        <v>1</v>
      </c>
      <c r="AC60" s="74"/>
      <c r="AD60" s="79"/>
      <c r="AE60" s="79" t="s">
        <v>603</v>
      </c>
      <c r="AF60" s="2"/>
      <c r="AI60" s="3"/>
      <c r="AJ60" s="3"/>
    </row>
    <row r="61" spans="1:36" x14ac:dyDescent="0.35">
      <c r="A61" s="66" t="s">
        <v>224</v>
      </c>
      <c r="B61" s="67"/>
      <c r="C61" s="67"/>
      <c r="D61" s="68"/>
      <c r="E61" s="70"/>
      <c r="F61" s="67"/>
      <c r="G61" s="67"/>
      <c r="H61" s="71" t="s">
        <v>224</v>
      </c>
      <c r="I61" s="72"/>
      <c r="J61" s="72"/>
      <c r="K61" s="71"/>
      <c r="L61" s="75"/>
      <c r="M61" s="76">
        <v>9840.8427734375</v>
      </c>
      <c r="N61" s="76">
        <v>3788.925048828125</v>
      </c>
      <c r="O61" s="77"/>
      <c r="P61" s="78"/>
      <c r="Q61" s="78"/>
      <c r="R61" s="81"/>
      <c r="S61" s="81"/>
      <c r="T61" s="81"/>
      <c r="U61" s="81"/>
      <c r="V61" s="82"/>
      <c r="W61" s="82"/>
      <c r="X61" s="82"/>
      <c r="Y61" s="82"/>
      <c r="Z61" s="51"/>
      <c r="AA61" s="73">
        <v>61</v>
      </c>
      <c r="AB61" s="73" t="b">
        <f xml:space="preserve"> IF(AND(Vertices[X] &gt;= Misc!$O$6, Vertices[X] &lt;= Misc!$P$6,Vertices[Y] &gt;= Misc!$O$7, Vertices[Y] &lt;= Misc!$P$7,TRUE), TRUE, FALSE)</f>
        <v>1</v>
      </c>
      <c r="AC61" s="74"/>
      <c r="AD61" s="79" t="s">
        <v>603</v>
      </c>
      <c r="AE61" s="79" t="s">
        <v>603</v>
      </c>
      <c r="AF61" s="2"/>
      <c r="AI61" s="3"/>
      <c r="AJ61" s="3"/>
    </row>
    <row r="62" spans="1:36" x14ac:dyDescent="0.35">
      <c r="A62" s="66" t="s">
        <v>225</v>
      </c>
      <c r="B62" s="67"/>
      <c r="C62" s="67"/>
      <c r="D62" s="68"/>
      <c r="E62" s="70"/>
      <c r="F62" s="67"/>
      <c r="G62" s="67"/>
      <c r="H62" s="71" t="s">
        <v>225</v>
      </c>
      <c r="I62" s="72"/>
      <c r="J62" s="72"/>
      <c r="K62" s="71"/>
      <c r="L62" s="75"/>
      <c r="M62" s="76">
        <v>9070.2119140625</v>
      </c>
      <c r="N62" s="76">
        <v>3121.316162109375</v>
      </c>
      <c r="O62" s="77"/>
      <c r="P62" s="78"/>
      <c r="Q62" s="78"/>
      <c r="R62" s="81"/>
      <c r="S62" s="81"/>
      <c r="T62" s="81"/>
      <c r="U62" s="81"/>
      <c r="V62" s="82"/>
      <c r="W62" s="82"/>
      <c r="X62" s="82"/>
      <c r="Y62" s="82"/>
      <c r="Z62" s="51"/>
      <c r="AA62" s="73">
        <v>62</v>
      </c>
      <c r="AB62" s="73" t="b">
        <f xml:space="preserve"> IF(AND(Vertices[X] &gt;= Misc!$O$6, Vertices[X] &lt;= Misc!$P$6,Vertices[Y] &gt;= Misc!$O$7, Vertices[Y] &lt;= Misc!$P$7,TRUE), TRUE, FALSE)</f>
        <v>1</v>
      </c>
      <c r="AC62" s="74"/>
      <c r="AD62" s="79" t="s">
        <v>603</v>
      </c>
      <c r="AE62" s="79" t="s">
        <v>603</v>
      </c>
      <c r="AF62" s="2"/>
      <c r="AI62" s="3"/>
      <c r="AJ62" s="3"/>
    </row>
    <row r="63" spans="1:36" x14ac:dyDescent="0.35">
      <c r="A63" s="66" t="s">
        <v>226</v>
      </c>
      <c r="B63" s="67"/>
      <c r="C63" s="67"/>
      <c r="D63" s="68"/>
      <c r="E63" s="70"/>
      <c r="F63" s="67"/>
      <c r="G63" s="67"/>
      <c r="H63" s="71" t="s">
        <v>226</v>
      </c>
      <c r="I63" s="72"/>
      <c r="J63" s="72"/>
      <c r="K63" s="71"/>
      <c r="L63" s="75"/>
      <c r="M63" s="76">
        <v>9579.154296875</v>
      </c>
      <c r="N63" s="76">
        <v>4173.87841796875</v>
      </c>
      <c r="O63" s="77"/>
      <c r="P63" s="78"/>
      <c r="Q63" s="78"/>
      <c r="R63" s="81"/>
      <c r="S63" s="81"/>
      <c r="T63" s="81"/>
      <c r="U63" s="81"/>
      <c r="V63" s="82"/>
      <c r="W63" s="82"/>
      <c r="X63" s="82"/>
      <c r="Y63" s="82"/>
      <c r="Z63" s="51"/>
      <c r="AA63" s="73">
        <v>63</v>
      </c>
      <c r="AB63" s="73" t="b">
        <f xml:space="preserve"> IF(AND(Vertices[X] &gt;= Misc!$O$6, Vertices[X] &lt;= Misc!$P$6,Vertices[Y] &gt;= Misc!$O$7, Vertices[Y] &lt;= Misc!$P$7,TRUE), TRUE, FALSE)</f>
        <v>1</v>
      </c>
      <c r="AC63" s="74"/>
      <c r="AD63" s="79" t="s">
        <v>603</v>
      </c>
      <c r="AE63" s="79" t="s">
        <v>603</v>
      </c>
      <c r="AF63" s="2"/>
      <c r="AI63" s="3"/>
      <c r="AJ63" s="3"/>
    </row>
    <row r="64" spans="1:36" x14ac:dyDescent="0.35">
      <c r="A64" s="66" t="s">
        <v>227</v>
      </c>
      <c r="B64" s="67"/>
      <c r="C64" s="67"/>
      <c r="D64" s="68"/>
      <c r="E64" s="70"/>
      <c r="F64" s="67"/>
      <c r="G64" s="67"/>
      <c r="H64" s="71" t="s">
        <v>227</v>
      </c>
      <c r="I64" s="72"/>
      <c r="J64" s="72"/>
      <c r="K64" s="71"/>
      <c r="L64" s="75"/>
      <c r="M64" s="76">
        <v>7803.3046875</v>
      </c>
      <c r="N64" s="76">
        <v>5617.65380859375</v>
      </c>
      <c r="O64" s="77"/>
      <c r="P64" s="78"/>
      <c r="Q64" s="78"/>
      <c r="R64" s="81"/>
      <c r="S64" s="81"/>
      <c r="T64" s="81"/>
      <c r="U64" s="81"/>
      <c r="V64" s="82"/>
      <c r="W64" s="82"/>
      <c r="X64" s="82"/>
      <c r="Y64" s="82"/>
      <c r="Z64" s="51"/>
      <c r="AA64" s="73">
        <v>64</v>
      </c>
      <c r="AB64" s="73" t="b">
        <f xml:space="preserve"> IF(AND(Vertices[X] &gt;= Misc!$O$6, Vertices[X] &lt;= Misc!$P$6,Vertices[Y] &gt;= Misc!$O$7, Vertices[Y] &lt;= Misc!$P$7,TRUE), TRUE, FALSE)</f>
        <v>1</v>
      </c>
      <c r="AC64" s="74"/>
      <c r="AD64" s="79" t="s">
        <v>602</v>
      </c>
      <c r="AE64" s="79" t="s">
        <v>602</v>
      </c>
      <c r="AF64" s="2"/>
      <c r="AI64" s="3"/>
      <c r="AJ64" s="3"/>
    </row>
    <row r="65" spans="1:36" x14ac:dyDescent="0.35">
      <c r="A65" s="66" t="s">
        <v>228</v>
      </c>
      <c r="B65" s="67"/>
      <c r="C65" s="67"/>
      <c r="D65" s="68"/>
      <c r="E65" s="70"/>
      <c r="F65" s="67"/>
      <c r="G65" s="67"/>
      <c r="H65" s="71" t="s">
        <v>228</v>
      </c>
      <c r="I65" s="72"/>
      <c r="J65" s="72"/>
      <c r="K65" s="71"/>
      <c r="L65" s="75"/>
      <c r="M65" s="76">
        <v>1311.8226318359375</v>
      </c>
      <c r="N65" s="76">
        <v>6530.34765625</v>
      </c>
      <c r="O65" s="77"/>
      <c r="P65" s="78"/>
      <c r="Q65" s="78"/>
      <c r="R65" s="81"/>
      <c r="S65" s="81"/>
      <c r="T65" s="81"/>
      <c r="U65" s="81"/>
      <c r="V65" s="82"/>
      <c r="W65" s="82"/>
      <c r="X65" s="82"/>
      <c r="Y65" s="82"/>
      <c r="Z65" s="51"/>
      <c r="AA65" s="73">
        <v>65</v>
      </c>
      <c r="AB65" s="73" t="b">
        <f xml:space="preserve"> IF(AND(Vertices[X] &gt;= Misc!$O$6, Vertices[X] &lt;= Misc!$P$6,Vertices[Y] &gt;= Misc!$O$7, Vertices[Y] &lt;= Misc!$P$7,TRUE), TRUE, FALSE)</f>
        <v>1</v>
      </c>
      <c r="AC65" s="74"/>
      <c r="AD65" s="79" t="s">
        <v>590</v>
      </c>
      <c r="AE65" s="79" t="s">
        <v>590</v>
      </c>
      <c r="AF65" s="2"/>
      <c r="AI65" s="3"/>
      <c r="AJ65" s="3"/>
    </row>
    <row r="66" spans="1:36" x14ac:dyDescent="0.35">
      <c r="A66" s="66" t="s">
        <v>230</v>
      </c>
      <c r="B66" s="67"/>
      <c r="C66" s="67"/>
      <c r="D66" s="68"/>
      <c r="E66" s="70"/>
      <c r="F66" s="67"/>
      <c r="G66" s="67"/>
      <c r="H66" s="71" t="s">
        <v>230</v>
      </c>
      <c r="I66" s="72"/>
      <c r="J66" s="72"/>
      <c r="K66" s="71"/>
      <c r="L66" s="75"/>
      <c r="M66" s="76">
        <v>2609.04443359375</v>
      </c>
      <c r="N66" s="76">
        <v>5711.87109375</v>
      </c>
      <c r="O66" s="77"/>
      <c r="P66" s="78"/>
      <c r="Q66" s="78"/>
      <c r="R66" s="81"/>
      <c r="S66" s="81"/>
      <c r="T66" s="81"/>
      <c r="U66" s="81"/>
      <c r="V66" s="82"/>
      <c r="W66" s="82"/>
      <c r="X66" s="82"/>
      <c r="Y66" s="82"/>
      <c r="Z66" s="51"/>
      <c r="AA66" s="73">
        <v>66</v>
      </c>
      <c r="AB66" s="73" t="b">
        <f xml:space="preserve"> IF(AND(Vertices[X] &gt;= Misc!$O$6, Vertices[X] &lt;= Misc!$P$6,Vertices[Y] &gt;= Misc!$O$7, Vertices[Y] &lt;= Misc!$P$7,TRUE), TRUE, FALSE)</f>
        <v>1</v>
      </c>
      <c r="AC66" s="74"/>
      <c r="AD66" s="79" t="s">
        <v>600</v>
      </c>
      <c r="AE66" s="79" t="s">
        <v>600</v>
      </c>
      <c r="AF66" s="2"/>
      <c r="AI66" s="3"/>
      <c r="AJ66" s="3"/>
    </row>
    <row r="67" spans="1:36" x14ac:dyDescent="0.35">
      <c r="A67" s="66" t="s">
        <v>263</v>
      </c>
      <c r="B67" s="67"/>
      <c r="C67" s="67"/>
      <c r="D67" s="68"/>
      <c r="E67" s="70"/>
      <c r="F67" s="67"/>
      <c r="G67" s="67"/>
      <c r="H67" s="71" t="s">
        <v>263</v>
      </c>
      <c r="I67" s="72"/>
      <c r="J67" s="72"/>
      <c r="K67" s="71"/>
      <c r="L67" s="75"/>
      <c r="M67" s="76">
        <v>2472.280517578125</v>
      </c>
      <c r="N67" s="76">
        <v>5341.3759765625</v>
      </c>
      <c r="O67" s="77"/>
      <c r="P67" s="78"/>
      <c r="Q67" s="78"/>
      <c r="R67" s="81"/>
      <c r="S67" s="81"/>
      <c r="T67" s="81"/>
      <c r="U67" s="81"/>
      <c r="V67" s="82"/>
      <c r="W67" s="82"/>
      <c r="X67" s="82"/>
      <c r="Y67" s="82"/>
      <c r="Z67" s="51"/>
      <c r="AA67" s="73">
        <v>67</v>
      </c>
      <c r="AB67" s="73" t="b">
        <f xml:space="preserve"> IF(AND(Vertices[X] &gt;= Misc!$O$6, Vertices[X] &lt;= Misc!$P$6,Vertices[Y] &gt;= Misc!$O$7, Vertices[Y] &lt;= Misc!$P$7,TRUE), TRUE, FALSE)</f>
        <v>1</v>
      </c>
      <c r="AC67" s="74"/>
      <c r="AD67" s="79" t="s">
        <v>602</v>
      </c>
      <c r="AE67" s="79" t="s">
        <v>602</v>
      </c>
      <c r="AF67" s="2"/>
      <c r="AI67" s="3"/>
      <c r="AJ67" s="3"/>
    </row>
    <row r="68" spans="1:36" x14ac:dyDescent="0.35">
      <c r="A68" s="66" t="s">
        <v>264</v>
      </c>
      <c r="B68" s="67"/>
      <c r="C68" s="67"/>
      <c r="D68" s="68"/>
      <c r="E68" s="70"/>
      <c r="F68" s="67"/>
      <c r="G68" s="67"/>
      <c r="H68" s="71" t="s">
        <v>264</v>
      </c>
      <c r="I68" s="72"/>
      <c r="J68" s="72"/>
      <c r="K68" s="71"/>
      <c r="L68" s="75"/>
      <c r="M68" s="76">
        <v>2663.044677734375</v>
      </c>
      <c r="N68" s="76">
        <v>4647.4208984375</v>
      </c>
      <c r="O68" s="77"/>
      <c r="P68" s="78"/>
      <c r="Q68" s="78"/>
      <c r="R68" s="81"/>
      <c r="S68" s="81"/>
      <c r="T68" s="81"/>
      <c r="U68" s="81"/>
      <c r="V68" s="82"/>
      <c r="W68" s="82"/>
      <c r="X68" s="82"/>
      <c r="Y68" s="82"/>
      <c r="Z68" s="51"/>
      <c r="AA68" s="73">
        <v>68</v>
      </c>
      <c r="AB68" s="73" t="b">
        <f xml:space="preserve"> IF(AND(Vertices[X] &gt;= Misc!$O$6, Vertices[X] &lt;= Misc!$P$6,Vertices[Y] &gt;= Misc!$O$7, Vertices[Y] &lt;= Misc!$P$7,TRUE), TRUE, FALSE)</f>
        <v>1</v>
      </c>
      <c r="AC68" s="74"/>
      <c r="AD68" s="79" t="s">
        <v>597</v>
      </c>
      <c r="AE68" s="79" t="s">
        <v>597</v>
      </c>
      <c r="AF68" s="2"/>
      <c r="AI68" s="3"/>
      <c r="AJ68" s="3"/>
    </row>
    <row r="69" spans="1:36" x14ac:dyDescent="0.35">
      <c r="A69" s="66" t="s">
        <v>229</v>
      </c>
      <c r="B69" s="67"/>
      <c r="C69" s="67"/>
      <c r="D69" s="68"/>
      <c r="E69" s="70"/>
      <c r="F69" s="67"/>
      <c r="G69" s="67"/>
      <c r="H69" s="71" t="s">
        <v>229</v>
      </c>
      <c r="I69" s="72"/>
      <c r="J69" s="72"/>
      <c r="K69" s="71"/>
      <c r="L69" s="75"/>
      <c r="M69" s="76">
        <v>3561.803955078125</v>
      </c>
      <c r="N69" s="76">
        <v>4929.6552734375</v>
      </c>
      <c r="O69" s="77"/>
      <c r="P69" s="78"/>
      <c r="Q69" s="78"/>
      <c r="R69" s="81"/>
      <c r="S69" s="81"/>
      <c r="T69" s="81"/>
      <c r="U69" s="81"/>
      <c r="V69" s="82"/>
      <c r="W69" s="82"/>
      <c r="X69" s="82"/>
      <c r="Y69" s="82"/>
      <c r="Z69" s="51"/>
      <c r="AA69" s="73">
        <v>69</v>
      </c>
      <c r="AB69" s="73" t="b">
        <f xml:space="preserve"> IF(AND(Vertices[X] &gt;= Misc!$O$6, Vertices[X] &lt;= Misc!$P$6,Vertices[Y] &gt;= Misc!$O$7, Vertices[Y] &lt;= Misc!$P$7,TRUE), TRUE, FALSE)</f>
        <v>1</v>
      </c>
      <c r="AC69" s="74"/>
      <c r="AD69" s="79" t="s">
        <v>596</v>
      </c>
      <c r="AE69" s="79" t="s">
        <v>596</v>
      </c>
      <c r="AF69" s="2"/>
      <c r="AI69" s="3"/>
      <c r="AJ69" s="3"/>
    </row>
    <row r="70" spans="1:36" x14ac:dyDescent="0.35">
      <c r="A70" s="66" t="s">
        <v>231</v>
      </c>
      <c r="B70" s="67"/>
      <c r="C70" s="67"/>
      <c r="D70" s="68"/>
      <c r="E70" s="70"/>
      <c r="F70" s="67"/>
      <c r="G70" s="67"/>
      <c r="H70" s="71" t="s">
        <v>231</v>
      </c>
      <c r="I70" s="72"/>
      <c r="J70" s="72"/>
      <c r="K70" s="71"/>
      <c r="L70" s="75"/>
      <c r="M70" s="76">
        <v>9686.611328125</v>
      </c>
      <c r="N70" s="76">
        <v>8282.7421875</v>
      </c>
      <c r="O70" s="77"/>
      <c r="P70" s="78"/>
      <c r="Q70" s="78"/>
      <c r="R70" s="81"/>
      <c r="S70" s="81"/>
      <c r="T70" s="81"/>
      <c r="U70" s="81"/>
      <c r="V70" s="82"/>
      <c r="W70" s="82"/>
      <c r="X70" s="82"/>
      <c r="Y70" s="82"/>
      <c r="Z70" s="51"/>
      <c r="AA70" s="73">
        <v>70</v>
      </c>
      <c r="AB70" s="73" t="b">
        <f xml:space="preserve"> IF(AND(Vertices[X] &gt;= Misc!$O$6, Vertices[X] &lt;= Misc!$P$6,Vertices[Y] &gt;= Misc!$O$7, Vertices[Y] &lt;= Misc!$P$7,TRUE), TRUE, FALSE)</f>
        <v>1</v>
      </c>
      <c r="AC70" s="74"/>
      <c r="AD70" s="79" t="s">
        <v>591</v>
      </c>
      <c r="AE70" s="79" t="s">
        <v>591</v>
      </c>
      <c r="AF70" s="2"/>
      <c r="AI70" s="3"/>
      <c r="AJ70" s="3"/>
    </row>
    <row r="71" spans="1:36" x14ac:dyDescent="0.35">
      <c r="A71" s="66" t="s">
        <v>232</v>
      </c>
      <c r="B71" s="67"/>
      <c r="C71" s="67"/>
      <c r="D71" s="68"/>
      <c r="E71" s="70"/>
      <c r="F71" s="67"/>
      <c r="G71" s="67"/>
      <c r="H71" s="71" t="s">
        <v>232</v>
      </c>
      <c r="I71" s="72"/>
      <c r="J71" s="72"/>
      <c r="K71" s="71"/>
      <c r="L71" s="75"/>
      <c r="M71" s="76">
        <v>9161.0927734375</v>
      </c>
      <c r="N71" s="76">
        <v>3390.767822265625</v>
      </c>
      <c r="O71" s="77"/>
      <c r="P71" s="78"/>
      <c r="Q71" s="78"/>
      <c r="R71" s="81"/>
      <c r="S71" s="81"/>
      <c r="T71" s="81"/>
      <c r="U71" s="81"/>
      <c r="V71" s="82"/>
      <c r="W71" s="82"/>
      <c r="X71" s="82"/>
      <c r="Y71" s="82"/>
      <c r="Z71" s="51"/>
      <c r="AA71" s="73">
        <v>71</v>
      </c>
      <c r="AB71" s="73" t="b">
        <f xml:space="preserve"> IF(AND(Vertices[X] &gt;= Misc!$O$6, Vertices[X] &lt;= Misc!$P$6,Vertices[Y] &gt;= Misc!$O$7, Vertices[Y] &lt;= Misc!$P$7,TRUE), TRUE, FALSE)</f>
        <v>1</v>
      </c>
      <c r="AC71" s="74"/>
      <c r="AD71" s="79" t="s">
        <v>595</v>
      </c>
      <c r="AE71" s="79" t="s">
        <v>595</v>
      </c>
      <c r="AF71" s="2"/>
      <c r="AI71" s="3"/>
      <c r="AJ71" s="3"/>
    </row>
    <row r="72" spans="1:36" x14ac:dyDescent="0.35">
      <c r="A72" s="66" t="s">
        <v>233</v>
      </c>
      <c r="B72" s="67"/>
      <c r="C72" s="67"/>
      <c r="D72" s="68"/>
      <c r="E72" s="70"/>
      <c r="F72" s="67"/>
      <c r="G72" s="67"/>
      <c r="H72" s="71" t="s">
        <v>233</v>
      </c>
      <c r="I72" s="72"/>
      <c r="J72" s="72"/>
      <c r="K72" s="71"/>
      <c r="L72" s="75"/>
      <c r="M72" s="76">
        <v>8515.724609375</v>
      </c>
      <c r="N72" s="76">
        <v>9386.939453125</v>
      </c>
      <c r="O72" s="77"/>
      <c r="P72" s="78"/>
      <c r="Q72" s="78"/>
      <c r="R72" s="81"/>
      <c r="S72" s="81"/>
      <c r="T72" s="81"/>
      <c r="U72" s="81"/>
      <c r="V72" s="82"/>
      <c r="W72" s="82"/>
      <c r="X72" s="82"/>
      <c r="Y72" s="82"/>
      <c r="Z72" s="51"/>
      <c r="AA72" s="73">
        <v>72</v>
      </c>
      <c r="AB72" s="73" t="b">
        <f xml:space="preserve"> IF(AND(Vertices[X] &gt;= Misc!$O$6, Vertices[X] &lt;= Misc!$P$6,Vertices[Y] &gt;= Misc!$O$7, Vertices[Y] &lt;= Misc!$P$7,TRUE), TRUE, FALSE)</f>
        <v>1</v>
      </c>
      <c r="AC72" s="74"/>
      <c r="AD72" s="79" t="s">
        <v>599</v>
      </c>
      <c r="AE72" s="79" t="s">
        <v>599</v>
      </c>
      <c r="AF72" s="2"/>
      <c r="AI72" s="3"/>
      <c r="AJ72" s="3"/>
    </row>
    <row r="73" spans="1:36" x14ac:dyDescent="0.35">
      <c r="A73" s="66" t="s">
        <v>234</v>
      </c>
      <c r="B73" s="67"/>
      <c r="C73" s="67"/>
      <c r="D73" s="68"/>
      <c r="E73" s="70"/>
      <c r="F73" s="67"/>
      <c r="G73" s="67"/>
      <c r="H73" s="71" t="s">
        <v>234</v>
      </c>
      <c r="I73" s="72"/>
      <c r="J73" s="72"/>
      <c r="K73" s="71"/>
      <c r="L73" s="75"/>
      <c r="M73" s="76">
        <v>3053.8134765625</v>
      </c>
      <c r="N73" s="76">
        <v>8678.8916015625</v>
      </c>
      <c r="O73" s="77"/>
      <c r="P73" s="78"/>
      <c r="Q73" s="78"/>
      <c r="R73" s="81"/>
      <c r="S73" s="81"/>
      <c r="T73" s="81"/>
      <c r="U73" s="81"/>
      <c r="V73" s="82"/>
      <c r="W73" s="82"/>
      <c r="X73" s="82"/>
      <c r="Y73" s="82"/>
      <c r="Z73" s="51"/>
      <c r="AA73" s="73">
        <v>73</v>
      </c>
      <c r="AB73" s="73" t="b">
        <f xml:space="preserve"> IF(AND(Vertices[X] &gt;= Misc!$O$6, Vertices[X] &lt;= Misc!$P$6,Vertices[Y] &gt;= Misc!$O$7, Vertices[Y] &lt;= Misc!$P$7,TRUE), TRUE, FALSE)</f>
        <v>1</v>
      </c>
      <c r="AC73" s="74"/>
      <c r="AD73" s="79" t="s">
        <v>604</v>
      </c>
      <c r="AE73" s="79" t="s">
        <v>604</v>
      </c>
      <c r="AF73" s="2"/>
      <c r="AI73" s="3"/>
      <c r="AJ73" s="3"/>
    </row>
    <row r="74" spans="1:36" x14ac:dyDescent="0.35">
      <c r="A74" s="66" t="s">
        <v>235</v>
      </c>
      <c r="B74" s="67"/>
      <c r="C74" s="67"/>
      <c r="D74" s="68"/>
      <c r="E74" s="70"/>
      <c r="F74" s="67"/>
      <c r="G74" s="67"/>
      <c r="H74" s="71" t="s">
        <v>235</v>
      </c>
      <c r="I74" s="72"/>
      <c r="J74" s="72"/>
      <c r="K74" s="71"/>
      <c r="L74" s="75"/>
      <c r="M74" s="76">
        <v>7578.091796875</v>
      </c>
      <c r="N74" s="76">
        <v>8716.21484375</v>
      </c>
      <c r="O74" s="77"/>
      <c r="P74" s="78"/>
      <c r="Q74" s="78"/>
      <c r="R74" s="81"/>
      <c r="S74" s="81"/>
      <c r="T74" s="81"/>
      <c r="U74" s="81"/>
      <c r="V74" s="82"/>
      <c r="W74" s="82"/>
      <c r="X74" s="82"/>
      <c r="Y74" s="82"/>
      <c r="Z74" s="51"/>
      <c r="AA74" s="73">
        <v>74</v>
      </c>
      <c r="AB74" s="73" t="b">
        <f xml:space="preserve"> IF(AND(Vertices[X] &gt;= Misc!$O$6, Vertices[X] &lt;= Misc!$P$6,Vertices[Y] &gt;= Misc!$O$7, Vertices[Y] &lt;= Misc!$P$7,TRUE), TRUE, FALSE)</f>
        <v>1</v>
      </c>
      <c r="AC74" s="74"/>
      <c r="AD74" s="79" t="s">
        <v>602</v>
      </c>
      <c r="AE74" s="79" t="s">
        <v>602</v>
      </c>
      <c r="AF74" s="2"/>
      <c r="AI74" s="3"/>
      <c r="AJ74" s="3"/>
    </row>
    <row r="75" spans="1:36" x14ac:dyDescent="0.35">
      <c r="A75" s="66" t="s">
        <v>236</v>
      </c>
      <c r="B75" s="67"/>
      <c r="C75" s="67"/>
      <c r="D75" s="68"/>
      <c r="E75" s="70"/>
      <c r="F75" s="67"/>
      <c r="G75" s="67"/>
      <c r="H75" s="71" t="s">
        <v>236</v>
      </c>
      <c r="I75" s="72"/>
      <c r="J75" s="72"/>
      <c r="K75" s="71"/>
      <c r="L75" s="75"/>
      <c r="M75" s="76">
        <v>779.60638427734375</v>
      </c>
      <c r="N75" s="76">
        <v>2977.04638671875</v>
      </c>
      <c r="O75" s="77"/>
      <c r="P75" s="78"/>
      <c r="Q75" s="78"/>
      <c r="R75" s="81"/>
      <c r="S75" s="81"/>
      <c r="T75" s="81"/>
      <c r="U75" s="81"/>
      <c r="V75" s="82"/>
      <c r="W75" s="82"/>
      <c r="X75" s="82"/>
      <c r="Y75" s="82"/>
      <c r="Z75" s="51"/>
      <c r="AA75" s="73">
        <v>75</v>
      </c>
      <c r="AB75" s="73" t="b">
        <f xml:space="preserve"> IF(AND(Vertices[X] &gt;= Misc!$O$6, Vertices[X] &lt;= Misc!$P$6,Vertices[Y] &gt;= Misc!$O$7, Vertices[Y] &lt;= Misc!$P$7,TRUE), TRUE, FALSE)</f>
        <v>1</v>
      </c>
      <c r="AC75" s="74"/>
      <c r="AD75" s="79" t="s">
        <v>601</v>
      </c>
      <c r="AE75" s="79" t="s">
        <v>601</v>
      </c>
      <c r="AF75" s="2"/>
      <c r="AI75" s="3"/>
      <c r="AJ75" s="3"/>
    </row>
    <row r="76" spans="1:36" x14ac:dyDescent="0.35">
      <c r="A76" s="66" t="s">
        <v>237</v>
      </c>
      <c r="B76" s="67"/>
      <c r="C76" s="67"/>
      <c r="D76" s="68"/>
      <c r="E76" s="70"/>
      <c r="F76" s="67"/>
      <c r="G76" s="67"/>
      <c r="H76" s="71" t="s">
        <v>237</v>
      </c>
      <c r="I76" s="72"/>
      <c r="J76" s="72"/>
      <c r="K76" s="71"/>
      <c r="L76" s="75"/>
      <c r="M76" s="76">
        <v>6492.00341796875</v>
      </c>
      <c r="N76" s="76">
        <v>8532.9140625</v>
      </c>
      <c r="O76" s="77"/>
      <c r="P76" s="78"/>
      <c r="Q76" s="78"/>
      <c r="R76" s="81"/>
      <c r="S76" s="81"/>
      <c r="T76" s="81"/>
      <c r="U76" s="81"/>
      <c r="V76" s="82"/>
      <c r="W76" s="82"/>
      <c r="X76" s="82"/>
      <c r="Y76" s="82"/>
      <c r="Z76" s="51"/>
      <c r="AA76" s="73">
        <v>76</v>
      </c>
      <c r="AB76" s="73" t="b">
        <f xml:space="preserve"> IF(AND(Vertices[X] &gt;= Misc!$O$6, Vertices[X] &lt;= Misc!$P$6,Vertices[Y] &gt;= Misc!$O$7, Vertices[Y] &lt;= Misc!$P$7,TRUE), TRUE, FALSE)</f>
        <v>1</v>
      </c>
      <c r="AC76" s="74"/>
      <c r="AD76" s="79" t="s">
        <v>605</v>
      </c>
      <c r="AE76" s="79" t="s">
        <v>605</v>
      </c>
      <c r="AF76" s="2"/>
      <c r="AI76" s="3"/>
      <c r="AJ76" s="3"/>
    </row>
    <row r="77" spans="1:36" x14ac:dyDescent="0.35">
      <c r="A77" s="66" t="s">
        <v>238</v>
      </c>
      <c r="B77" s="67"/>
      <c r="C77" s="67"/>
      <c r="D77" s="68"/>
      <c r="E77" s="70"/>
      <c r="F77" s="67"/>
      <c r="G77" s="67"/>
      <c r="H77" s="71" t="s">
        <v>238</v>
      </c>
      <c r="I77" s="72"/>
      <c r="J77" s="72"/>
      <c r="K77" s="71"/>
      <c r="L77" s="75"/>
      <c r="M77" s="76">
        <v>260.46768188476562</v>
      </c>
      <c r="N77" s="76">
        <v>4194.21630859375</v>
      </c>
      <c r="O77" s="77"/>
      <c r="P77" s="78"/>
      <c r="Q77" s="78"/>
      <c r="R77" s="81"/>
      <c r="S77" s="81"/>
      <c r="T77" s="81"/>
      <c r="U77" s="81"/>
      <c r="V77" s="82"/>
      <c r="W77" s="82"/>
      <c r="X77" s="82"/>
      <c r="Y77" s="82"/>
      <c r="Z77" s="51"/>
      <c r="AA77" s="73">
        <v>77</v>
      </c>
      <c r="AB77" s="73" t="b">
        <f xml:space="preserve"> IF(AND(Vertices[X] &gt;= Misc!$O$6, Vertices[X] &lt;= Misc!$P$6,Vertices[Y] &gt;= Misc!$O$7, Vertices[Y] &lt;= Misc!$P$7,TRUE), TRUE, FALSE)</f>
        <v>1</v>
      </c>
      <c r="AC77" s="74"/>
      <c r="AD77" s="79" t="s">
        <v>606</v>
      </c>
      <c r="AE77" s="79" t="s">
        <v>606</v>
      </c>
      <c r="AF77" s="2"/>
      <c r="AI77" s="3"/>
      <c r="AJ77" s="3"/>
    </row>
    <row r="78" spans="1:36" x14ac:dyDescent="0.35">
      <c r="A78" s="66" t="s">
        <v>239</v>
      </c>
      <c r="B78" s="67"/>
      <c r="C78" s="67"/>
      <c r="D78" s="68"/>
      <c r="E78" s="70"/>
      <c r="F78" s="67"/>
      <c r="G78" s="67"/>
      <c r="H78" s="71" t="s">
        <v>239</v>
      </c>
      <c r="I78" s="72"/>
      <c r="J78" s="72"/>
      <c r="K78" s="71"/>
      <c r="L78" s="75"/>
      <c r="M78" s="76">
        <v>1955.1239013671875</v>
      </c>
      <c r="N78" s="76">
        <v>8168.68310546875</v>
      </c>
      <c r="O78" s="77"/>
      <c r="P78" s="78"/>
      <c r="Q78" s="78"/>
      <c r="R78" s="81"/>
      <c r="S78" s="81"/>
      <c r="T78" s="81"/>
      <c r="U78" s="81"/>
      <c r="V78" s="82"/>
      <c r="W78" s="82"/>
      <c r="X78" s="82"/>
      <c r="Y78" s="82"/>
      <c r="Z78" s="51"/>
      <c r="AA78" s="73">
        <v>78</v>
      </c>
      <c r="AB78" s="73" t="b">
        <f xml:space="preserve"> IF(AND(Vertices[X] &gt;= Misc!$O$6, Vertices[X] &lt;= Misc!$P$6,Vertices[Y] &gt;= Misc!$O$7, Vertices[Y] &lt;= Misc!$P$7,TRUE), TRUE, FALSE)</f>
        <v>1</v>
      </c>
      <c r="AC78" s="74"/>
      <c r="AD78" s="79" t="s">
        <v>588</v>
      </c>
      <c r="AE78" s="79" t="s">
        <v>588</v>
      </c>
      <c r="AF78" s="2"/>
      <c r="AI78" s="3"/>
      <c r="AJ78" s="3"/>
    </row>
    <row r="79" spans="1:36" x14ac:dyDescent="0.35">
      <c r="A79" s="66" t="s">
        <v>240</v>
      </c>
      <c r="B79" s="67"/>
      <c r="C79" s="67"/>
      <c r="D79" s="68"/>
      <c r="E79" s="70"/>
      <c r="F79" s="67"/>
      <c r="G79" s="67"/>
      <c r="H79" s="71" t="s">
        <v>240</v>
      </c>
      <c r="I79" s="72"/>
      <c r="J79" s="72"/>
      <c r="K79" s="71"/>
      <c r="L79" s="75"/>
      <c r="M79" s="76">
        <v>7263.52294921875</v>
      </c>
      <c r="N79" s="76">
        <v>2909.214599609375</v>
      </c>
      <c r="O79" s="77"/>
      <c r="P79" s="78"/>
      <c r="Q79" s="78"/>
      <c r="R79" s="81"/>
      <c r="S79" s="81"/>
      <c r="T79" s="81"/>
      <c r="U79" s="81"/>
      <c r="V79" s="82"/>
      <c r="W79" s="82"/>
      <c r="X79" s="82"/>
      <c r="Y79" s="82"/>
      <c r="Z79" s="51"/>
      <c r="AA79" s="73">
        <v>79</v>
      </c>
      <c r="AB79" s="73" t="b">
        <f xml:space="preserve"> IF(AND(Vertices[X] &gt;= Misc!$O$6, Vertices[X] &lt;= Misc!$P$6,Vertices[Y] &gt;= Misc!$O$7, Vertices[Y] &lt;= Misc!$P$7,TRUE), TRUE, FALSE)</f>
        <v>1</v>
      </c>
      <c r="AC79" s="74"/>
      <c r="AD79" s="79" t="s">
        <v>588</v>
      </c>
      <c r="AE79" s="79" t="s">
        <v>588</v>
      </c>
      <c r="AF79" s="2"/>
      <c r="AI79" s="3"/>
      <c r="AJ79" s="3"/>
    </row>
    <row r="80" spans="1:36" x14ac:dyDescent="0.35">
      <c r="A80" s="66" t="s">
        <v>241</v>
      </c>
      <c r="B80" s="67"/>
      <c r="C80" s="67"/>
      <c r="D80" s="68"/>
      <c r="E80" s="70"/>
      <c r="F80" s="67"/>
      <c r="G80" s="67"/>
      <c r="H80" s="71" t="s">
        <v>241</v>
      </c>
      <c r="I80" s="72"/>
      <c r="J80" s="72"/>
      <c r="K80" s="71"/>
      <c r="L80" s="75"/>
      <c r="M80" s="76">
        <v>1120.655029296875</v>
      </c>
      <c r="N80" s="76">
        <v>4052.732421875</v>
      </c>
      <c r="O80" s="77"/>
      <c r="P80" s="78"/>
      <c r="Q80" s="78"/>
      <c r="R80" s="81"/>
      <c r="S80" s="81"/>
      <c r="T80" s="81"/>
      <c r="U80" s="81"/>
      <c r="V80" s="82"/>
      <c r="W80" s="82"/>
      <c r="X80" s="82"/>
      <c r="Y80" s="82"/>
      <c r="Z80" s="51"/>
      <c r="AA80" s="73">
        <v>80</v>
      </c>
      <c r="AB80" s="73" t="b">
        <f xml:space="preserve"> IF(AND(Vertices[X] &gt;= Misc!$O$6, Vertices[X] &lt;= Misc!$P$6,Vertices[Y] &gt;= Misc!$O$7, Vertices[Y] &lt;= Misc!$P$7,TRUE), TRUE, FALSE)</f>
        <v>1</v>
      </c>
      <c r="AC80" s="74"/>
      <c r="AD80" s="79" t="s">
        <v>595</v>
      </c>
      <c r="AE80" s="79" t="s">
        <v>595</v>
      </c>
      <c r="AF80" s="2"/>
      <c r="AI80" s="3"/>
      <c r="AJ80" s="3"/>
    </row>
    <row r="81" spans="1:36" x14ac:dyDescent="0.35">
      <c r="A81" s="66" t="s">
        <v>242</v>
      </c>
      <c r="B81" s="67"/>
      <c r="C81" s="67"/>
      <c r="D81" s="68"/>
      <c r="E81" s="70"/>
      <c r="F81" s="67"/>
      <c r="G81" s="67"/>
      <c r="H81" s="71" t="s">
        <v>242</v>
      </c>
      <c r="I81" s="72"/>
      <c r="J81" s="72"/>
      <c r="K81" s="71"/>
      <c r="L81" s="75"/>
      <c r="M81" s="76">
        <v>3813.3984375</v>
      </c>
      <c r="N81" s="76">
        <v>5410.6767578125</v>
      </c>
      <c r="O81" s="77"/>
      <c r="P81" s="78"/>
      <c r="Q81" s="78"/>
      <c r="R81" s="81"/>
      <c r="S81" s="81"/>
      <c r="T81" s="81"/>
      <c r="U81" s="81"/>
      <c r="V81" s="82"/>
      <c r="W81" s="82"/>
      <c r="X81" s="82"/>
      <c r="Y81" s="82"/>
      <c r="Z81" s="51"/>
      <c r="AA81" s="73">
        <v>81</v>
      </c>
      <c r="AB81" s="73" t="b">
        <f xml:space="preserve"> IF(AND(Vertices[X] &gt;= Misc!$O$6, Vertices[X] &lt;= Misc!$P$6,Vertices[Y] &gt;= Misc!$O$7, Vertices[Y] &lt;= Misc!$P$7,TRUE), TRUE, FALSE)</f>
        <v>1</v>
      </c>
      <c r="AC81" s="74"/>
      <c r="AD81" s="79" t="s">
        <v>587</v>
      </c>
      <c r="AE81" s="79" t="s">
        <v>587</v>
      </c>
      <c r="AF81" s="2"/>
      <c r="AI81" s="3"/>
      <c r="AJ81" s="3"/>
    </row>
    <row r="82" spans="1:36" x14ac:dyDescent="0.35">
      <c r="A82" s="66" t="s">
        <v>243</v>
      </c>
      <c r="B82" s="67"/>
      <c r="C82" s="67"/>
      <c r="D82" s="68"/>
      <c r="E82" s="70"/>
      <c r="F82" s="67"/>
      <c r="G82" s="67"/>
      <c r="H82" s="71" t="s">
        <v>243</v>
      </c>
      <c r="I82" s="72"/>
      <c r="J82" s="72"/>
      <c r="K82" s="71"/>
      <c r="L82" s="75"/>
      <c r="M82" s="76">
        <v>2744.09033203125</v>
      </c>
      <c r="N82" s="76">
        <v>5412.794921875</v>
      </c>
      <c r="O82" s="77"/>
      <c r="P82" s="78"/>
      <c r="Q82" s="78"/>
      <c r="R82" s="81"/>
      <c r="S82" s="81"/>
      <c r="T82" s="81"/>
      <c r="U82" s="81"/>
      <c r="V82" s="82"/>
      <c r="W82" s="82"/>
      <c r="X82" s="82"/>
      <c r="Y82" s="82"/>
      <c r="Z82" s="51"/>
      <c r="AA82" s="73">
        <v>82</v>
      </c>
      <c r="AB82" s="73" t="b">
        <f xml:space="preserve"> IF(AND(Vertices[X] &gt;= Misc!$O$6, Vertices[X] &lt;= Misc!$P$6,Vertices[Y] &gt;= Misc!$O$7, Vertices[Y] &lt;= Misc!$P$7,TRUE), TRUE, FALSE)</f>
        <v>1</v>
      </c>
      <c r="AC82" s="74"/>
      <c r="AD82" s="79" t="s">
        <v>587</v>
      </c>
      <c r="AE82" s="79" t="s">
        <v>587</v>
      </c>
      <c r="AF82" s="2"/>
      <c r="AI82" s="3"/>
      <c r="AJ82" s="3"/>
    </row>
    <row r="83" spans="1:36" x14ac:dyDescent="0.35">
      <c r="A83" s="66" t="s">
        <v>244</v>
      </c>
      <c r="B83" s="67"/>
      <c r="C83" s="67"/>
      <c r="D83" s="68"/>
      <c r="E83" s="70"/>
      <c r="F83" s="67"/>
      <c r="G83" s="67"/>
      <c r="H83" s="71" t="s">
        <v>244</v>
      </c>
      <c r="I83" s="72"/>
      <c r="J83" s="72"/>
      <c r="K83" s="71"/>
      <c r="L83" s="75"/>
      <c r="M83" s="76">
        <v>2154.906982421875</v>
      </c>
      <c r="N83" s="76">
        <v>3126.287109375</v>
      </c>
      <c r="O83" s="77"/>
      <c r="P83" s="78"/>
      <c r="Q83" s="78"/>
      <c r="R83" s="81"/>
      <c r="S83" s="81"/>
      <c r="T83" s="81"/>
      <c r="U83" s="81"/>
      <c r="V83" s="82"/>
      <c r="W83" s="82"/>
      <c r="X83" s="82"/>
      <c r="Y83" s="82"/>
      <c r="Z83" s="51"/>
      <c r="AA83" s="73">
        <v>83</v>
      </c>
      <c r="AB83" s="73" t="b">
        <f xml:space="preserve"> IF(AND(Vertices[X] &gt;= Misc!$O$6, Vertices[X] &lt;= Misc!$P$6,Vertices[Y] &gt;= Misc!$O$7, Vertices[Y] &lt;= Misc!$P$7,TRUE), TRUE, FALSE)</f>
        <v>1</v>
      </c>
      <c r="AC83" s="74"/>
      <c r="AD83" s="79" t="s">
        <v>587</v>
      </c>
      <c r="AE83" s="79" t="s">
        <v>587</v>
      </c>
      <c r="AF83" s="2"/>
      <c r="AI83" s="3"/>
      <c r="AJ83" s="3"/>
    </row>
    <row r="84" spans="1:36" x14ac:dyDescent="0.35">
      <c r="A84" s="66" t="s">
        <v>245</v>
      </c>
      <c r="B84" s="67"/>
      <c r="C84" s="67"/>
      <c r="D84" s="68"/>
      <c r="E84" s="70"/>
      <c r="F84" s="67"/>
      <c r="G84" s="67"/>
      <c r="H84" s="71" t="s">
        <v>245</v>
      </c>
      <c r="I84" s="72"/>
      <c r="J84" s="72"/>
      <c r="K84" s="71"/>
      <c r="L84" s="75"/>
      <c r="M84" s="76">
        <v>4956.20068359375</v>
      </c>
      <c r="N84" s="76">
        <v>6327.294921875</v>
      </c>
      <c r="O84" s="77"/>
      <c r="P84" s="78"/>
      <c r="Q84" s="78"/>
      <c r="R84" s="81"/>
      <c r="S84" s="81"/>
      <c r="T84" s="81"/>
      <c r="U84" s="81"/>
      <c r="V84" s="82"/>
      <c r="W84" s="82"/>
      <c r="X84" s="82"/>
      <c r="Y84" s="82"/>
      <c r="Z84" s="51"/>
      <c r="AA84" s="73">
        <v>84</v>
      </c>
      <c r="AB84" s="73" t="b">
        <f xml:space="preserve"> IF(AND(Vertices[X] &gt;= Misc!$O$6, Vertices[X] &lt;= Misc!$P$6,Vertices[Y] &gt;= Misc!$O$7, Vertices[Y] &lt;= Misc!$P$7,TRUE), TRUE, FALSE)</f>
        <v>1</v>
      </c>
      <c r="AC84" s="74"/>
      <c r="AD84" s="79" t="s">
        <v>587</v>
      </c>
      <c r="AE84" s="79"/>
      <c r="AF84" s="2"/>
      <c r="AI84" s="3"/>
      <c r="AJ84" s="3"/>
    </row>
    <row r="85" spans="1:36" x14ac:dyDescent="0.35">
      <c r="A85" s="66" t="s">
        <v>246</v>
      </c>
      <c r="B85" s="67"/>
      <c r="C85" s="67"/>
      <c r="D85" s="68"/>
      <c r="E85" s="70"/>
      <c r="F85" s="67"/>
      <c r="G85" s="67"/>
      <c r="H85" s="71" t="s">
        <v>246</v>
      </c>
      <c r="I85" s="72"/>
      <c r="J85" s="72"/>
      <c r="K85" s="71"/>
      <c r="L85" s="75"/>
      <c r="M85" s="76">
        <v>3218.71630859375</v>
      </c>
      <c r="N85" s="76">
        <v>1253.04931640625</v>
      </c>
      <c r="O85" s="77"/>
      <c r="P85" s="78"/>
      <c r="Q85" s="78"/>
      <c r="R85" s="81"/>
      <c r="S85" s="81"/>
      <c r="T85" s="81"/>
      <c r="U85" s="81"/>
      <c r="V85" s="82"/>
      <c r="W85" s="82"/>
      <c r="X85" s="82"/>
      <c r="Y85" s="82"/>
      <c r="Z85" s="51"/>
      <c r="AA85" s="73">
        <v>85</v>
      </c>
      <c r="AB85" s="73" t="b">
        <f xml:space="preserve"> IF(AND(Vertices[X] &gt;= Misc!$O$6, Vertices[X] &lt;= Misc!$P$6,Vertices[Y] &gt;= Misc!$O$7, Vertices[Y] &lt;= Misc!$P$7,TRUE), TRUE, FALSE)</f>
        <v>1</v>
      </c>
      <c r="AC85" s="74"/>
      <c r="AD85" s="79" t="s">
        <v>588</v>
      </c>
      <c r="AE85" s="79" t="s">
        <v>588</v>
      </c>
      <c r="AF85" s="2"/>
      <c r="AI85" s="3"/>
      <c r="AJ85" s="3"/>
    </row>
    <row r="86" spans="1:36" x14ac:dyDescent="0.35">
      <c r="A86" s="66" t="s">
        <v>247</v>
      </c>
      <c r="B86" s="67"/>
      <c r="C86" s="67"/>
      <c r="D86" s="68"/>
      <c r="E86" s="70"/>
      <c r="F86" s="67"/>
      <c r="G86" s="67"/>
      <c r="H86" s="71" t="s">
        <v>247</v>
      </c>
      <c r="I86" s="72"/>
      <c r="J86" s="72"/>
      <c r="K86" s="71"/>
      <c r="L86" s="75"/>
      <c r="M86" s="76">
        <v>8407.392578125</v>
      </c>
      <c r="N86" s="76">
        <v>6846.8466796875</v>
      </c>
      <c r="O86" s="77"/>
      <c r="P86" s="78"/>
      <c r="Q86" s="78"/>
      <c r="R86" s="81"/>
      <c r="S86" s="81"/>
      <c r="T86" s="81"/>
      <c r="U86" s="81"/>
      <c r="V86" s="82"/>
      <c r="W86" s="82"/>
      <c r="X86" s="82"/>
      <c r="Y86" s="82"/>
      <c r="Z86" s="51"/>
      <c r="AA86" s="73">
        <v>86</v>
      </c>
      <c r="AB86" s="73" t="b">
        <f xml:space="preserve"> IF(AND(Vertices[X] &gt;= Misc!$O$6, Vertices[X] &lt;= Misc!$P$6,Vertices[Y] &gt;= Misc!$O$7, Vertices[Y] &lt;= Misc!$P$7,TRUE), TRUE, FALSE)</f>
        <v>1</v>
      </c>
      <c r="AC86" s="74"/>
      <c r="AD86" s="79" t="s">
        <v>607</v>
      </c>
      <c r="AE86" s="79" t="s">
        <v>607</v>
      </c>
      <c r="AF86" s="2"/>
      <c r="AI86" s="3"/>
      <c r="AJ86" s="3"/>
    </row>
    <row r="87" spans="1:36" x14ac:dyDescent="0.35">
      <c r="A87" s="66" t="s">
        <v>248</v>
      </c>
      <c r="B87" s="67"/>
      <c r="C87" s="67"/>
      <c r="D87" s="68"/>
      <c r="E87" s="70"/>
      <c r="F87" s="67"/>
      <c r="G87" s="67"/>
      <c r="H87" s="71" t="s">
        <v>248</v>
      </c>
      <c r="I87" s="72"/>
      <c r="J87" s="72"/>
      <c r="K87" s="71"/>
      <c r="L87" s="75"/>
      <c r="M87" s="76">
        <v>8656.1376953125</v>
      </c>
      <c r="N87" s="76">
        <v>1463.14990234375</v>
      </c>
      <c r="O87" s="77"/>
      <c r="P87" s="78"/>
      <c r="Q87" s="78"/>
      <c r="R87" s="81"/>
      <c r="S87" s="81"/>
      <c r="T87" s="81"/>
      <c r="U87" s="81"/>
      <c r="V87" s="82"/>
      <c r="W87" s="82"/>
      <c r="X87" s="82"/>
      <c r="Y87" s="82"/>
      <c r="Z87" s="51"/>
      <c r="AA87" s="73">
        <v>87</v>
      </c>
      <c r="AB87" s="73" t="b">
        <f xml:space="preserve"> IF(AND(Vertices[X] &gt;= Misc!$O$6, Vertices[X] &lt;= Misc!$P$6,Vertices[Y] &gt;= Misc!$O$7, Vertices[Y] &lt;= Misc!$P$7,TRUE), TRUE, FALSE)</f>
        <v>1</v>
      </c>
      <c r="AC87" s="74"/>
      <c r="AD87" s="79" t="s">
        <v>608</v>
      </c>
      <c r="AE87" s="79" t="s">
        <v>608</v>
      </c>
      <c r="AF87" s="2"/>
      <c r="AI87" s="3"/>
      <c r="AJ87" s="3"/>
    </row>
    <row r="88" spans="1:36" x14ac:dyDescent="0.35">
      <c r="A88" s="66" t="s">
        <v>249</v>
      </c>
      <c r="B88" s="67"/>
      <c r="C88" s="67"/>
      <c r="D88" s="68"/>
      <c r="E88" s="70"/>
      <c r="F88" s="67"/>
      <c r="G88" s="67"/>
      <c r="H88" s="71" t="s">
        <v>249</v>
      </c>
      <c r="I88" s="72"/>
      <c r="J88" s="72"/>
      <c r="K88" s="71"/>
      <c r="L88" s="75"/>
      <c r="M88" s="76">
        <v>4228.9365234375</v>
      </c>
      <c r="N88" s="76">
        <v>8322.814453125</v>
      </c>
      <c r="O88" s="77"/>
      <c r="P88" s="78"/>
      <c r="Q88" s="78"/>
      <c r="R88" s="81"/>
      <c r="S88" s="81"/>
      <c r="T88" s="81"/>
      <c r="U88" s="81"/>
      <c r="V88" s="82"/>
      <c r="W88" s="82"/>
      <c r="X88" s="82"/>
      <c r="Y88" s="82"/>
      <c r="Z88" s="51"/>
      <c r="AA88" s="73">
        <v>88</v>
      </c>
      <c r="AB88" s="73" t="b">
        <f xml:space="preserve"> IF(AND(Vertices[X] &gt;= Misc!$O$6, Vertices[X] &lt;= Misc!$P$6,Vertices[Y] &gt;= Misc!$O$7, Vertices[Y] &lt;= Misc!$P$7,TRUE), TRUE, FALSE)</f>
        <v>1</v>
      </c>
      <c r="AC88" s="74"/>
      <c r="AD88" s="79" t="s">
        <v>610</v>
      </c>
      <c r="AE88" s="79" t="s">
        <v>610</v>
      </c>
      <c r="AF88" s="2"/>
      <c r="AI88" s="3"/>
      <c r="AJ88" s="3"/>
    </row>
    <row r="89" spans="1:36" x14ac:dyDescent="0.35">
      <c r="A89" s="66" t="s">
        <v>250</v>
      </c>
      <c r="B89" s="67"/>
      <c r="C89" s="67"/>
      <c r="D89" s="68"/>
      <c r="E89" s="70"/>
      <c r="F89" s="67"/>
      <c r="G89" s="67"/>
      <c r="H89" s="71" t="s">
        <v>250</v>
      </c>
      <c r="I89" s="72"/>
      <c r="J89" s="72"/>
      <c r="K89" s="71"/>
      <c r="L89" s="75"/>
      <c r="M89" s="76">
        <v>7608.25634765625</v>
      </c>
      <c r="N89" s="76">
        <v>1561.1209716796875</v>
      </c>
      <c r="O89" s="77"/>
      <c r="P89" s="78"/>
      <c r="Q89" s="78"/>
      <c r="R89" s="81"/>
      <c r="S89" s="81"/>
      <c r="T89" s="81"/>
      <c r="U89" s="81"/>
      <c r="V89" s="82"/>
      <c r="W89" s="82"/>
      <c r="X89" s="82"/>
      <c r="Y89" s="82"/>
      <c r="Z89" s="51"/>
      <c r="AA89" s="73">
        <v>89</v>
      </c>
      <c r="AB89" s="73" t="b">
        <f xml:space="preserve"> IF(AND(Vertices[X] &gt;= Misc!$O$6, Vertices[X] &lt;= Misc!$P$6,Vertices[Y] &gt;= Misc!$O$7, Vertices[Y] &lt;= Misc!$P$7,TRUE), TRUE, FALSE)</f>
        <v>1</v>
      </c>
      <c r="AC89" s="74"/>
      <c r="AD89" s="79" t="s">
        <v>598</v>
      </c>
      <c r="AE89" s="79"/>
      <c r="AF89" s="2"/>
      <c r="AI89" s="3"/>
      <c r="AJ89" s="3"/>
    </row>
    <row r="90" spans="1:36" x14ac:dyDescent="0.35">
      <c r="A90" s="66" t="s">
        <v>306</v>
      </c>
      <c r="B90" s="67"/>
      <c r="C90" s="67"/>
      <c r="D90" s="68"/>
      <c r="E90" s="70"/>
      <c r="F90" s="67"/>
      <c r="G90" s="67"/>
      <c r="H90" s="71" t="s">
        <v>306</v>
      </c>
      <c r="I90" s="72"/>
      <c r="J90" s="72"/>
      <c r="K90" s="71"/>
      <c r="L90" s="75"/>
      <c r="M90" s="76">
        <v>4473.06689453125</v>
      </c>
      <c r="N90" s="76">
        <v>1804.7640380859375</v>
      </c>
      <c r="O90" s="77"/>
      <c r="P90" s="78"/>
      <c r="Q90" s="78"/>
      <c r="R90" s="81"/>
      <c r="S90" s="81"/>
      <c r="T90" s="81"/>
      <c r="U90" s="81"/>
      <c r="V90" s="82"/>
      <c r="W90" s="82"/>
      <c r="X90" s="82"/>
      <c r="Y90" s="82"/>
      <c r="Z90" s="51"/>
      <c r="AA90" s="73">
        <v>90</v>
      </c>
      <c r="AB90" s="73" t="b">
        <f xml:space="preserve"> IF(AND(Vertices[X] &gt;= Misc!$O$6, Vertices[X] &lt;= Misc!$P$6,Vertices[Y] &gt;= Misc!$O$7, Vertices[Y] &lt;= Misc!$P$7,TRUE), TRUE, FALSE)</f>
        <v>1</v>
      </c>
      <c r="AC90" s="74"/>
      <c r="AD90" s="79" t="s">
        <v>598</v>
      </c>
      <c r="AE90" s="79" t="s">
        <v>598</v>
      </c>
      <c r="AF90" s="2"/>
      <c r="AI90" s="3"/>
      <c r="AJ90" s="3"/>
    </row>
    <row r="91" spans="1:36" x14ac:dyDescent="0.35">
      <c r="A91" s="66" t="s">
        <v>307</v>
      </c>
      <c r="B91" s="67"/>
      <c r="C91" s="67"/>
      <c r="D91" s="68"/>
      <c r="E91" s="70"/>
      <c r="F91" s="67"/>
      <c r="G91" s="67"/>
      <c r="H91" s="71" t="s">
        <v>307</v>
      </c>
      <c r="I91" s="72"/>
      <c r="J91" s="72"/>
      <c r="K91" s="71"/>
      <c r="L91" s="75"/>
      <c r="M91" s="76">
        <v>8385.7705078125</v>
      </c>
      <c r="N91" s="76">
        <v>3676.121337890625</v>
      </c>
      <c r="O91" s="77"/>
      <c r="P91" s="78"/>
      <c r="Q91" s="78"/>
      <c r="R91" s="81"/>
      <c r="S91" s="81"/>
      <c r="T91" s="81"/>
      <c r="U91" s="81"/>
      <c r="V91" s="82"/>
      <c r="W91" s="82"/>
      <c r="X91" s="82"/>
      <c r="Y91" s="82"/>
      <c r="Z91" s="51"/>
      <c r="AA91" s="73">
        <v>91</v>
      </c>
      <c r="AB91" s="73" t="b">
        <f xml:space="preserve"> IF(AND(Vertices[X] &gt;= Misc!$O$6, Vertices[X] &lt;= Misc!$P$6,Vertices[Y] &gt;= Misc!$O$7, Vertices[Y] &lt;= Misc!$P$7,TRUE), TRUE, FALSE)</f>
        <v>1</v>
      </c>
      <c r="AC91" s="74"/>
      <c r="AD91" s="79" t="s">
        <v>598</v>
      </c>
      <c r="AE91" s="79" t="s">
        <v>598</v>
      </c>
      <c r="AF91" s="2"/>
      <c r="AI91" s="3"/>
      <c r="AJ91" s="3"/>
    </row>
    <row r="92" spans="1:36" x14ac:dyDescent="0.35">
      <c r="A92" s="66" t="s">
        <v>251</v>
      </c>
      <c r="B92" s="67"/>
      <c r="C92" s="67"/>
      <c r="D92" s="68"/>
      <c r="E92" s="70"/>
      <c r="F92" s="67"/>
      <c r="G92" s="67"/>
      <c r="H92" s="71" t="s">
        <v>251</v>
      </c>
      <c r="I92" s="72"/>
      <c r="J92" s="72"/>
      <c r="K92" s="71"/>
      <c r="L92" s="75"/>
      <c r="M92" s="76">
        <v>653.20330810546875</v>
      </c>
      <c r="N92" s="76">
        <v>5272.7412109375</v>
      </c>
      <c r="O92" s="77"/>
      <c r="P92" s="78"/>
      <c r="Q92" s="78"/>
      <c r="R92" s="81"/>
      <c r="S92" s="81"/>
      <c r="T92" s="81"/>
      <c r="U92" s="81"/>
      <c r="V92" s="82"/>
      <c r="W92" s="82"/>
      <c r="X92" s="82"/>
      <c r="Y92" s="82"/>
      <c r="Z92" s="51"/>
      <c r="AA92" s="73">
        <v>92</v>
      </c>
      <c r="AB92" s="73" t="b">
        <f xml:space="preserve"> IF(AND(Vertices[X] &gt;= Misc!$O$6, Vertices[X] &lt;= Misc!$P$6,Vertices[Y] &gt;= Misc!$O$7, Vertices[Y] &lt;= Misc!$P$7,TRUE), TRUE, FALSE)</f>
        <v>1</v>
      </c>
      <c r="AC92" s="74"/>
      <c r="AD92" s="79" t="s">
        <v>597</v>
      </c>
      <c r="AE92" s="79"/>
      <c r="AF92" s="2"/>
      <c r="AI92" s="3"/>
      <c r="AJ92" s="3"/>
    </row>
    <row r="93" spans="1:36" x14ac:dyDescent="0.35">
      <c r="A93" s="66" t="s">
        <v>399</v>
      </c>
      <c r="B93" s="67"/>
      <c r="C93" s="67"/>
      <c r="D93" s="68"/>
      <c r="E93" s="70"/>
      <c r="F93" s="67"/>
      <c r="G93" s="67"/>
      <c r="H93" s="71" t="s">
        <v>399</v>
      </c>
      <c r="I93" s="72"/>
      <c r="J93" s="72"/>
      <c r="K93" s="71"/>
      <c r="L93" s="75"/>
      <c r="M93" s="76">
        <v>3235.5205078125</v>
      </c>
      <c r="N93" s="76">
        <v>997.25042724609375</v>
      </c>
      <c r="O93" s="77"/>
      <c r="P93" s="78"/>
      <c r="Q93" s="78"/>
      <c r="R93" s="81"/>
      <c r="S93" s="81"/>
      <c r="T93" s="81"/>
      <c r="U93" s="81"/>
      <c r="V93" s="82"/>
      <c r="W93" s="82"/>
      <c r="X93" s="82"/>
      <c r="Y93" s="82"/>
      <c r="Z93" s="51"/>
      <c r="AA93" s="73">
        <v>93</v>
      </c>
      <c r="AB93" s="73" t="b">
        <f xml:space="preserve"> IF(AND(Vertices[X] &gt;= Misc!$O$6, Vertices[X] &lt;= Misc!$P$6,Vertices[Y] &gt;= Misc!$O$7, Vertices[Y] &lt;= Misc!$P$7,TRUE), TRUE, FALSE)</f>
        <v>1</v>
      </c>
      <c r="AC93" s="74"/>
      <c r="AD93" s="79"/>
      <c r="AE93" s="79" t="s">
        <v>636</v>
      </c>
      <c r="AF93" s="2"/>
      <c r="AI93" s="3"/>
      <c r="AJ93" s="3"/>
    </row>
    <row r="94" spans="1:36" x14ac:dyDescent="0.35">
      <c r="A94" s="66" t="s">
        <v>252</v>
      </c>
      <c r="B94" s="67"/>
      <c r="C94" s="67"/>
      <c r="D94" s="68"/>
      <c r="E94" s="70"/>
      <c r="F94" s="67"/>
      <c r="G94" s="67"/>
      <c r="H94" s="71" t="s">
        <v>252</v>
      </c>
      <c r="I94" s="72"/>
      <c r="J94" s="72"/>
      <c r="K94" s="71"/>
      <c r="L94" s="75"/>
      <c r="M94" s="76">
        <v>640.68023681640625</v>
      </c>
      <c r="N94" s="76">
        <v>2656.25537109375</v>
      </c>
      <c r="O94" s="77"/>
      <c r="P94" s="78"/>
      <c r="Q94" s="78"/>
      <c r="R94" s="81"/>
      <c r="S94" s="81"/>
      <c r="T94" s="81"/>
      <c r="U94" s="81"/>
      <c r="V94" s="82"/>
      <c r="W94" s="82"/>
      <c r="X94" s="82"/>
      <c r="Y94" s="82"/>
      <c r="Z94" s="51"/>
      <c r="AA94" s="73">
        <v>94</v>
      </c>
      <c r="AB94" s="73" t="b">
        <f xml:space="preserve"> IF(AND(Vertices[X] &gt;= Misc!$O$6, Vertices[X] &lt;= Misc!$P$6,Vertices[Y] &gt;= Misc!$O$7, Vertices[Y] &lt;= Misc!$P$7,TRUE), TRUE, FALSE)</f>
        <v>1</v>
      </c>
      <c r="AC94" s="74"/>
      <c r="AD94" s="79" t="s">
        <v>591</v>
      </c>
      <c r="AE94" s="79" t="s">
        <v>591</v>
      </c>
      <c r="AF94" s="2"/>
      <c r="AI94" s="3"/>
      <c r="AJ94" s="3"/>
    </row>
    <row r="95" spans="1:36" x14ac:dyDescent="0.35">
      <c r="A95" s="66" t="s">
        <v>253</v>
      </c>
      <c r="B95" s="67"/>
      <c r="C95" s="67"/>
      <c r="D95" s="68"/>
      <c r="E95" s="70"/>
      <c r="F95" s="67"/>
      <c r="G95" s="67"/>
      <c r="H95" s="71" t="s">
        <v>253</v>
      </c>
      <c r="I95" s="72"/>
      <c r="J95" s="72"/>
      <c r="K95" s="71"/>
      <c r="L95" s="75"/>
      <c r="M95" s="76">
        <v>8871.939453125</v>
      </c>
      <c r="N95" s="76">
        <v>1332.0909423828125</v>
      </c>
      <c r="O95" s="77"/>
      <c r="P95" s="78"/>
      <c r="Q95" s="78"/>
      <c r="R95" s="81"/>
      <c r="S95" s="81"/>
      <c r="T95" s="81"/>
      <c r="U95" s="81"/>
      <c r="V95" s="82"/>
      <c r="W95" s="82"/>
      <c r="X95" s="82"/>
      <c r="Y95" s="82"/>
      <c r="Z95" s="51"/>
      <c r="AA95" s="73">
        <v>95</v>
      </c>
      <c r="AB95" s="73" t="b">
        <f xml:space="preserve"> IF(AND(Vertices[X] &gt;= Misc!$O$6, Vertices[X] &lt;= Misc!$P$6,Vertices[Y] &gt;= Misc!$O$7, Vertices[Y] &lt;= Misc!$P$7,TRUE), TRUE, FALSE)</f>
        <v>1</v>
      </c>
      <c r="AC95" s="74"/>
      <c r="AD95" s="79" t="s">
        <v>605</v>
      </c>
      <c r="AE95" s="79" t="s">
        <v>605</v>
      </c>
      <c r="AF95" s="2"/>
      <c r="AI95" s="3"/>
      <c r="AJ95" s="3"/>
    </row>
    <row r="96" spans="1:36" x14ac:dyDescent="0.35">
      <c r="A96" s="66" t="s">
        <v>400</v>
      </c>
      <c r="B96" s="67"/>
      <c r="C96" s="67"/>
      <c r="D96" s="68"/>
      <c r="E96" s="70"/>
      <c r="F96" s="67"/>
      <c r="G96" s="67"/>
      <c r="H96" s="71" t="s">
        <v>400</v>
      </c>
      <c r="I96" s="72"/>
      <c r="J96" s="72"/>
      <c r="K96" s="71"/>
      <c r="L96" s="75"/>
      <c r="M96" s="76">
        <v>3909.29931640625</v>
      </c>
      <c r="N96" s="76">
        <v>967.36822509765625</v>
      </c>
      <c r="O96" s="77"/>
      <c r="P96" s="78"/>
      <c r="Q96" s="78"/>
      <c r="R96" s="81"/>
      <c r="S96" s="81"/>
      <c r="T96" s="81"/>
      <c r="U96" s="81"/>
      <c r="V96" s="82"/>
      <c r="W96" s="82"/>
      <c r="X96" s="82"/>
      <c r="Y96" s="82"/>
      <c r="Z96" s="51"/>
      <c r="AA96" s="73">
        <v>96</v>
      </c>
      <c r="AB96" s="73" t="b">
        <f xml:space="preserve"> IF(AND(Vertices[X] &gt;= Misc!$O$6, Vertices[X] &lt;= Misc!$P$6,Vertices[Y] &gt;= Misc!$O$7, Vertices[Y] &lt;= Misc!$P$7,TRUE), TRUE, FALSE)</f>
        <v>1</v>
      </c>
      <c r="AC96" s="74"/>
      <c r="AD96" s="79"/>
      <c r="AE96" s="79" t="s">
        <v>637</v>
      </c>
      <c r="AF96" s="2"/>
      <c r="AI96" s="3"/>
      <c r="AJ96" s="3"/>
    </row>
    <row r="97" spans="1:36" x14ac:dyDescent="0.35">
      <c r="A97" s="66" t="s">
        <v>254</v>
      </c>
      <c r="B97" s="67"/>
      <c r="C97" s="67"/>
      <c r="D97" s="68"/>
      <c r="E97" s="70"/>
      <c r="F97" s="67"/>
      <c r="G97" s="67"/>
      <c r="H97" s="71" t="s">
        <v>254</v>
      </c>
      <c r="I97" s="72"/>
      <c r="J97" s="72"/>
      <c r="K97" s="71"/>
      <c r="L97" s="75"/>
      <c r="M97" s="76">
        <v>7193.1181640625</v>
      </c>
      <c r="N97" s="76">
        <v>4707.23681640625</v>
      </c>
      <c r="O97" s="77"/>
      <c r="P97" s="78"/>
      <c r="Q97" s="78"/>
      <c r="R97" s="81"/>
      <c r="S97" s="81"/>
      <c r="T97" s="81"/>
      <c r="U97" s="81"/>
      <c r="V97" s="82"/>
      <c r="W97" s="82"/>
      <c r="X97" s="82"/>
      <c r="Y97" s="82"/>
      <c r="Z97" s="51"/>
      <c r="AA97" s="73">
        <v>97</v>
      </c>
      <c r="AB97" s="73" t="b">
        <f xml:space="preserve"> IF(AND(Vertices[X] &gt;= Misc!$O$6, Vertices[X] &lt;= Misc!$P$6,Vertices[Y] &gt;= Misc!$O$7, Vertices[Y] &lt;= Misc!$P$7,TRUE), TRUE, FALSE)</f>
        <v>1</v>
      </c>
      <c r="AC97" s="74"/>
      <c r="AD97" s="79" t="s">
        <v>608</v>
      </c>
      <c r="AE97" s="79" t="s">
        <v>608</v>
      </c>
      <c r="AF97" s="2"/>
      <c r="AI97" s="3"/>
      <c r="AJ97" s="3"/>
    </row>
    <row r="98" spans="1:36" x14ac:dyDescent="0.35">
      <c r="A98" s="66" t="s">
        <v>401</v>
      </c>
      <c r="B98" s="67"/>
      <c r="C98" s="67"/>
      <c r="D98" s="68"/>
      <c r="E98" s="70"/>
      <c r="F98" s="67"/>
      <c r="G98" s="67"/>
      <c r="H98" s="71" t="s">
        <v>401</v>
      </c>
      <c r="I98" s="72"/>
      <c r="J98" s="72"/>
      <c r="K98" s="71"/>
      <c r="L98" s="75"/>
      <c r="M98" s="76">
        <v>6413.81005859375</v>
      </c>
      <c r="N98" s="76">
        <v>4208.82568359375</v>
      </c>
      <c r="O98" s="77"/>
      <c r="P98" s="78"/>
      <c r="Q98" s="78"/>
      <c r="R98" s="81"/>
      <c r="S98" s="81"/>
      <c r="T98" s="81"/>
      <c r="U98" s="81"/>
      <c r="V98" s="82"/>
      <c r="W98" s="82"/>
      <c r="X98" s="82"/>
      <c r="Y98" s="82"/>
      <c r="Z98" s="51"/>
      <c r="AA98" s="73">
        <v>98</v>
      </c>
      <c r="AB98" s="73" t="b">
        <f xml:space="preserve"> IF(AND(Vertices[X] &gt;= Misc!$O$6, Vertices[X] &lt;= Misc!$P$6,Vertices[Y] &gt;= Misc!$O$7, Vertices[Y] &lt;= Misc!$P$7,TRUE), TRUE, FALSE)</f>
        <v>1</v>
      </c>
      <c r="AC98" s="74"/>
      <c r="AD98" s="79"/>
      <c r="AE98" s="79" t="s">
        <v>608</v>
      </c>
      <c r="AF98" s="2"/>
      <c r="AI98" s="3"/>
      <c r="AJ98" s="3"/>
    </row>
    <row r="99" spans="1:36" x14ac:dyDescent="0.35">
      <c r="A99" s="66" t="s">
        <v>255</v>
      </c>
      <c r="B99" s="67"/>
      <c r="C99" s="67"/>
      <c r="D99" s="68"/>
      <c r="E99" s="70"/>
      <c r="F99" s="67"/>
      <c r="G99" s="67"/>
      <c r="H99" s="71" t="s">
        <v>255</v>
      </c>
      <c r="I99" s="72"/>
      <c r="J99" s="72"/>
      <c r="K99" s="71"/>
      <c r="L99" s="75"/>
      <c r="M99" s="76">
        <v>5411.5146484375</v>
      </c>
      <c r="N99" s="76">
        <v>5074.7421875</v>
      </c>
      <c r="O99" s="77"/>
      <c r="P99" s="78"/>
      <c r="Q99" s="78"/>
      <c r="R99" s="81"/>
      <c r="S99" s="81"/>
      <c r="T99" s="81"/>
      <c r="U99" s="81"/>
      <c r="V99" s="82"/>
      <c r="W99" s="82"/>
      <c r="X99" s="82"/>
      <c r="Y99" s="82"/>
      <c r="Z99" s="51"/>
      <c r="AA99" s="73">
        <v>99</v>
      </c>
      <c r="AB99" s="73" t="b">
        <f xml:space="preserve"> IF(AND(Vertices[X] &gt;= Misc!$O$6, Vertices[X] &lt;= Misc!$P$6,Vertices[Y] &gt;= Misc!$O$7, Vertices[Y] &lt;= Misc!$P$7,TRUE), TRUE, FALSE)</f>
        <v>1</v>
      </c>
      <c r="AC99" s="74"/>
      <c r="AD99" s="79" t="s">
        <v>608</v>
      </c>
      <c r="AE99" s="79" t="s">
        <v>608</v>
      </c>
      <c r="AF99" s="2"/>
      <c r="AI99" s="3"/>
      <c r="AJ99" s="3"/>
    </row>
    <row r="100" spans="1:36" x14ac:dyDescent="0.35">
      <c r="A100" s="66" t="s">
        <v>256</v>
      </c>
      <c r="B100" s="67"/>
      <c r="C100" s="67"/>
      <c r="D100" s="68"/>
      <c r="E100" s="70"/>
      <c r="F100" s="67"/>
      <c r="G100" s="67"/>
      <c r="H100" s="71" t="s">
        <v>256</v>
      </c>
      <c r="I100" s="72"/>
      <c r="J100" s="72"/>
      <c r="K100" s="71"/>
      <c r="L100" s="75"/>
      <c r="M100" s="76">
        <v>8550.0546875</v>
      </c>
      <c r="N100" s="76">
        <v>4685.4912109375</v>
      </c>
      <c r="O100" s="77"/>
      <c r="P100" s="78"/>
      <c r="Q100" s="78"/>
      <c r="R100" s="81"/>
      <c r="S100" s="81"/>
      <c r="T100" s="81"/>
      <c r="U100" s="81"/>
      <c r="V100" s="82"/>
      <c r="W100" s="82"/>
      <c r="X100" s="82"/>
      <c r="Y100" s="82"/>
      <c r="Z100" s="51"/>
      <c r="AA100" s="73">
        <v>100</v>
      </c>
      <c r="AB100" s="73" t="b">
        <f xml:space="preserve"> IF(AND(Vertices[X] &gt;= Misc!$O$6, Vertices[X] &lt;= Misc!$P$6,Vertices[Y] &gt;= Misc!$O$7, Vertices[Y] &lt;= Misc!$P$7,TRUE), TRUE, FALSE)</f>
        <v>1</v>
      </c>
      <c r="AC100" s="74"/>
      <c r="AD100" s="79" t="s">
        <v>593</v>
      </c>
      <c r="AE100" s="79" t="s">
        <v>593</v>
      </c>
      <c r="AF100" s="2"/>
      <c r="AI100" s="3"/>
      <c r="AJ100" s="3"/>
    </row>
    <row r="101" spans="1:36" x14ac:dyDescent="0.35">
      <c r="A101" s="66" t="s">
        <v>257</v>
      </c>
      <c r="B101" s="67"/>
      <c r="C101" s="67"/>
      <c r="D101" s="68"/>
      <c r="E101" s="70"/>
      <c r="F101" s="67"/>
      <c r="G101" s="67"/>
      <c r="H101" s="71" t="s">
        <v>257</v>
      </c>
      <c r="I101" s="72"/>
      <c r="J101" s="72"/>
      <c r="K101" s="71"/>
      <c r="L101" s="75"/>
      <c r="M101" s="76">
        <v>4997.1318359375</v>
      </c>
      <c r="N101" s="76">
        <v>3832.1259765625</v>
      </c>
      <c r="O101" s="77"/>
      <c r="P101" s="78"/>
      <c r="Q101" s="78"/>
      <c r="R101" s="81"/>
      <c r="S101" s="81"/>
      <c r="T101" s="81"/>
      <c r="U101" s="81"/>
      <c r="V101" s="82"/>
      <c r="W101" s="82"/>
      <c r="X101" s="82"/>
      <c r="Y101" s="82"/>
      <c r="Z101" s="51"/>
      <c r="AA101" s="73">
        <v>101</v>
      </c>
      <c r="AB101" s="73" t="b">
        <f xml:space="preserve"> IF(AND(Vertices[X] &gt;= Misc!$O$6, Vertices[X] &lt;= Misc!$P$6,Vertices[Y] &gt;= Misc!$O$7, Vertices[Y] &lt;= Misc!$P$7,TRUE), TRUE, FALSE)</f>
        <v>1</v>
      </c>
      <c r="AC101" s="74"/>
      <c r="AD101" s="79" t="s">
        <v>608</v>
      </c>
      <c r="AE101" s="79"/>
      <c r="AF101" s="2"/>
      <c r="AI101" s="3"/>
      <c r="AJ101" s="3"/>
    </row>
    <row r="102" spans="1:36" x14ac:dyDescent="0.35">
      <c r="A102" s="66" t="s">
        <v>258</v>
      </c>
      <c r="B102" s="67"/>
      <c r="C102" s="67"/>
      <c r="D102" s="68"/>
      <c r="E102" s="70"/>
      <c r="F102" s="67"/>
      <c r="G102" s="67"/>
      <c r="H102" s="71" t="s">
        <v>258</v>
      </c>
      <c r="I102" s="72"/>
      <c r="J102" s="72"/>
      <c r="K102" s="71"/>
      <c r="L102" s="75"/>
      <c r="M102" s="76">
        <v>9081.275390625</v>
      </c>
      <c r="N102" s="76">
        <v>7014.63623046875</v>
      </c>
      <c r="O102" s="77"/>
      <c r="P102" s="78"/>
      <c r="Q102" s="78"/>
      <c r="R102" s="81"/>
      <c r="S102" s="81"/>
      <c r="T102" s="81"/>
      <c r="U102" s="81"/>
      <c r="V102" s="82"/>
      <c r="W102" s="82"/>
      <c r="X102" s="82"/>
      <c r="Y102" s="82"/>
      <c r="Z102" s="51"/>
      <c r="AA102" s="73">
        <v>102</v>
      </c>
      <c r="AB102" s="73" t="b">
        <f xml:space="preserve"> IF(AND(Vertices[X] &gt;= Misc!$O$6, Vertices[X] &lt;= Misc!$P$6,Vertices[Y] &gt;= Misc!$O$7, Vertices[Y] &lt;= Misc!$P$7,TRUE), TRUE, FALSE)</f>
        <v>1</v>
      </c>
      <c r="AC102" s="74"/>
      <c r="AD102" s="79" t="s">
        <v>588</v>
      </c>
      <c r="AE102" s="79" t="s">
        <v>588</v>
      </c>
      <c r="AF102" s="2"/>
      <c r="AI102" s="3"/>
      <c r="AJ102" s="3"/>
    </row>
    <row r="103" spans="1:36" x14ac:dyDescent="0.35">
      <c r="A103" s="66" t="s">
        <v>259</v>
      </c>
      <c r="B103" s="67"/>
      <c r="C103" s="67"/>
      <c r="D103" s="68"/>
      <c r="E103" s="70"/>
      <c r="F103" s="67"/>
      <c r="G103" s="67"/>
      <c r="H103" s="71" t="s">
        <v>259</v>
      </c>
      <c r="I103" s="72"/>
      <c r="J103" s="72"/>
      <c r="K103" s="71"/>
      <c r="L103" s="75"/>
      <c r="M103" s="76">
        <v>9869.140625</v>
      </c>
      <c r="N103" s="76">
        <v>6446.09521484375</v>
      </c>
      <c r="O103" s="77"/>
      <c r="P103" s="78"/>
      <c r="Q103" s="78"/>
      <c r="R103" s="81"/>
      <c r="S103" s="81"/>
      <c r="T103" s="81"/>
      <c r="U103" s="81"/>
      <c r="V103" s="82"/>
      <c r="W103" s="82"/>
      <c r="X103" s="82"/>
      <c r="Y103" s="82"/>
      <c r="Z103" s="51"/>
      <c r="AA103" s="73">
        <v>103</v>
      </c>
      <c r="AB103" s="73" t="b">
        <f xml:space="preserve"> IF(AND(Vertices[X] &gt;= Misc!$O$6, Vertices[X] &lt;= Misc!$P$6,Vertices[Y] &gt;= Misc!$O$7, Vertices[Y] &lt;= Misc!$P$7,TRUE), TRUE, FALSE)</f>
        <v>1</v>
      </c>
      <c r="AC103" s="74"/>
      <c r="AD103" s="79" t="s">
        <v>608</v>
      </c>
      <c r="AE103" s="79" t="s">
        <v>608</v>
      </c>
      <c r="AF103" s="2"/>
      <c r="AI103" s="3"/>
      <c r="AJ103" s="3"/>
    </row>
    <row r="104" spans="1:36" x14ac:dyDescent="0.35">
      <c r="A104" s="66" t="s">
        <v>260</v>
      </c>
      <c r="B104" s="67"/>
      <c r="C104" s="67"/>
      <c r="D104" s="68"/>
      <c r="E104" s="70"/>
      <c r="F104" s="67"/>
      <c r="G104" s="67"/>
      <c r="H104" s="71" t="s">
        <v>260</v>
      </c>
      <c r="I104" s="72"/>
      <c r="J104" s="72"/>
      <c r="K104" s="71"/>
      <c r="L104" s="75"/>
      <c r="M104" s="76">
        <v>3706.4384765625</v>
      </c>
      <c r="N104" s="76">
        <v>9086.109375</v>
      </c>
      <c r="O104" s="77"/>
      <c r="P104" s="78"/>
      <c r="Q104" s="78"/>
      <c r="R104" s="81"/>
      <c r="S104" s="81"/>
      <c r="T104" s="81"/>
      <c r="U104" s="81"/>
      <c r="V104" s="82"/>
      <c r="W104" s="82"/>
      <c r="X104" s="82"/>
      <c r="Y104" s="82"/>
      <c r="Z104" s="51"/>
      <c r="AA104" s="73">
        <v>104</v>
      </c>
      <c r="AB104" s="73" t="b">
        <f xml:space="preserve"> IF(AND(Vertices[X] &gt;= Misc!$O$6, Vertices[X] &lt;= Misc!$P$6,Vertices[Y] &gt;= Misc!$O$7, Vertices[Y] &lt;= Misc!$P$7,TRUE), TRUE, FALSE)</f>
        <v>1</v>
      </c>
      <c r="AC104" s="74"/>
      <c r="AD104" s="79" t="s">
        <v>593</v>
      </c>
      <c r="AE104" s="79" t="s">
        <v>593</v>
      </c>
      <c r="AF104" s="2"/>
      <c r="AI104" s="3"/>
      <c r="AJ104" s="3"/>
    </row>
    <row r="105" spans="1:36" x14ac:dyDescent="0.35">
      <c r="A105" s="66" t="s">
        <v>261</v>
      </c>
      <c r="B105" s="67"/>
      <c r="C105" s="67"/>
      <c r="D105" s="68"/>
      <c r="E105" s="70"/>
      <c r="F105" s="67"/>
      <c r="G105" s="67"/>
      <c r="H105" s="71" t="s">
        <v>261</v>
      </c>
      <c r="I105" s="72"/>
      <c r="J105" s="72"/>
      <c r="K105" s="71"/>
      <c r="L105" s="75"/>
      <c r="M105" s="76">
        <v>1363.8094482421875</v>
      </c>
      <c r="N105" s="76">
        <v>852.10211181640625</v>
      </c>
      <c r="O105" s="77"/>
      <c r="P105" s="78"/>
      <c r="Q105" s="78"/>
      <c r="R105" s="81"/>
      <c r="S105" s="81"/>
      <c r="T105" s="81"/>
      <c r="U105" s="81"/>
      <c r="V105" s="82"/>
      <c r="W105" s="82"/>
      <c r="X105" s="82"/>
      <c r="Y105" s="82"/>
      <c r="Z105" s="51"/>
      <c r="AA105" s="73">
        <v>105</v>
      </c>
      <c r="AB105" s="73" t="b">
        <f xml:space="preserve"> IF(AND(Vertices[X] &gt;= Misc!$O$6, Vertices[X] &lt;= Misc!$P$6,Vertices[Y] &gt;= Misc!$O$7, Vertices[Y] &lt;= Misc!$P$7,TRUE), TRUE, FALSE)</f>
        <v>1</v>
      </c>
      <c r="AC105" s="74"/>
      <c r="AD105" s="79" t="s">
        <v>595</v>
      </c>
      <c r="AE105" s="79" t="s">
        <v>595</v>
      </c>
      <c r="AF105" s="2"/>
      <c r="AI105" s="3"/>
      <c r="AJ105" s="3"/>
    </row>
    <row r="106" spans="1:36" x14ac:dyDescent="0.35">
      <c r="A106" s="66" t="s">
        <v>262</v>
      </c>
      <c r="B106" s="67"/>
      <c r="C106" s="67"/>
      <c r="D106" s="68"/>
      <c r="E106" s="70"/>
      <c r="F106" s="67"/>
      <c r="G106" s="67"/>
      <c r="H106" s="71" t="s">
        <v>262</v>
      </c>
      <c r="I106" s="72"/>
      <c r="J106" s="72"/>
      <c r="K106" s="71"/>
      <c r="L106" s="75"/>
      <c r="M106" s="76">
        <v>5200.06494140625</v>
      </c>
      <c r="N106" s="76">
        <v>1092.556640625</v>
      </c>
      <c r="O106" s="77"/>
      <c r="P106" s="78"/>
      <c r="Q106" s="78"/>
      <c r="R106" s="81"/>
      <c r="S106" s="81"/>
      <c r="T106" s="81"/>
      <c r="U106" s="81"/>
      <c r="V106" s="82"/>
      <c r="W106" s="82"/>
      <c r="X106" s="82"/>
      <c r="Y106" s="82"/>
      <c r="Z106" s="51"/>
      <c r="AA106" s="73">
        <v>106</v>
      </c>
      <c r="AB106" s="73" t="b">
        <f xml:space="preserve"> IF(AND(Vertices[X] &gt;= Misc!$O$6, Vertices[X] &lt;= Misc!$P$6,Vertices[Y] &gt;= Misc!$O$7, Vertices[Y] &lt;= Misc!$P$7,TRUE), TRUE, FALSE)</f>
        <v>1</v>
      </c>
      <c r="AC106" s="74"/>
      <c r="AD106" s="79" t="s">
        <v>595</v>
      </c>
      <c r="AE106" s="79" t="s">
        <v>595</v>
      </c>
      <c r="AF106" s="2"/>
      <c r="AI106" s="3"/>
      <c r="AJ106" s="3"/>
    </row>
    <row r="107" spans="1:36" x14ac:dyDescent="0.35">
      <c r="A107" s="66" t="s">
        <v>265</v>
      </c>
      <c r="B107" s="67"/>
      <c r="C107" s="67"/>
      <c r="D107" s="68"/>
      <c r="E107" s="70"/>
      <c r="F107" s="67"/>
      <c r="G107" s="67"/>
      <c r="H107" s="71" t="s">
        <v>265</v>
      </c>
      <c r="I107" s="72"/>
      <c r="J107" s="72"/>
      <c r="K107" s="71"/>
      <c r="L107" s="75"/>
      <c r="M107" s="76">
        <v>2640.648681640625</v>
      </c>
      <c r="N107" s="76">
        <v>7156.384765625</v>
      </c>
      <c r="O107" s="77"/>
      <c r="P107" s="78"/>
      <c r="Q107" s="78"/>
      <c r="R107" s="81"/>
      <c r="S107" s="81"/>
      <c r="T107" s="81"/>
      <c r="U107" s="81"/>
      <c r="V107" s="82"/>
      <c r="W107" s="82"/>
      <c r="X107" s="82"/>
      <c r="Y107" s="82"/>
      <c r="Z107" s="51"/>
      <c r="AA107" s="73">
        <v>107</v>
      </c>
      <c r="AB107" s="73" t="b">
        <f xml:space="preserve"> IF(AND(Vertices[X] &gt;= Misc!$O$6, Vertices[X] &lt;= Misc!$P$6,Vertices[Y] &gt;= Misc!$O$7, Vertices[Y] &lt;= Misc!$P$7,TRUE), TRUE, FALSE)</f>
        <v>1</v>
      </c>
      <c r="AC107" s="74"/>
      <c r="AD107" s="79" t="s">
        <v>595</v>
      </c>
      <c r="AE107" s="79" t="s">
        <v>595</v>
      </c>
      <c r="AF107" s="2"/>
      <c r="AI107" s="3"/>
      <c r="AJ107" s="3"/>
    </row>
    <row r="108" spans="1:36" x14ac:dyDescent="0.35">
      <c r="A108" s="66" t="s">
        <v>402</v>
      </c>
      <c r="B108" s="67"/>
      <c r="C108" s="67"/>
      <c r="D108" s="68"/>
      <c r="E108" s="70"/>
      <c r="F108" s="67"/>
      <c r="G108" s="67"/>
      <c r="H108" s="71" t="s">
        <v>402</v>
      </c>
      <c r="I108" s="72"/>
      <c r="J108" s="72"/>
      <c r="K108" s="71"/>
      <c r="L108" s="75"/>
      <c r="M108" s="76">
        <v>5761.61962890625</v>
      </c>
      <c r="N108" s="76">
        <v>8698.873046875</v>
      </c>
      <c r="O108" s="77"/>
      <c r="P108" s="78"/>
      <c r="Q108" s="78"/>
      <c r="R108" s="81"/>
      <c r="S108" s="81"/>
      <c r="T108" s="81"/>
      <c r="U108" s="81"/>
      <c r="V108" s="82"/>
      <c r="W108" s="82"/>
      <c r="X108" s="82"/>
      <c r="Y108" s="82"/>
      <c r="Z108" s="51"/>
      <c r="AA108" s="73">
        <v>108</v>
      </c>
      <c r="AB108" s="73" t="b">
        <f xml:space="preserve"> IF(AND(Vertices[X] &gt;= Misc!$O$6, Vertices[X] &lt;= Misc!$P$6,Vertices[Y] &gt;= Misc!$O$7, Vertices[Y] &lt;= Misc!$P$7,TRUE), TRUE, FALSE)</f>
        <v>1</v>
      </c>
      <c r="AC108" s="74"/>
      <c r="AD108" s="79"/>
      <c r="AE108" s="79" t="s">
        <v>595</v>
      </c>
      <c r="AF108" s="2"/>
      <c r="AI108" s="3"/>
      <c r="AJ108" s="3"/>
    </row>
    <row r="109" spans="1:36" x14ac:dyDescent="0.35">
      <c r="A109" s="66" t="s">
        <v>266</v>
      </c>
      <c r="B109" s="67"/>
      <c r="C109" s="67"/>
      <c r="D109" s="68"/>
      <c r="E109" s="70"/>
      <c r="F109" s="67"/>
      <c r="G109" s="67"/>
      <c r="H109" s="71" t="s">
        <v>266</v>
      </c>
      <c r="I109" s="72"/>
      <c r="J109" s="72"/>
      <c r="K109" s="71"/>
      <c r="L109" s="75"/>
      <c r="M109" s="76">
        <v>2863.291015625</v>
      </c>
      <c r="N109" s="76">
        <v>9909.841796875</v>
      </c>
      <c r="O109" s="77"/>
      <c r="P109" s="78"/>
      <c r="Q109" s="78"/>
      <c r="R109" s="81"/>
      <c r="S109" s="81"/>
      <c r="T109" s="81"/>
      <c r="U109" s="81"/>
      <c r="V109" s="82"/>
      <c r="W109" s="82"/>
      <c r="X109" s="82"/>
      <c r="Y109" s="82"/>
      <c r="Z109" s="51"/>
      <c r="AA109" s="73">
        <v>109</v>
      </c>
      <c r="AB109" s="73" t="b">
        <f xml:space="preserve"> IF(AND(Vertices[X] &gt;= Misc!$O$6, Vertices[X] &lt;= Misc!$P$6,Vertices[Y] &gt;= Misc!$O$7, Vertices[Y] &lt;= Misc!$P$7,TRUE), TRUE, FALSE)</f>
        <v>1</v>
      </c>
      <c r="AC109" s="74"/>
      <c r="AD109" s="79" t="s">
        <v>595</v>
      </c>
      <c r="AE109" s="79" t="s">
        <v>595</v>
      </c>
      <c r="AF109" s="2"/>
      <c r="AI109" s="3"/>
      <c r="AJ109" s="3"/>
    </row>
    <row r="110" spans="1:36" x14ac:dyDescent="0.35">
      <c r="A110" s="66" t="s">
        <v>267</v>
      </c>
      <c r="B110" s="67"/>
      <c r="C110" s="67"/>
      <c r="D110" s="68"/>
      <c r="E110" s="70"/>
      <c r="F110" s="67"/>
      <c r="G110" s="67"/>
      <c r="H110" s="71" t="s">
        <v>267</v>
      </c>
      <c r="I110" s="72"/>
      <c r="J110" s="72"/>
      <c r="K110" s="71"/>
      <c r="L110" s="75"/>
      <c r="M110" s="76">
        <v>1810.1044921875</v>
      </c>
      <c r="N110" s="76">
        <v>7796.9990234375</v>
      </c>
      <c r="O110" s="77"/>
      <c r="P110" s="78"/>
      <c r="Q110" s="78"/>
      <c r="R110" s="81"/>
      <c r="S110" s="81"/>
      <c r="T110" s="81"/>
      <c r="U110" s="81"/>
      <c r="V110" s="82"/>
      <c r="W110" s="82"/>
      <c r="X110" s="82"/>
      <c r="Y110" s="82"/>
      <c r="Z110" s="51"/>
      <c r="AA110" s="73">
        <v>110</v>
      </c>
      <c r="AB110" s="73" t="b">
        <f xml:space="preserve"> IF(AND(Vertices[X] &gt;= Misc!$O$6, Vertices[X] &lt;= Misc!$P$6,Vertices[Y] &gt;= Misc!$O$7, Vertices[Y] &lt;= Misc!$P$7,TRUE), TRUE, FALSE)</f>
        <v>1</v>
      </c>
      <c r="AC110" s="74"/>
      <c r="AD110" s="79" t="s">
        <v>595</v>
      </c>
      <c r="AE110" s="79"/>
      <c r="AF110" s="2"/>
      <c r="AI110" s="3"/>
      <c r="AJ110" s="3"/>
    </row>
    <row r="111" spans="1:36" x14ac:dyDescent="0.35">
      <c r="A111" s="66" t="s">
        <v>268</v>
      </c>
      <c r="B111" s="67"/>
      <c r="C111" s="67"/>
      <c r="D111" s="68"/>
      <c r="E111" s="70"/>
      <c r="F111" s="67"/>
      <c r="G111" s="67"/>
      <c r="H111" s="71" t="s">
        <v>268</v>
      </c>
      <c r="I111" s="72"/>
      <c r="J111" s="72"/>
      <c r="K111" s="71"/>
      <c r="L111" s="75"/>
      <c r="M111" s="76">
        <v>8506.2109375</v>
      </c>
      <c r="N111" s="76">
        <v>5718.50341796875</v>
      </c>
      <c r="O111" s="77"/>
      <c r="P111" s="78"/>
      <c r="Q111" s="78"/>
      <c r="R111" s="81"/>
      <c r="S111" s="81"/>
      <c r="T111" s="81"/>
      <c r="U111" s="81"/>
      <c r="V111" s="82"/>
      <c r="W111" s="82"/>
      <c r="X111" s="82"/>
      <c r="Y111" s="82"/>
      <c r="Z111" s="51"/>
      <c r="AA111" s="73">
        <v>111</v>
      </c>
      <c r="AB111" s="73" t="b">
        <f xml:space="preserve"> IF(AND(Vertices[X] &gt;= Misc!$O$6, Vertices[X] &lt;= Misc!$P$6,Vertices[Y] &gt;= Misc!$O$7, Vertices[Y] &lt;= Misc!$P$7,TRUE), TRUE, FALSE)</f>
        <v>1</v>
      </c>
      <c r="AC111" s="74"/>
      <c r="AD111" s="79" t="s">
        <v>598</v>
      </c>
      <c r="AE111" s="79" t="s">
        <v>598</v>
      </c>
      <c r="AF111" s="2"/>
      <c r="AI111" s="3"/>
      <c r="AJ111" s="3"/>
    </row>
    <row r="112" spans="1:36" x14ac:dyDescent="0.35">
      <c r="A112" s="66" t="s">
        <v>403</v>
      </c>
      <c r="B112" s="67"/>
      <c r="C112" s="67"/>
      <c r="D112" s="68"/>
      <c r="E112" s="70"/>
      <c r="F112" s="67"/>
      <c r="G112" s="67"/>
      <c r="H112" s="71" t="s">
        <v>403</v>
      </c>
      <c r="I112" s="72"/>
      <c r="J112" s="72"/>
      <c r="K112" s="71"/>
      <c r="L112" s="75"/>
      <c r="M112" s="76">
        <v>3922.877197265625</v>
      </c>
      <c r="N112" s="76">
        <v>4600.77685546875</v>
      </c>
      <c r="O112" s="77"/>
      <c r="P112" s="78"/>
      <c r="Q112" s="78"/>
      <c r="R112" s="81"/>
      <c r="S112" s="81"/>
      <c r="T112" s="81"/>
      <c r="U112" s="81"/>
      <c r="V112" s="82"/>
      <c r="W112" s="82"/>
      <c r="X112" s="82"/>
      <c r="Y112" s="82"/>
      <c r="Z112" s="51"/>
      <c r="AA112" s="73">
        <v>112</v>
      </c>
      <c r="AB112" s="73" t="b">
        <f xml:space="preserve"> IF(AND(Vertices[X] &gt;= Misc!$O$6, Vertices[X] &lt;= Misc!$P$6,Vertices[Y] &gt;= Misc!$O$7, Vertices[Y] &lt;= Misc!$P$7,TRUE), TRUE, FALSE)</f>
        <v>1</v>
      </c>
      <c r="AC112" s="74"/>
      <c r="AD112" s="79"/>
      <c r="AE112" s="79" t="s">
        <v>598</v>
      </c>
      <c r="AF112" s="2"/>
      <c r="AI112" s="3"/>
      <c r="AJ112" s="3"/>
    </row>
    <row r="113" spans="1:36" x14ac:dyDescent="0.35">
      <c r="A113" s="66" t="s">
        <v>269</v>
      </c>
      <c r="B113" s="67"/>
      <c r="C113" s="67"/>
      <c r="D113" s="68"/>
      <c r="E113" s="70"/>
      <c r="F113" s="67"/>
      <c r="G113" s="67"/>
      <c r="H113" s="71" t="s">
        <v>269</v>
      </c>
      <c r="I113" s="72"/>
      <c r="J113" s="72"/>
      <c r="K113" s="71"/>
      <c r="L113" s="75"/>
      <c r="M113" s="76">
        <v>7489.49853515625</v>
      </c>
      <c r="N113" s="76">
        <v>2626.750244140625</v>
      </c>
      <c r="O113" s="77"/>
      <c r="P113" s="78"/>
      <c r="Q113" s="78"/>
      <c r="R113" s="81"/>
      <c r="S113" s="81"/>
      <c r="T113" s="81"/>
      <c r="U113" s="81"/>
      <c r="V113" s="82"/>
      <c r="W113" s="82"/>
      <c r="X113" s="82"/>
      <c r="Y113" s="82"/>
      <c r="Z113" s="51"/>
      <c r="AA113" s="73">
        <v>113</v>
      </c>
      <c r="AB113" s="73" t="b">
        <f xml:space="preserve"> IF(AND(Vertices[X] &gt;= Misc!$O$6, Vertices[X] &lt;= Misc!$P$6,Vertices[Y] &gt;= Misc!$O$7, Vertices[Y] &lt;= Misc!$P$7,TRUE), TRUE, FALSE)</f>
        <v>1</v>
      </c>
      <c r="AC113" s="74"/>
      <c r="AD113" s="79" t="s">
        <v>598</v>
      </c>
      <c r="AE113" s="79" t="s">
        <v>598</v>
      </c>
      <c r="AF113" s="2"/>
      <c r="AI113" s="3"/>
      <c r="AJ113" s="3"/>
    </row>
    <row r="114" spans="1:36" x14ac:dyDescent="0.35">
      <c r="A114" s="66" t="s">
        <v>270</v>
      </c>
      <c r="B114" s="67"/>
      <c r="C114" s="67"/>
      <c r="D114" s="68"/>
      <c r="E114" s="70"/>
      <c r="F114" s="67"/>
      <c r="G114" s="67"/>
      <c r="H114" s="71" t="s">
        <v>270</v>
      </c>
      <c r="I114" s="72"/>
      <c r="J114" s="72"/>
      <c r="K114" s="71"/>
      <c r="L114" s="75"/>
      <c r="M114" s="76">
        <v>8112.71337890625</v>
      </c>
      <c r="N114" s="76">
        <v>4518.18310546875</v>
      </c>
      <c r="O114" s="77"/>
      <c r="P114" s="78"/>
      <c r="Q114" s="78"/>
      <c r="R114" s="81"/>
      <c r="S114" s="81"/>
      <c r="T114" s="81"/>
      <c r="U114" s="81"/>
      <c r="V114" s="82"/>
      <c r="W114" s="82"/>
      <c r="X114" s="82"/>
      <c r="Y114" s="82"/>
      <c r="Z114" s="51"/>
      <c r="AA114" s="73">
        <v>114</v>
      </c>
      <c r="AB114" s="73" t="b">
        <f xml:space="preserve"> IF(AND(Vertices[X] &gt;= Misc!$O$6, Vertices[X] &lt;= Misc!$P$6,Vertices[Y] &gt;= Misc!$O$7, Vertices[Y] &lt;= Misc!$P$7,TRUE), TRUE, FALSE)</f>
        <v>1</v>
      </c>
      <c r="AC114" s="74"/>
      <c r="AD114" s="79" t="s">
        <v>598</v>
      </c>
      <c r="AE114" s="79"/>
      <c r="AF114" s="2"/>
      <c r="AI114" s="3"/>
      <c r="AJ114" s="3"/>
    </row>
    <row r="115" spans="1:36" x14ac:dyDescent="0.35">
      <c r="A115" s="66" t="s">
        <v>271</v>
      </c>
      <c r="B115" s="67"/>
      <c r="C115" s="67"/>
      <c r="D115" s="68"/>
      <c r="E115" s="70"/>
      <c r="F115" s="67"/>
      <c r="G115" s="67"/>
      <c r="H115" s="71" t="s">
        <v>271</v>
      </c>
      <c r="I115" s="72"/>
      <c r="J115" s="72"/>
      <c r="K115" s="71"/>
      <c r="L115" s="75"/>
      <c r="M115" s="76">
        <v>4589.3212890625</v>
      </c>
      <c r="N115" s="76">
        <v>386.23828125</v>
      </c>
      <c r="O115" s="77"/>
      <c r="P115" s="78"/>
      <c r="Q115" s="78"/>
      <c r="R115" s="81"/>
      <c r="S115" s="81"/>
      <c r="T115" s="81"/>
      <c r="U115" s="81"/>
      <c r="V115" s="82"/>
      <c r="W115" s="82"/>
      <c r="X115" s="82"/>
      <c r="Y115" s="82"/>
      <c r="Z115" s="51"/>
      <c r="AA115" s="73">
        <v>115</v>
      </c>
      <c r="AB115" s="73" t="b">
        <f xml:space="preserve"> IF(AND(Vertices[X] &gt;= Misc!$O$6, Vertices[X] &lt;= Misc!$P$6,Vertices[Y] &gt;= Misc!$O$7, Vertices[Y] &lt;= Misc!$P$7,TRUE), TRUE, FALSE)</f>
        <v>1</v>
      </c>
      <c r="AC115" s="74"/>
      <c r="AD115" s="79" t="s">
        <v>588</v>
      </c>
      <c r="AE115" s="79" t="s">
        <v>588</v>
      </c>
      <c r="AF115" s="2"/>
      <c r="AI115" s="3"/>
      <c r="AJ115" s="3"/>
    </row>
    <row r="116" spans="1:36" x14ac:dyDescent="0.35">
      <c r="A116" s="66" t="s">
        <v>272</v>
      </c>
      <c r="B116" s="67"/>
      <c r="C116" s="67"/>
      <c r="D116" s="68"/>
      <c r="E116" s="70"/>
      <c r="F116" s="67"/>
      <c r="G116" s="67"/>
      <c r="H116" s="71" t="s">
        <v>272</v>
      </c>
      <c r="I116" s="72"/>
      <c r="J116" s="72"/>
      <c r="K116" s="71"/>
      <c r="L116" s="75"/>
      <c r="M116" s="76">
        <v>9726.9189453125</v>
      </c>
      <c r="N116" s="76">
        <v>5981.8720703125</v>
      </c>
      <c r="O116" s="77"/>
      <c r="P116" s="78"/>
      <c r="Q116" s="78"/>
      <c r="R116" s="81"/>
      <c r="S116" s="81"/>
      <c r="T116" s="81"/>
      <c r="U116" s="81"/>
      <c r="V116" s="82"/>
      <c r="W116" s="82"/>
      <c r="X116" s="82"/>
      <c r="Y116" s="82"/>
      <c r="Z116" s="51"/>
      <c r="AA116" s="73">
        <v>116</v>
      </c>
      <c r="AB116" s="73" t="b">
        <f xml:space="preserve"> IF(AND(Vertices[X] &gt;= Misc!$O$6, Vertices[X] &lt;= Misc!$P$6,Vertices[Y] &gt;= Misc!$O$7, Vertices[Y] &lt;= Misc!$P$7,TRUE), TRUE, FALSE)</f>
        <v>1</v>
      </c>
      <c r="AC116" s="74"/>
      <c r="AD116" s="79" t="s">
        <v>598</v>
      </c>
      <c r="AE116" s="79" t="s">
        <v>598</v>
      </c>
      <c r="AF116" s="2"/>
      <c r="AI116" s="3"/>
      <c r="AJ116" s="3"/>
    </row>
    <row r="117" spans="1:36" x14ac:dyDescent="0.35">
      <c r="A117" s="66" t="s">
        <v>273</v>
      </c>
      <c r="B117" s="67"/>
      <c r="C117" s="67"/>
      <c r="D117" s="68"/>
      <c r="E117" s="70"/>
      <c r="F117" s="67"/>
      <c r="G117" s="67"/>
      <c r="H117" s="71" t="s">
        <v>273</v>
      </c>
      <c r="I117" s="72"/>
      <c r="J117" s="72"/>
      <c r="K117" s="71"/>
      <c r="L117" s="75"/>
      <c r="M117" s="76">
        <v>8848.79296875</v>
      </c>
      <c r="N117" s="76">
        <v>9175.09375</v>
      </c>
      <c r="O117" s="77"/>
      <c r="P117" s="78"/>
      <c r="Q117" s="78"/>
      <c r="R117" s="81"/>
      <c r="S117" s="81"/>
      <c r="T117" s="81"/>
      <c r="U117" s="81"/>
      <c r="V117" s="82"/>
      <c r="W117" s="82"/>
      <c r="X117" s="82"/>
      <c r="Y117" s="82"/>
      <c r="Z117" s="51"/>
      <c r="AA117" s="73">
        <v>117</v>
      </c>
      <c r="AB117" s="73" t="b">
        <f xml:space="preserve"> IF(AND(Vertices[X] &gt;= Misc!$O$6, Vertices[X] &lt;= Misc!$P$6,Vertices[Y] &gt;= Misc!$O$7, Vertices[Y] &lt;= Misc!$P$7,TRUE), TRUE, FALSE)</f>
        <v>1</v>
      </c>
      <c r="AC117" s="74"/>
      <c r="AD117" s="79" t="s">
        <v>601</v>
      </c>
      <c r="AE117" s="79" t="s">
        <v>601</v>
      </c>
      <c r="AF117" s="2"/>
      <c r="AI117" s="3"/>
      <c r="AJ117" s="3"/>
    </row>
    <row r="118" spans="1:36" x14ac:dyDescent="0.35">
      <c r="A118" s="66" t="s">
        <v>274</v>
      </c>
      <c r="B118" s="67"/>
      <c r="C118" s="67"/>
      <c r="D118" s="68"/>
      <c r="E118" s="70"/>
      <c r="F118" s="67"/>
      <c r="G118" s="67"/>
      <c r="H118" s="71" t="s">
        <v>274</v>
      </c>
      <c r="I118" s="72"/>
      <c r="J118" s="72"/>
      <c r="K118" s="71"/>
      <c r="L118" s="75"/>
      <c r="M118" s="76">
        <v>6162.89404296875</v>
      </c>
      <c r="N118" s="76">
        <v>6292.81298828125</v>
      </c>
      <c r="O118" s="77"/>
      <c r="P118" s="78"/>
      <c r="Q118" s="78"/>
      <c r="R118" s="81"/>
      <c r="S118" s="81"/>
      <c r="T118" s="81"/>
      <c r="U118" s="81"/>
      <c r="V118" s="82"/>
      <c r="W118" s="82"/>
      <c r="X118" s="82"/>
      <c r="Y118" s="82"/>
      <c r="Z118" s="51"/>
      <c r="AA118" s="73">
        <v>118</v>
      </c>
      <c r="AB118" s="73" t="b">
        <f xml:space="preserve"> IF(AND(Vertices[X] &gt;= Misc!$O$6, Vertices[X] &lt;= Misc!$P$6,Vertices[Y] &gt;= Misc!$O$7, Vertices[Y] &lt;= Misc!$P$7,TRUE), TRUE, FALSE)</f>
        <v>1</v>
      </c>
      <c r="AC118" s="74"/>
      <c r="AD118" s="79" t="s">
        <v>600</v>
      </c>
      <c r="AE118" s="79" t="s">
        <v>600</v>
      </c>
      <c r="AF118" s="2"/>
      <c r="AI118" s="3"/>
      <c r="AJ118" s="3"/>
    </row>
    <row r="119" spans="1:36" x14ac:dyDescent="0.35">
      <c r="A119" s="66" t="s">
        <v>404</v>
      </c>
      <c r="B119" s="67"/>
      <c r="C119" s="67"/>
      <c r="D119" s="68"/>
      <c r="E119" s="70"/>
      <c r="F119" s="67"/>
      <c r="G119" s="67"/>
      <c r="H119" s="71" t="s">
        <v>404</v>
      </c>
      <c r="I119" s="72"/>
      <c r="J119" s="72"/>
      <c r="K119" s="71"/>
      <c r="L119" s="75"/>
      <c r="M119" s="76">
        <v>6107.70947265625</v>
      </c>
      <c r="N119" s="76">
        <v>5143.744140625</v>
      </c>
      <c r="O119" s="77"/>
      <c r="P119" s="78"/>
      <c r="Q119" s="78"/>
      <c r="R119" s="81"/>
      <c r="S119" s="81"/>
      <c r="T119" s="81"/>
      <c r="U119" s="81"/>
      <c r="V119" s="82"/>
      <c r="W119" s="82"/>
      <c r="X119" s="82"/>
      <c r="Y119" s="82"/>
      <c r="Z119" s="51"/>
      <c r="AA119" s="73">
        <v>119</v>
      </c>
      <c r="AB119" s="73" t="b">
        <f xml:space="preserve"> IF(AND(Vertices[X] &gt;= Misc!$O$6, Vertices[X] &lt;= Misc!$P$6,Vertices[Y] &gt;= Misc!$O$7, Vertices[Y] &lt;= Misc!$P$7,TRUE), TRUE, FALSE)</f>
        <v>1</v>
      </c>
      <c r="AC119" s="74"/>
      <c r="AD119" s="79"/>
      <c r="AE119" s="79" t="s">
        <v>600</v>
      </c>
      <c r="AF119" s="2"/>
      <c r="AI119" s="3"/>
      <c r="AJ119" s="3"/>
    </row>
    <row r="120" spans="1:36" x14ac:dyDescent="0.35">
      <c r="A120" s="66" t="s">
        <v>275</v>
      </c>
      <c r="B120" s="67"/>
      <c r="C120" s="67"/>
      <c r="D120" s="68"/>
      <c r="E120" s="70"/>
      <c r="F120" s="67"/>
      <c r="G120" s="67"/>
      <c r="H120" s="71" t="s">
        <v>275</v>
      </c>
      <c r="I120" s="72"/>
      <c r="J120" s="72"/>
      <c r="K120" s="71"/>
      <c r="L120" s="75"/>
      <c r="M120" s="76">
        <v>3879.4169921875</v>
      </c>
      <c r="N120" s="76">
        <v>9707.0439453125</v>
      </c>
      <c r="O120" s="77"/>
      <c r="P120" s="78"/>
      <c r="Q120" s="78"/>
      <c r="R120" s="81"/>
      <c r="S120" s="81"/>
      <c r="T120" s="81"/>
      <c r="U120" s="81"/>
      <c r="V120" s="82"/>
      <c r="W120" s="82"/>
      <c r="X120" s="82"/>
      <c r="Y120" s="82"/>
      <c r="Z120" s="51"/>
      <c r="AA120" s="73">
        <v>120</v>
      </c>
      <c r="AB120" s="73" t="b">
        <f xml:space="preserve"> IF(AND(Vertices[X] &gt;= Misc!$O$6, Vertices[X] &lt;= Misc!$P$6,Vertices[Y] &gt;= Misc!$O$7, Vertices[Y] &lt;= Misc!$P$7,TRUE), TRUE, FALSE)</f>
        <v>1</v>
      </c>
      <c r="AC120" s="74"/>
      <c r="AD120" s="79" t="s">
        <v>602</v>
      </c>
      <c r="AE120" s="79" t="s">
        <v>602</v>
      </c>
      <c r="AF120" s="2"/>
      <c r="AI120" s="3"/>
      <c r="AJ120" s="3"/>
    </row>
    <row r="121" spans="1:36" x14ac:dyDescent="0.35">
      <c r="A121" s="66" t="s">
        <v>276</v>
      </c>
      <c r="B121" s="67"/>
      <c r="C121" s="67"/>
      <c r="D121" s="68"/>
      <c r="E121" s="70"/>
      <c r="F121" s="67"/>
      <c r="G121" s="67"/>
      <c r="H121" s="71" t="s">
        <v>276</v>
      </c>
      <c r="I121" s="72"/>
      <c r="J121" s="72"/>
      <c r="K121" s="71"/>
      <c r="L121" s="75"/>
      <c r="M121" s="76">
        <v>6229.79052734375</v>
      </c>
      <c r="N121" s="76">
        <v>3173.215087890625</v>
      </c>
      <c r="O121" s="77"/>
      <c r="P121" s="78"/>
      <c r="Q121" s="78"/>
      <c r="R121" s="81"/>
      <c r="S121" s="81"/>
      <c r="T121" s="81"/>
      <c r="U121" s="81"/>
      <c r="V121" s="82"/>
      <c r="W121" s="82"/>
      <c r="X121" s="82"/>
      <c r="Y121" s="82"/>
      <c r="Z121" s="51"/>
      <c r="AA121" s="73">
        <v>121</v>
      </c>
      <c r="AB121" s="73" t="b">
        <f xml:space="preserve"> IF(AND(Vertices[X] &gt;= Misc!$O$6, Vertices[X] &lt;= Misc!$P$6,Vertices[Y] &gt;= Misc!$O$7, Vertices[Y] &lt;= Misc!$P$7,TRUE), TRUE, FALSE)</f>
        <v>1</v>
      </c>
      <c r="AC121" s="74"/>
      <c r="AD121" s="79" t="s">
        <v>604</v>
      </c>
      <c r="AE121" s="79" t="s">
        <v>604</v>
      </c>
      <c r="AF121" s="2"/>
      <c r="AI121" s="3"/>
      <c r="AJ121" s="3"/>
    </row>
    <row r="122" spans="1:36" x14ac:dyDescent="0.35">
      <c r="A122" s="66" t="s">
        <v>277</v>
      </c>
      <c r="B122" s="67"/>
      <c r="C122" s="67"/>
      <c r="D122" s="68"/>
      <c r="E122" s="70"/>
      <c r="F122" s="67"/>
      <c r="G122" s="67"/>
      <c r="H122" s="71" t="s">
        <v>277</v>
      </c>
      <c r="I122" s="72"/>
      <c r="J122" s="72"/>
      <c r="K122" s="71"/>
      <c r="L122" s="75"/>
      <c r="M122" s="76">
        <v>5770.263671875</v>
      </c>
      <c r="N122" s="76">
        <v>7332.9345703125</v>
      </c>
      <c r="O122" s="77"/>
      <c r="P122" s="78"/>
      <c r="Q122" s="78"/>
      <c r="R122" s="81"/>
      <c r="S122" s="81"/>
      <c r="T122" s="81"/>
      <c r="U122" s="81"/>
      <c r="V122" s="82"/>
      <c r="W122" s="82"/>
      <c r="X122" s="82"/>
      <c r="Y122" s="82"/>
      <c r="Z122" s="51"/>
      <c r="AA122" s="73">
        <v>122</v>
      </c>
      <c r="AB122" s="73" t="b">
        <f xml:space="preserve"> IF(AND(Vertices[X] &gt;= Misc!$O$6, Vertices[X] &lt;= Misc!$P$6,Vertices[Y] &gt;= Misc!$O$7, Vertices[Y] &lt;= Misc!$P$7,TRUE), TRUE, FALSE)</f>
        <v>1</v>
      </c>
      <c r="AC122" s="74"/>
      <c r="AD122" s="79" t="s">
        <v>604</v>
      </c>
      <c r="AE122" s="79" t="s">
        <v>604</v>
      </c>
      <c r="AF122" s="2"/>
      <c r="AI122" s="3"/>
      <c r="AJ122" s="3"/>
    </row>
    <row r="123" spans="1:36" x14ac:dyDescent="0.35">
      <c r="A123" s="66" t="s">
        <v>278</v>
      </c>
      <c r="B123" s="67"/>
      <c r="C123" s="67"/>
      <c r="D123" s="68"/>
      <c r="E123" s="70"/>
      <c r="F123" s="67"/>
      <c r="G123" s="67"/>
      <c r="H123" s="71" t="s">
        <v>278</v>
      </c>
      <c r="I123" s="72"/>
      <c r="J123" s="72"/>
      <c r="K123" s="71"/>
      <c r="L123" s="75"/>
      <c r="M123" s="76">
        <v>4785.45947265625</v>
      </c>
      <c r="N123" s="76">
        <v>5096.58154296875</v>
      </c>
      <c r="O123" s="77"/>
      <c r="P123" s="78"/>
      <c r="Q123" s="78"/>
      <c r="R123" s="81"/>
      <c r="S123" s="81"/>
      <c r="T123" s="81"/>
      <c r="U123" s="81"/>
      <c r="V123" s="82"/>
      <c r="W123" s="82"/>
      <c r="X123" s="82"/>
      <c r="Y123" s="82"/>
      <c r="Z123" s="51"/>
      <c r="AA123" s="73">
        <v>123</v>
      </c>
      <c r="AB123" s="73" t="b">
        <f xml:space="preserve"> IF(AND(Vertices[X] &gt;= Misc!$O$6, Vertices[X] &lt;= Misc!$P$6,Vertices[Y] &gt;= Misc!$O$7, Vertices[Y] &lt;= Misc!$P$7,TRUE), TRUE, FALSE)</f>
        <v>1</v>
      </c>
      <c r="AC123" s="74"/>
      <c r="AD123" s="79" t="s">
        <v>588</v>
      </c>
      <c r="AE123" s="79" t="s">
        <v>588</v>
      </c>
      <c r="AF123" s="2"/>
      <c r="AI123" s="3"/>
      <c r="AJ123" s="3"/>
    </row>
    <row r="124" spans="1:36" x14ac:dyDescent="0.35">
      <c r="A124" s="66" t="s">
        <v>279</v>
      </c>
      <c r="B124" s="67"/>
      <c r="C124" s="67"/>
      <c r="D124" s="68"/>
      <c r="E124" s="70"/>
      <c r="F124" s="67"/>
      <c r="G124" s="67"/>
      <c r="H124" s="71" t="s">
        <v>279</v>
      </c>
      <c r="I124" s="72"/>
      <c r="J124" s="72"/>
      <c r="K124" s="71"/>
      <c r="L124" s="75"/>
      <c r="M124" s="76">
        <v>6098.36328125</v>
      </c>
      <c r="N124" s="76">
        <v>8879.2197265625</v>
      </c>
      <c r="O124" s="77"/>
      <c r="P124" s="78"/>
      <c r="Q124" s="78"/>
      <c r="R124" s="81"/>
      <c r="S124" s="81"/>
      <c r="T124" s="81"/>
      <c r="U124" s="81"/>
      <c r="V124" s="82"/>
      <c r="W124" s="82"/>
      <c r="X124" s="82"/>
      <c r="Y124" s="82"/>
      <c r="Z124" s="51"/>
      <c r="AA124" s="73">
        <v>124</v>
      </c>
      <c r="AB124" s="73" t="b">
        <f xml:space="preserve"> IF(AND(Vertices[X] &gt;= Misc!$O$6, Vertices[X] &lt;= Misc!$P$6,Vertices[Y] &gt;= Misc!$O$7, Vertices[Y] &lt;= Misc!$P$7,TRUE), TRUE, FALSE)</f>
        <v>1</v>
      </c>
      <c r="AC124" s="74"/>
      <c r="AD124" s="79" t="s">
        <v>596</v>
      </c>
      <c r="AE124" s="79" t="s">
        <v>596</v>
      </c>
      <c r="AF124" s="2"/>
      <c r="AI124" s="3"/>
      <c r="AJ124" s="3"/>
    </row>
    <row r="125" spans="1:36" x14ac:dyDescent="0.35">
      <c r="A125" s="66" t="s">
        <v>280</v>
      </c>
      <c r="B125" s="67"/>
      <c r="C125" s="67"/>
      <c r="D125" s="68"/>
      <c r="E125" s="70"/>
      <c r="F125" s="67"/>
      <c r="G125" s="67"/>
      <c r="H125" s="71" t="s">
        <v>280</v>
      </c>
      <c r="I125" s="72"/>
      <c r="J125" s="72"/>
      <c r="K125" s="71"/>
      <c r="L125" s="75"/>
      <c r="M125" s="76">
        <v>7479.25830078125</v>
      </c>
      <c r="N125" s="76">
        <v>7883.25732421875</v>
      </c>
      <c r="O125" s="77"/>
      <c r="P125" s="78"/>
      <c r="Q125" s="78"/>
      <c r="R125" s="81"/>
      <c r="S125" s="81"/>
      <c r="T125" s="81"/>
      <c r="U125" s="81"/>
      <c r="V125" s="82"/>
      <c r="W125" s="82"/>
      <c r="X125" s="82"/>
      <c r="Y125" s="82"/>
      <c r="Z125" s="51"/>
      <c r="AA125" s="73">
        <v>125</v>
      </c>
      <c r="AB125" s="73" t="b">
        <f xml:space="preserve"> IF(AND(Vertices[X] &gt;= Misc!$O$6, Vertices[X] &lt;= Misc!$P$6,Vertices[Y] &gt;= Misc!$O$7, Vertices[Y] &lt;= Misc!$P$7,TRUE), TRUE, FALSE)</f>
        <v>1</v>
      </c>
      <c r="AC125" s="74"/>
      <c r="AD125" s="79" t="s">
        <v>609</v>
      </c>
      <c r="AE125" s="79" t="s">
        <v>609</v>
      </c>
      <c r="AF125" s="2"/>
      <c r="AI125" s="3"/>
      <c r="AJ125" s="3"/>
    </row>
    <row r="126" spans="1:36" x14ac:dyDescent="0.35">
      <c r="A126" s="66" t="s">
        <v>281</v>
      </c>
      <c r="B126" s="67"/>
      <c r="C126" s="67"/>
      <c r="D126" s="68"/>
      <c r="E126" s="70"/>
      <c r="F126" s="67"/>
      <c r="G126" s="67"/>
      <c r="H126" s="71" t="s">
        <v>281</v>
      </c>
      <c r="I126" s="72"/>
      <c r="J126" s="72"/>
      <c r="K126" s="71"/>
      <c r="L126" s="75"/>
      <c r="M126" s="76">
        <v>1689.778564453125</v>
      </c>
      <c r="N126" s="76">
        <v>6845.65966796875</v>
      </c>
      <c r="O126" s="77"/>
      <c r="P126" s="78"/>
      <c r="Q126" s="78"/>
      <c r="R126" s="81"/>
      <c r="S126" s="81"/>
      <c r="T126" s="81"/>
      <c r="U126" s="81"/>
      <c r="V126" s="82"/>
      <c r="W126" s="82"/>
      <c r="X126" s="82"/>
      <c r="Y126" s="82"/>
      <c r="Z126" s="51"/>
      <c r="AA126" s="73">
        <v>126</v>
      </c>
      <c r="AB126" s="73" t="b">
        <f xml:space="preserve"> IF(AND(Vertices[X] &gt;= Misc!$O$6, Vertices[X] &lt;= Misc!$P$6,Vertices[Y] &gt;= Misc!$O$7, Vertices[Y] &lt;= Misc!$P$7,TRUE), TRUE, FALSE)</f>
        <v>1</v>
      </c>
      <c r="AC126" s="74"/>
      <c r="AD126" s="79" t="s">
        <v>600</v>
      </c>
      <c r="AE126" s="79" t="s">
        <v>600</v>
      </c>
      <c r="AF126" s="2"/>
      <c r="AI126" s="3"/>
      <c r="AJ126" s="3"/>
    </row>
    <row r="127" spans="1:36" x14ac:dyDescent="0.35">
      <c r="A127" s="66" t="s">
        <v>405</v>
      </c>
      <c r="B127" s="67"/>
      <c r="C127" s="67"/>
      <c r="D127" s="68"/>
      <c r="E127" s="70"/>
      <c r="F127" s="67"/>
      <c r="G127" s="67"/>
      <c r="H127" s="71" t="s">
        <v>405</v>
      </c>
      <c r="I127" s="72"/>
      <c r="J127" s="72"/>
      <c r="K127" s="71"/>
      <c r="L127" s="75"/>
      <c r="M127" s="76">
        <v>1480.16357421875</v>
      </c>
      <c r="N127" s="76">
        <v>4866.30078125</v>
      </c>
      <c r="O127" s="77"/>
      <c r="P127" s="78"/>
      <c r="Q127" s="78"/>
      <c r="R127" s="81"/>
      <c r="S127" s="81"/>
      <c r="T127" s="81"/>
      <c r="U127" s="81"/>
      <c r="V127" s="82"/>
      <c r="W127" s="82"/>
      <c r="X127" s="82"/>
      <c r="Y127" s="82"/>
      <c r="Z127" s="51"/>
      <c r="AA127" s="73">
        <v>127</v>
      </c>
      <c r="AB127" s="73" t="b">
        <f xml:space="preserve"> IF(AND(Vertices[X] &gt;= Misc!$O$6, Vertices[X] &lt;= Misc!$P$6,Vertices[Y] &gt;= Misc!$O$7, Vertices[Y] &lt;= Misc!$P$7,TRUE), TRUE, FALSE)</f>
        <v>1</v>
      </c>
      <c r="AC127" s="74"/>
      <c r="AD127" s="79"/>
      <c r="AE127" s="79" t="s">
        <v>638</v>
      </c>
      <c r="AF127" s="2"/>
      <c r="AI127" s="3"/>
      <c r="AJ127" s="3"/>
    </row>
    <row r="128" spans="1:36" x14ac:dyDescent="0.35">
      <c r="A128" s="66" t="s">
        <v>282</v>
      </c>
      <c r="B128" s="67"/>
      <c r="C128" s="67"/>
      <c r="D128" s="68"/>
      <c r="E128" s="70"/>
      <c r="F128" s="67"/>
      <c r="G128" s="67"/>
      <c r="H128" s="71" t="s">
        <v>282</v>
      </c>
      <c r="I128" s="72"/>
      <c r="J128" s="72"/>
      <c r="K128" s="71"/>
      <c r="L128" s="75"/>
      <c r="M128" s="76">
        <v>2867.15185546875</v>
      </c>
      <c r="N128" s="76">
        <v>8035.107421875</v>
      </c>
      <c r="O128" s="77"/>
      <c r="P128" s="78"/>
      <c r="Q128" s="78"/>
      <c r="R128" s="81"/>
      <c r="S128" s="81"/>
      <c r="T128" s="81"/>
      <c r="U128" s="81"/>
      <c r="V128" s="82"/>
      <c r="W128" s="82"/>
      <c r="X128" s="82"/>
      <c r="Y128" s="82"/>
      <c r="Z128" s="51"/>
      <c r="AA128" s="73">
        <v>128</v>
      </c>
      <c r="AB128" s="73" t="b">
        <f xml:space="preserve"> IF(AND(Vertices[X] &gt;= Misc!$O$6, Vertices[X] &lt;= Misc!$P$6,Vertices[Y] &gt;= Misc!$O$7, Vertices[Y] &lt;= Misc!$P$7,TRUE), TRUE, FALSE)</f>
        <v>1</v>
      </c>
      <c r="AC128" s="74"/>
      <c r="AD128" s="79" t="s">
        <v>587</v>
      </c>
      <c r="AE128" s="79" t="s">
        <v>587</v>
      </c>
      <c r="AF128" s="2"/>
      <c r="AI128" s="3"/>
      <c r="AJ128" s="3"/>
    </row>
    <row r="129" spans="1:36" x14ac:dyDescent="0.35">
      <c r="A129" s="66" t="s">
        <v>283</v>
      </c>
      <c r="B129" s="67"/>
      <c r="C129" s="67"/>
      <c r="D129" s="68"/>
      <c r="E129" s="70"/>
      <c r="F129" s="67"/>
      <c r="G129" s="67"/>
      <c r="H129" s="71" t="s">
        <v>283</v>
      </c>
      <c r="I129" s="72"/>
      <c r="J129" s="72"/>
      <c r="K129" s="71"/>
      <c r="L129" s="75"/>
      <c r="M129" s="76">
        <v>7661.9921875</v>
      </c>
      <c r="N129" s="76">
        <v>7055.2216796875</v>
      </c>
      <c r="O129" s="77"/>
      <c r="P129" s="78"/>
      <c r="Q129" s="78"/>
      <c r="R129" s="81"/>
      <c r="S129" s="81"/>
      <c r="T129" s="81"/>
      <c r="U129" s="81"/>
      <c r="V129" s="82"/>
      <c r="W129" s="82"/>
      <c r="X129" s="82"/>
      <c r="Y129" s="82"/>
      <c r="Z129" s="51"/>
      <c r="AA129" s="73">
        <v>129</v>
      </c>
      <c r="AB129" s="73" t="b">
        <f xml:space="preserve"> IF(AND(Vertices[X] &gt;= Misc!$O$6, Vertices[X] &lt;= Misc!$P$6,Vertices[Y] &gt;= Misc!$O$7, Vertices[Y] &lt;= Misc!$P$7,TRUE), TRUE, FALSE)</f>
        <v>1</v>
      </c>
      <c r="AC129" s="74"/>
      <c r="AD129" s="79" t="s">
        <v>595</v>
      </c>
      <c r="AE129" s="79" t="s">
        <v>595</v>
      </c>
      <c r="AF129" s="2"/>
      <c r="AI129" s="3"/>
      <c r="AJ129" s="3"/>
    </row>
    <row r="130" spans="1:36" x14ac:dyDescent="0.35">
      <c r="A130" s="66" t="s">
        <v>284</v>
      </c>
      <c r="B130" s="67"/>
      <c r="C130" s="67"/>
      <c r="D130" s="68"/>
      <c r="E130" s="70"/>
      <c r="F130" s="67"/>
      <c r="G130" s="67"/>
      <c r="H130" s="71" t="s">
        <v>284</v>
      </c>
      <c r="I130" s="72"/>
      <c r="J130" s="72"/>
      <c r="K130" s="71"/>
      <c r="L130" s="75"/>
      <c r="M130" s="76">
        <v>7109.42578125</v>
      </c>
      <c r="N130" s="76">
        <v>9070.255859375</v>
      </c>
      <c r="O130" s="77"/>
      <c r="P130" s="78"/>
      <c r="Q130" s="78"/>
      <c r="R130" s="81"/>
      <c r="S130" s="81"/>
      <c r="T130" s="81"/>
      <c r="U130" s="81"/>
      <c r="V130" s="82"/>
      <c r="W130" s="82"/>
      <c r="X130" s="82"/>
      <c r="Y130" s="82"/>
      <c r="Z130" s="51"/>
      <c r="AA130" s="73">
        <v>130</v>
      </c>
      <c r="AB130" s="73" t="b">
        <f xml:space="preserve"> IF(AND(Vertices[X] &gt;= Misc!$O$6, Vertices[X] &lt;= Misc!$P$6,Vertices[Y] &gt;= Misc!$O$7, Vertices[Y] &lt;= Misc!$P$7,TRUE), TRUE, FALSE)</f>
        <v>1</v>
      </c>
      <c r="AC130" s="74"/>
      <c r="AD130" s="79" t="s">
        <v>614</v>
      </c>
      <c r="AE130" s="79" t="s">
        <v>614</v>
      </c>
      <c r="AF130" s="2"/>
      <c r="AI130" s="3"/>
      <c r="AJ130" s="3"/>
    </row>
    <row r="131" spans="1:36" x14ac:dyDescent="0.35">
      <c r="A131" s="66" t="s">
        <v>285</v>
      </c>
      <c r="B131" s="67"/>
      <c r="C131" s="67"/>
      <c r="D131" s="68"/>
      <c r="E131" s="70"/>
      <c r="F131" s="67"/>
      <c r="G131" s="67"/>
      <c r="H131" s="71" t="s">
        <v>285</v>
      </c>
      <c r="I131" s="72"/>
      <c r="J131" s="72"/>
      <c r="K131" s="71"/>
      <c r="L131" s="75"/>
      <c r="M131" s="76">
        <v>6358.33837890625</v>
      </c>
      <c r="N131" s="76">
        <v>447.76522827148437</v>
      </c>
      <c r="O131" s="77"/>
      <c r="P131" s="78"/>
      <c r="Q131" s="78"/>
      <c r="R131" s="81"/>
      <c r="S131" s="81"/>
      <c r="T131" s="81"/>
      <c r="U131" s="81"/>
      <c r="V131" s="82"/>
      <c r="W131" s="82"/>
      <c r="X131" s="82"/>
      <c r="Y131" s="82"/>
      <c r="Z131" s="51"/>
      <c r="AA131" s="73">
        <v>131</v>
      </c>
      <c r="AB131" s="73" t="b">
        <f xml:space="preserve"> IF(AND(Vertices[X] &gt;= Misc!$O$6, Vertices[X] &lt;= Misc!$P$6,Vertices[Y] &gt;= Misc!$O$7, Vertices[Y] &lt;= Misc!$P$7,TRUE), TRUE, FALSE)</f>
        <v>1</v>
      </c>
      <c r="AC131" s="74"/>
      <c r="AD131" s="79" t="s">
        <v>588</v>
      </c>
      <c r="AE131" s="79" t="s">
        <v>588</v>
      </c>
      <c r="AF131" s="2"/>
      <c r="AI131" s="3"/>
      <c r="AJ131" s="3"/>
    </row>
    <row r="132" spans="1:36" x14ac:dyDescent="0.35">
      <c r="A132" s="66" t="s">
        <v>286</v>
      </c>
      <c r="B132" s="67"/>
      <c r="C132" s="67"/>
      <c r="D132" s="68"/>
      <c r="E132" s="70"/>
      <c r="F132" s="67"/>
      <c r="G132" s="67"/>
      <c r="H132" s="71" t="s">
        <v>286</v>
      </c>
      <c r="I132" s="72"/>
      <c r="J132" s="72"/>
      <c r="K132" s="71"/>
      <c r="L132" s="75"/>
      <c r="M132" s="76">
        <v>4341.56396484375</v>
      </c>
      <c r="N132" s="76">
        <v>8391.6484375</v>
      </c>
      <c r="O132" s="77"/>
      <c r="P132" s="78"/>
      <c r="Q132" s="78"/>
      <c r="R132" s="81"/>
      <c r="S132" s="81"/>
      <c r="T132" s="81"/>
      <c r="U132" s="81"/>
      <c r="V132" s="82"/>
      <c r="W132" s="82"/>
      <c r="X132" s="82"/>
      <c r="Y132" s="82"/>
      <c r="Z132" s="51"/>
      <c r="AA132" s="73">
        <v>132</v>
      </c>
      <c r="AB132" s="73" t="b">
        <f xml:space="preserve"> IF(AND(Vertices[X] &gt;= Misc!$O$6, Vertices[X] &lt;= Misc!$P$6,Vertices[Y] &gt;= Misc!$O$7, Vertices[Y] &lt;= Misc!$P$7,TRUE), TRUE, FALSE)</f>
        <v>1</v>
      </c>
      <c r="AC132" s="74"/>
      <c r="AD132" s="79" t="s">
        <v>593</v>
      </c>
      <c r="AE132" s="79" t="s">
        <v>593</v>
      </c>
      <c r="AF132" s="2"/>
      <c r="AI132" s="3"/>
      <c r="AJ132" s="3"/>
    </row>
    <row r="133" spans="1:36" x14ac:dyDescent="0.35">
      <c r="A133" s="66" t="s">
        <v>406</v>
      </c>
      <c r="B133" s="67"/>
      <c r="C133" s="67"/>
      <c r="D133" s="68"/>
      <c r="E133" s="70"/>
      <c r="F133" s="67"/>
      <c r="G133" s="67"/>
      <c r="H133" s="71" t="s">
        <v>406</v>
      </c>
      <c r="I133" s="72"/>
      <c r="J133" s="72"/>
      <c r="K133" s="71"/>
      <c r="L133" s="75"/>
      <c r="M133" s="76">
        <v>1141.7926025390625</v>
      </c>
      <c r="N133" s="76">
        <v>8884.15234375</v>
      </c>
      <c r="O133" s="77"/>
      <c r="P133" s="78"/>
      <c r="Q133" s="78"/>
      <c r="R133" s="81"/>
      <c r="S133" s="81"/>
      <c r="T133" s="81"/>
      <c r="U133" s="81"/>
      <c r="V133" s="82"/>
      <c r="W133" s="82"/>
      <c r="X133" s="82"/>
      <c r="Y133" s="82"/>
      <c r="Z133" s="51"/>
      <c r="AA133" s="73">
        <v>133</v>
      </c>
      <c r="AB133" s="73" t="b">
        <f xml:space="preserve"> IF(AND(Vertices[X] &gt;= Misc!$O$6, Vertices[X] &lt;= Misc!$P$6,Vertices[Y] &gt;= Misc!$O$7, Vertices[Y] &lt;= Misc!$P$7,TRUE), TRUE, FALSE)</f>
        <v>1</v>
      </c>
      <c r="AC133" s="74"/>
      <c r="AD133" s="79"/>
      <c r="AE133" s="79" t="s">
        <v>593</v>
      </c>
      <c r="AF133" s="2"/>
      <c r="AI133" s="3"/>
      <c r="AJ133" s="3"/>
    </row>
    <row r="134" spans="1:36" x14ac:dyDescent="0.35">
      <c r="A134" s="66" t="s">
        <v>287</v>
      </c>
      <c r="B134" s="67"/>
      <c r="C134" s="67"/>
      <c r="D134" s="68"/>
      <c r="E134" s="70"/>
      <c r="F134" s="67"/>
      <c r="G134" s="67"/>
      <c r="H134" s="71" t="s">
        <v>287</v>
      </c>
      <c r="I134" s="72"/>
      <c r="J134" s="72"/>
      <c r="K134" s="71"/>
      <c r="L134" s="75"/>
      <c r="M134" s="76">
        <v>5856.59228515625</v>
      </c>
      <c r="N134" s="76">
        <v>7693.38720703125</v>
      </c>
      <c r="O134" s="77"/>
      <c r="P134" s="78"/>
      <c r="Q134" s="78"/>
      <c r="R134" s="81"/>
      <c r="S134" s="81"/>
      <c r="T134" s="81"/>
      <c r="U134" s="81"/>
      <c r="V134" s="82"/>
      <c r="W134" s="82"/>
      <c r="X134" s="82"/>
      <c r="Y134" s="82"/>
      <c r="Z134" s="51"/>
      <c r="AA134" s="73">
        <v>134</v>
      </c>
      <c r="AB134" s="73" t="b">
        <f xml:space="preserve"> IF(AND(Vertices[X] &gt;= Misc!$O$6, Vertices[X] &lt;= Misc!$P$6,Vertices[Y] &gt;= Misc!$O$7, Vertices[Y] &lt;= Misc!$P$7,TRUE), TRUE, FALSE)</f>
        <v>1</v>
      </c>
      <c r="AC134" s="74"/>
      <c r="AD134" s="79" t="s">
        <v>624</v>
      </c>
      <c r="AE134" s="79" t="s">
        <v>624</v>
      </c>
      <c r="AF134" s="2"/>
      <c r="AI134" s="3"/>
      <c r="AJ134" s="3"/>
    </row>
    <row r="135" spans="1:36" x14ac:dyDescent="0.35">
      <c r="A135" s="66" t="s">
        <v>288</v>
      </c>
      <c r="B135" s="67"/>
      <c r="C135" s="67"/>
      <c r="D135" s="68"/>
      <c r="E135" s="70"/>
      <c r="F135" s="67"/>
      <c r="G135" s="67"/>
      <c r="H135" s="71" t="s">
        <v>288</v>
      </c>
      <c r="I135" s="72"/>
      <c r="J135" s="72"/>
      <c r="K135" s="71"/>
      <c r="L135" s="75"/>
      <c r="M135" s="76">
        <v>2260.80615234375</v>
      </c>
      <c r="N135" s="76">
        <v>5817.19580078125</v>
      </c>
      <c r="O135" s="77"/>
      <c r="P135" s="78"/>
      <c r="Q135" s="78"/>
      <c r="R135" s="81"/>
      <c r="S135" s="81"/>
      <c r="T135" s="81"/>
      <c r="U135" s="81"/>
      <c r="V135" s="82"/>
      <c r="W135" s="82"/>
      <c r="X135" s="82"/>
      <c r="Y135" s="82"/>
      <c r="Z135" s="51"/>
      <c r="AA135" s="73">
        <v>135</v>
      </c>
      <c r="AB135" s="73" t="b">
        <f xml:space="preserve"> IF(AND(Vertices[X] &gt;= Misc!$O$6, Vertices[X] &lt;= Misc!$P$6,Vertices[Y] &gt;= Misc!$O$7, Vertices[Y] &lt;= Misc!$P$7,TRUE), TRUE, FALSE)</f>
        <v>1</v>
      </c>
      <c r="AC135" s="74"/>
      <c r="AD135" s="79" t="s">
        <v>593</v>
      </c>
      <c r="AE135" s="79" t="s">
        <v>593</v>
      </c>
      <c r="AF135" s="2"/>
      <c r="AI135" s="3"/>
      <c r="AJ135" s="3"/>
    </row>
    <row r="136" spans="1:36" x14ac:dyDescent="0.35">
      <c r="A136" s="66" t="s">
        <v>289</v>
      </c>
      <c r="B136" s="67"/>
      <c r="C136" s="67"/>
      <c r="D136" s="68"/>
      <c r="E136" s="70"/>
      <c r="F136" s="67"/>
      <c r="G136" s="67"/>
      <c r="H136" s="71" t="s">
        <v>289</v>
      </c>
      <c r="I136" s="72"/>
      <c r="J136" s="72"/>
      <c r="K136" s="71"/>
      <c r="L136" s="75"/>
      <c r="M136" s="76">
        <v>3953.8720703125</v>
      </c>
      <c r="N136" s="76">
        <v>6812.236328125</v>
      </c>
      <c r="O136" s="77"/>
      <c r="P136" s="78"/>
      <c r="Q136" s="78"/>
      <c r="R136" s="81"/>
      <c r="S136" s="81"/>
      <c r="T136" s="81"/>
      <c r="U136" s="81"/>
      <c r="V136" s="82"/>
      <c r="W136" s="82"/>
      <c r="X136" s="82"/>
      <c r="Y136" s="82"/>
      <c r="Z136" s="51"/>
      <c r="AA136" s="73">
        <v>136</v>
      </c>
      <c r="AB136" s="73" t="b">
        <f xml:space="preserve"> IF(AND(Vertices[X] &gt;= Misc!$O$6, Vertices[X] &lt;= Misc!$P$6,Vertices[Y] &gt;= Misc!$O$7, Vertices[Y] &lt;= Misc!$P$7,TRUE), TRUE, FALSE)</f>
        <v>1</v>
      </c>
      <c r="AC136" s="74"/>
      <c r="AD136" s="79" t="s">
        <v>593</v>
      </c>
      <c r="AE136" s="79" t="s">
        <v>593</v>
      </c>
      <c r="AF136" s="2"/>
      <c r="AI136" s="3"/>
      <c r="AJ136" s="3"/>
    </row>
    <row r="137" spans="1:36" x14ac:dyDescent="0.35">
      <c r="A137" s="66" t="s">
        <v>290</v>
      </c>
      <c r="B137" s="67"/>
      <c r="C137" s="67"/>
      <c r="D137" s="68"/>
      <c r="E137" s="70"/>
      <c r="F137" s="67"/>
      <c r="G137" s="67"/>
      <c r="H137" s="71" t="s">
        <v>290</v>
      </c>
      <c r="I137" s="72"/>
      <c r="J137" s="72"/>
      <c r="K137" s="71"/>
      <c r="L137" s="75"/>
      <c r="M137" s="76">
        <v>6150.3271484375</v>
      </c>
      <c r="N137" s="76">
        <v>9576.7763671875</v>
      </c>
      <c r="O137" s="77"/>
      <c r="P137" s="78"/>
      <c r="Q137" s="78"/>
      <c r="R137" s="81"/>
      <c r="S137" s="81"/>
      <c r="T137" s="81"/>
      <c r="U137" s="81"/>
      <c r="V137" s="82"/>
      <c r="W137" s="82"/>
      <c r="X137" s="82"/>
      <c r="Y137" s="82"/>
      <c r="Z137" s="51"/>
      <c r="AA137" s="73">
        <v>137</v>
      </c>
      <c r="AB137" s="73" t="b">
        <f xml:space="preserve"> IF(AND(Vertices[X] &gt;= Misc!$O$6, Vertices[X] &lt;= Misc!$P$6,Vertices[Y] &gt;= Misc!$O$7, Vertices[Y] &lt;= Misc!$P$7,TRUE), TRUE, FALSE)</f>
        <v>1</v>
      </c>
      <c r="AC137" s="74"/>
      <c r="AD137" s="79" t="s">
        <v>588</v>
      </c>
      <c r="AE137" s="79" t="s">
        <v>588</v>
      </c>
      <c r="AF137" s="2"/>
      <c r="AI137" s="3"/>
      <c r="AJ137" s="3"/>
    </row>
    <row r="138" spans="1:36" x14ac:dyDescent="0.35">
      <c r="A138" s="66" t="s">
        <v>291</v>
      </c>
      <c r="B138" s="67"/>
      <c r="C138" s="67"/>
      <c r="D138" s="68"/>
      <c r="E138" s="70"/>
      <c r="F138" s="67"/>
      <c r="G138" s="67"/>
      <c r="H138" s="71" t="s">
        <v>291</v>
      </c>
      <c r="I138" s="72"/>
      <c r="J138" s="72"/>
      <c r="K138" s="71"/>
      <c r="L138" s="75"/>
      <c r="M138" s="76">
        <v>7133.6494140625</v>
      </c>
      <c r="N138" s="76">
        <v>9640.40625</v>
      </c>
      <c r="O138" s="77"/>
      <c r="P138" s="78"/>
      <c r="Q138" s="78"/>
      <c r="R138" s="81"/>
      <c r="S138" s="81"/>
      <c r="T138" s="81"/>
      <c r="U138" s="81"/>
      <c r="V138" s="82"/>
      <c r="W138" s="82"/>
      <c r="X138" s="82"/>
      <c r="Y138" s="82"/>
      <c r="Z138" s="51"/>
      <c r="AA138" s="73">
        <v>138</v>
      </c>
      <c r="AB138" s="73" t="b">
        <f xml:space="preserve"> IF(AND(Vertices[X] &gt;= Misc!$O$6, Vertices[X] &lt;= Misc!$P$6,Vertices[Y] &gt;= Misc!$O$7, Vertices[Y] &lt;= Misc!$P$7,TRUE), TRUE, FALSE)</f>
        <v>1</v>
      </c>
      <c r="AC138" s="74"/>
      <c r="AD138" s="79" t="s">
        <v>598</v>
      </c>
      <c r="AE138" s="79"/>
      <c r="AF138" s="2"/>
      <c r="AI138" s="3"/>
      <c r="AJ138" s="3"/>
    </row>
    <row r="139" spans="1:36" x14ac:dyDescent="0.35">
      <c r="A139" s="66" t="s">
        <v>407</v>
      </c>
      <c r="B139" s="67"/>
      <c r="C139" s="67"/>
      <c r="D139" s="68"/>
      <c r="E139" s="70"/>
      <c r="F139" s="67"/>
      <c r="G139" s="67"/>
      <c r="H139" s="71" t="s">
        <v>407</v>
      </c>
      <c r="I139" s="72"/>
      <c r="J139" s="72"/>
      <c r="K139" s="71"/>
      <c r="L139" s="75"/>
      <c r="M139" s="76">
        <v>5183.568359375</v>
      </c>
      <c r="N139" s="76">
        <v>9582.6640625</v>
      </c>
      <c r="O139" s="77"/>
      <c r="P139" s="78"/>
      <c r="Q139" s="78"/>
      <c r="R139" s="81"/>
      <c r="S139" s="81"/>
      <c r="T139" s="81"/>
      <c r="U139" s="81"/>
      <c r="V139" s="82"/>
      <c r="W139" s="82"/>
      <c r="X139" s="82"/>
      <c r="Y139" s="82"/>
      <c r="Z139" s="51"/>
      <c r="AA139" s="73">
        <v>139</v>
      </c>
      <c r="AB139" s="73" t="b">
        <f xml:space="preserve"> IF(AND(Vertices[X] &gt;= Misc!$O$6, Vertices[X] &lt;= Misc!$P$6,Vertices[Y] &gt;= Misc!$O$7, Vertices[Y] &lt;= Misc!$P$7,TRUE), TRUE, FALSE)</f>
        <v>1</v>
      </c>
      <c r="AC139" s="74"/>
      <c r="AD139" s="79"/>
      <c r="AE139" s="79" t="s">
        <v>598</v>
      </c>
      <c r="AF139" s="2"/>
      <c r="AI139" s="3"/>
      <c r="AJ139" s="3"/>
    </row>
    <row r="140" spans="1:36" x14ac:dyDescent="0.35">
      <c r="A140" s="66" t="s">
        <v>292</v>
      </c>
      <c r="B140" s="67"/>
      <c r="C140" s="67"/>
      <c r="D140" s="68"/>
      <c r="E140" s="70"/>
      <c r="F140" s="67"/>
      <c r="G140" s="67"/>
      <c r="H140" s="71" t="s">
        <v>292</v>
      </c>
      <c r="I140" s="72"/>
      <c r="J140" s="72"/>
      <c r="K140" s="71"/>
      <c r="L140" s="75"/>
      <c r="M140" s="76">
        <v>1976.804443359375</v>
      </c>
      <c r="N140" s="76">
        <v>9621.1943359375</v>
      </c>
      <c r="O140" s="77"/>
      <c r="P140" s="78"/>
      <c r="Q140" s="78"/>
      <c r="R140" s="81"/>
      <c r="S140" s="81"/>
      <c r="T140" s="81"/>
      <c r="U140" s="81"/>
      <c r="V140" s="82"/>
      <c r="W140" s="82"/>
      <c r="X140" s="82"/>
      <c r="Y140" s="82"/>
      <c r="Z140" s="51"/>
      <c r="AA140" s="73">
        <v>140</v>
      </c>
      <c r="AB140" s="73" t="b">
        <f xml:space="preserve"> IF(AND(Vertices[X] &gt;= Misc!$O$6, Vertices[X] &lt;= Misc!$P$6,Vertices[Y] &gt;= Misc!$O$7, Vertices[Y] &lt;= Misc!$P$7,TRUE), TRUE, FALSE)</f>
        <v>1</v>
      </c>
      <c r="AC140" s="74"/>
      <c r="AD140" s="79" t="s">
        <v>597</v>
      </c>
      <c r="AE140" s="79" t="s">
        <v>597</v>
      </c>
      <c r="AF140" s="2"/>
      <c r="AI140" s="3"/>
      <c r="AJ140" s="3"/>
    </row>
    <row r="141" spans="1:36" x14ac:dyDescent="0.35">
      <c r="A141" s="66" t="s">
        <v>293</v>
      </c>
      <c r="B141" s="67"/>
      <c r="C141" s="67"/>
      <c r="D141" s="68"/>
      <c r="E141" s="70"/>
      <c r="F141" s="67"/>
      <c r="G141" s="67"/>
      <c r="H141" s="71" t="s">
        <v>293</v>
      </c>
      <c r="I141" s="72"/>
      <c r="J141" s="72"/>
      <c r="K141" s="71"/>
      <c r="L141" s="75"/>
      <c r="M141" s="76">
        <v>908.90582275390625</v>
      </c>
      <c r="N141" s="76">
        <v>5173.31005859375</v>
      </c>
      <c r="O141" s="77"/>
      <c r="P141" s="78"/>
      <c r="Q141" s="78"/>
      <c r="R141" s="81"/>
      <c r="S141" s="81"/>
      <c r="T141" s="81"/>
      <c r="U141" s="81"/>
      <c r="V141" s="82"/>
      <c r="W141" s="82"/>
      <c r="X141" s="82"/>
      <c r="Y141" s="82"/>
      <c r="Z141" s="51"/>
      <c r="AA141" s="73">
        <v>141</v>
      </c>
      <c r="AB141" s="73" t="b">
        <f xml:space="preserve"> IF(AND(Vertices[X] &gt;= Misc!$O$6, Vertices[X] &lt;= Misc!$P$6,Vertices[Y] &gt;= Misc!$O$7, Vertices[Y] &lt;= Misc!$P$7,TRUE), TRUE, FALSE)</f>
        <v>1</v>
      </c>
      <c r="AC141" s="74"/>
      <c r="AD141" s="79" t="s">
        <v>587</v>
      </c>
      <c r="AE141" s="79" t="s">
        <v>587</v>
      </c>
      <c r="AF141" s="2"/>
      <c r="AI141" s="3"/>
      <c r="AJ141" s="3"/>
    </row>
    <row r="142" spans="1:36" x14ac:dyDescent="0.35">
      <c r="A142" s="66" t="s">
        <v>294</v>
      </c>
      <c r="B142" s="67"/>
      <c r="C142" s="67"/>
      <c r="D142" s="68"/>
      <c r="E142" s="70"/>
      <c r="F142" s="67"/>
      <c r="G142" s="67"/>
      <c r="H142" s="71" t="s">
        <v>294</v>
      </c>
      <c r="I142" s="72"/>
      <c r="J142" s="72"/>
      <c r="K142" s="71"/>
      <c r="L142" s="75"/>
      <c r="M142" s="76">
        <v>8659.095703125</v>
      </c>
      <c r="N142" s="76">
        <v>8240.2685546875</v>
      </c>
      <c r="O142" s="77"/>
      <c r="P142" s="78"/>
      <c r="Q142" s="78"/>
      <c r="R142" s="81"/>
      <c r="S142" s="81"/>
      <c r="T142" s="81"/>
      <c r="U142" s="81"/>
      <c r="V142" s="82"/>
      <c r="W142" s="82"/>
      <c r="X142" s="82"/>
      <c r="Y142" s="82"/>
      <c r="Z142" s="51"/>
      <c r="AA142" s="73">
        <v>142</v>
      </c>
      <c r="AB142" s="73" t="b">
        <f xml:space="preserve"> IF(AND(Vertices[X] &gt;= Misc!$O$6, Vertices[X] &lt;= Misc!$P$6,Vertices[Y] &gt;= Misc!$O$7, Vertices[Y] &lt;= Misc!$P$7,TRUE), TRUE, FALSE)</f>
        <v>1</v>
      </c>
      <c r="AC142" s="74"/>
      <c r="AD142" s="79" t="s">
        <v>611</v>
      </c>
      <c r="AE142" s="79" t="s">
        <v>611</v>
      </c>
      <c r="AF142" s="2"/>
      <c r="AI142" s="3"/>
      <c r="AJ142" s="3"/>
    </row>
    <row r="143" spans="1:36" x14ac:dyDescent="0.35">
      <c r="A143" s="66" t="s">
        <v>295</v>
      </c>
      <c r="B143" s="67"/>
      <c r="C143" s="67"/>
      <c r="D143" s="68"/>
      <c r="E143" s="70"/>
      <c r="F143" s="67"/>
      <c r="G143" s="67"/>
      <c r="H143" s="71" t="s">
        <v>295</v>
      </c>
      <c r="I143" s="72"/>
      <c r="J143" s="72"/>
      <c r="K143" s="71"/>
      <c r="L143" s="75"/>
      <c r="M143" s="76">
        <v>7924.61865234375</v>
      </c>
      <c r="N143" s="76">
        <v>3345.701904296875</v>
      </c>
      <c r="O143" s="77"/>
      <c r="P143" s="78"/>
      <c r="Q143" s="78"/>
      <c r="R143" s="81"/>
      <c r="S143" s="81"/>
      <c r="T143" s="81"/>
      <c r="U143" s="81"/>
      <c r="V143" s="82"/>
      <c r="W143" s="82"/>
      <c r="X143" s="82"/>
      <c r="Y143" s="82"/>
      <c r="Z143" s="51"/>
      <c r="AA143" s="73">
        <v>143</v>
      </c>
      <c r="AB143" s="73" t="b">
        <f xml:space="preserve"> IF(AND(Vertices[X] &gt;= Misc!$O$6, Vertices[X] &lt;= Misc!$P$6,Vertices[Y] &gt;= Misc!$O$7, Vertices[Y] &lt;= Misc!$P$7,TRUE), TRUE, FALSE)</f>
        <v>1</v>
      </c>
      <c r="AC143" s="74"/>
      <c r="AD143" s="79" t="s">
        <v>601</v>
      </c>
      <c r="AE143" s="79" t="s">
        <v>601</v>
      </c>
      <c r="AF143" s="2"/>
      <c r="AI143" s="3"/>
      <c r="AJ143" s="3"/>
    </row>
    <row r="144" spans="1:36" x14ac:dyDescent="0.35">
      <c r="A144" s="66" t="s">
        <v>296</v>
      </c>
      <c r="B144" s="67"/>
      <c r="C144" s="67"/>
      <c r="D144" s="68"/>
      <c r="E144" s="70"/>
      <c r="F144" s="67"/>
      <c r="G144" s="67"/>
      <c r="H144" s="71" t="s">
        <v>296</v>
      </c>
      <c r="I144" s="72"/>
      <c r="J144" s="72"/>
      <c r="K144" s="71"/>
      <c r="L144" s="75"/>
      <c r="M144" s="76">
        <v>773.564208984375</v>
      </c>
      <c r="N144" s="76">
        <v>6643.99853515625</v>
      </c>
      <c r="O144" s="77"/>
      <c r="P144" s="78"/>
      <c r="Q144" s="78"/>
      <c r="R144" s="81"/>
      <c r="S144" s="81"/>
      <c r="T144" s="81"/>
      <c r="U144" s="81"/>
      <c r="V144" s="82"/>
      <c r="W144" s="82"/>
      <c r="X144" s="82"/>
      <c r="Y144" s="82"/>
      <c r="Z144" s="51"/>
      <c r="AA144" s="73">
        <v>144</v>
      </c>
      <c r="AB144" s="73" t="b">
        <f xml:space="preserve"> IF(AND(Vertices[X] &gt;= Misc!$O$6, Vertices[X] &lt;= Misc!$P$6,Vertices[Y] &gt;= Misc!$O$7, Vertices[Y] &lt;= Misc!$P$7,TRUE), TRUE, FALSE)</f>
        <v>1</v>
      </c>
      <c r="AC144" s="74"/>
      <c r="AD144" s="79" t="s">
        <v>589</v>
      </c>
      <c r="AE144" s="79" t="s">
        <v>589</v>
      </c>
      <c r="AF144" s="2"/>
      <c r="AI144" s="3"/>
      <c r="AJ144" s="3"/>
    </row>
    <row r="145" spans="1:36" x14ac:dyDescent="0.35">
      <c r="A145" s="66" t="s">
        <v>297</v>
      </c>
      <c r="B145" s="67"/>
      <c r="C145" s="67"/>
      <c r="D145" s="68"/>
      <c r="E145" s="70"/>
      <c r="F145" s="67"/>
      <c r="G145" s="67"/>
      <c r="H145" s="71" t="s">
        <v>297</v>
      </c>
      <c r="I145" s="72"/>
      <c r="J145" s="72"/>
      <c r="K145" s="71"/>
      <c r="L145" s="75"/>
      <c r="M145" s="76">
        <v>7621.1591796875</v>
      </c>
      <c r="N145" s="76">
        <v>8140.2822265625</v>
      </c>
      <c r="O145" s="77"/>
      <c r="P145" s="78"/>
      <c r="Q145" s="78"/>
      <c r="R145" s="81"/>
      <c r="S145" s="81"/>
      <c r="T145" s="81"/>
      <c r="U145" s="81"/>
      <c r="V145" s="82"/>
      <c r="W145" s="82"/>
      <c r="X145" s="82"/>
      <c r="Y145" s="82"/>
      <c r="Z145" s="51"/>
      <c r="AA145" s="73">
        <v>145</v>
      </c>
      <c r="AB145" s="73" t="b">
        <f xml:space="preserve"> IF(AND(Vertices[X] &gt;= Misc!$O$6, Vertices[X] &lt;= Misc!$P$6,Vertices[Y] &gt;= Misc!$O$7, Vertices[Y] &lt;= Misc!$P$7,TRUE), TRUE, FALSE)</f>
        <v>1</v>
      </c>
      <c r="AC145" s="74"/>
      <c r="AD145" s="79" t="s">
        <v>587</v>
      </c>
      <c r="AE145" s="79" t="s">
        <v>587</v>
      </c>
      <c r="AF145" s="2"/>
      <c r="AI145" s="3"/>
      <c r="AJ145" s="3"/>
    </row>
    <row r="146" spans="1:36" x14ac:dyDescent="0.35">
      <c r="A146" s="66" t="s">
        <v>298</v>
      </c>
      <c r="B146" s="67"/>
      <c r="C146" s="67"/>
      <c r="D146" s="68"/>
      <c r="E146" s="70"/>
      <c r="F146" s="67"/>
      <c r="G146" s="67"/>
      <c r="H146" s="71" t="s">
        <v>298</v>
      </c>
      <c r="I146" s="72"/>
      <c r="J146" s="72"/>
      <c r="K146" s="71"/>
      <c r="L146" s="75"/>
      <c r="M146" s="76">
        <v>7100.998046875</v>
      </c>
      <c r="N146" s="76">
        <v>7227.724609375</v>
      </c>
      <c r="O146" s="77"/>
      <c r="P146" s="78"/>
      <c r="Q146" s="78"/>
      <c r="R146" s="81"/>
      <c r="S146" s="81"/>
      <c r="T146" s="81"/>
      <c r="U146" s="81"/>
      <c r="V146" s="82"/>
      <c r="W146" s="82"/>
      <c r="X146" s="82"/>
      <c r="Y146" s="82"/>
      <c r="Z146" s="51"/>
      <c r="AA146" s="73">
        <v>146</v>
      </c>
      <c r="AB146" s="73" t="b">
        <f xml:space="preserve"> IF(AND(Vertices[X] &gt;= Misc!$O$6, Vertices[X] &lt;= Misc!$P$6,Vertices[Y] &gt;= Misc!$O$7, Vertices[Y] &lt;= Misc!$P$7,TRUE), TRUE, FALSE)</f>
        <v>1</v>
      </c>
      <c r="AC146" s="74"/>
      <c r="AD146" s="79" t="s">
        <v>602</v>
      </c>
      <c r="AE146" s="79" t="s">
        <v>602</v>
      </c>
      <c r="AF146" s="2"/>
      <c r="AI146" s="3"/>
      <c r="AJ146" s="3"/>
    </row>
    <row r="147" spans="1:36" x14ac:dyDescent="0.35">
      <c r="A147" s="66" t="s">
        <v>299</v>
      </c>
      <c r="B147" s="67"/>
      <c r="C147" s="67"/>
      <c r="D147" s="68"/>
      <c r="E147" s="70"/>
      <c r="F147" s="67"/>
      <c r="G147" s="67"/>
      <c r="H147" s="71" t="s">
        <v>299</v>
      </c>
      <c r="I147" s="72"/>
      <c r="J147" s="72"/>
      <c r="K147" s="71"/>
      <c r="L147" s="75"/>
      <c r="M147" s="76">
        <v>1134.228515625</v>
      </c>
      <c r="N147" s="76">
        <v>7419.8896484375</v>
      </c>
      <c r="O147" s="77"/>
      <c r="P147" s="78"/>
      <c r="Q147" s="78"/>
      <c r="R147" s="81"/>
      <c r="S147" s="81"/>
      <c r="T147" s="81"/>
      <c r="U147" s="81"/>
      <c r="V147" s="82"/>
      <c r="W147" s="82"/>
      <c r="X147" s="82"/>
      <c r="Y147" s="82"/>
      <c r="Z147" s="51"/>
      <c r="AA147" s="73">
        <v>147</v>
      </c>
      <c r="AB147" s="73" t="b">
        <f xml:space="preserve"> IF(AND(Vertices[X] &gt;= Misc!$O$6, Vertices[X] &lt;= Misc!$P$6,Vertices[Y] &gt;= Misc!$O$7, Vertices[Y] &lt;= Misc!$P$7,TRUE), TRUE, FALSE)</f>
        <v>1</v>
      </c>
      <c r="AC147" s="74"/>
      <c r="AD147" s="79" t="s">
        <v>612</v>
      </c>
      <c r="AE147" s="79" t="s">
        <v>612</v>
      </c>
      <c r="AF147" s="2"/>
      <c r="AI147" s="3"/>
      <c r="AJ147" s="3"/>
    </row>
    <row r="148" spans="1:36" x14ac:dyDescent="0.35">
      <c r="A148" s="66" t="s">
        <v>300</v>
      </c>
      <c r="B148" s="67"/>
      <c r="C148" s="67"/>
      <c r="D148" s="68"/>
      <c r="E148" s="70"/>
      <c r="F148" s="67"/>
      <c r="G148" s="67"/>
      <c r="H148" s="71" t="s">
        <v>300</v>
      </c>
      <c r="I148" s="72"/>
      <c r="J148" s="72"/>
      <c r="K148" s="71"/>
      <c r="L148" s="75"/>
      <c r="M148" s="76">
        <v>2101.501708984375</v>
      </c>
      <c r="N148" s="76">
        <v>4495.19677734375</v>
      </c>
      <c r="O148" s="77"/>
      <c r="P148" s="78"/>
      <c r="Q148" s="78"/>
      <c r="R148" s="81"/>
      <c r="S148" s="81"/>
      <c r="T148" s="81"/>
      <c r="U148" s="81"/>
      <c r="V148" s="82"/>
      <c r="W148" s="82"/>
      <c r="X148" s="82"/>
      <c r="Y148" s="82"/>
      <c r="Z148" s="51"/>
      <c r="AA148" s="73">
        <v>148</v>
      </c>
      <c r="AB148" s="73" t="b">
        <f xml:space="preserve"> IF(AND(Vertices[X] &gt;= Misc!$O$6, Vertices[X] &lt;= Misc!$P$6,Vertices[Y] &gt;= Misc!$O$7, Vertices[Y] &lt;= Misc!$P$7,TRUE), TRUE, FALSE)</f>
        <v>1</v>
      </c>
      <c r="AC148" s="74"/>
      <c r="AD148" s="79" t="s">
        <v>612</v>
      </c>
      <c r="AE148" s="79" t="s">
        <v>612</v>
      </c>
      <c r="AF148" s="2"/>
      <c r="AI148" s="3"/>
      <c r="AJ148" s="3"/>
    </row>
    <row r="149" spans="1:36" x14ac:dyDescent="0.35">
      <c r="A149" s="66" t="s">
        <v>301</v>
      </c>
      <c r="B149" s="67"/>
      <c r="C149" s="67"/>
      <c r="D149" s="68"/>
      <c r="E149" s="70"/>
      <c r="F149" s="67"/>
      <c r="G149" s="67"/>
      <c r="H149" s="71" t="s">
        <v>301</v>
      </c>
      <c r="I149" s="72"/>
      <c r="J149" s="72"/>
      <c r="K149" s="71"/>
      <c r="L149" s="75"/>
      <c r="M149" s="76">
        <v>947.7322998046875</v>
      </c>
      <c r="N149" s="76">
        <v>4750.43603515625</v>
      </c>
      <c r="O149" s="77"/>
      <c r="P149" s="78"/>
      <c r="Q149" s="78"/>
      <c r="R149" s="81"/>
      <c r="S149" s="81"/>
      <c r="T149" s="81"/>
      <c r="U149" s="81"/>
      <c r="V149" s="82"/>
      <c r="W149" s="82"/>
      <c r="X149" s="82"/>
      <c r="Y149" s="82"/>
      <c r="Z149" s="51"/>
      <c r="AA149" s="73">
        <v>149</v>
      </c>
      <c r="AB149" s="73" t="b">
        <f xml:space="preserve"> IF(AND(Vertices[X] &gt;= Misc!$O$6, Vertices[X] &lt;= Misc!$P$6,Vertices[Y] &gt;= Misc!$O$7, Vertices[Y] &lt;= Misc!$P$7,TRUE), TRUE, FALSE)</f>
        <v>1</v>
      </c>
      <c r="AC149" s="74"/>
      <c r="AD149" s="79" t="s">
        <v>613</v>
      </c>
      <c r="AE149" s="79" t="s">
        <v>613</v>
      </c>
      <c r="AF149" s="2"/>
      <c r="AI149" s="3"/>
      <c r="AJ149" s="3"/>
    </row>
    <row r="150" spans="1:36" x14ac:dyDescent="0.35">
      <c r="A150" s="66" t="s">
        <v>302</v>
      </c>
      <c r="B150" s="67"/>
      <c r="C150" s="67"/>
      <c r="D150" s="68"/>
      <c r="E150" s="70"/>
      <c r="F150" s="67"/>
      <c r="G150" s="67"/>
      <c r="H150" s="71" t="s">
        <v>302</v>
      </c>
      <c r="I150" s="72"/>
      <c r="J150" s="72"/>
      <c r="K150" s="71"/>
      <c r="L150" s="75"/>
      <c r="M150" s="76">
        <v>180.30525207519531</v>
      </c>
      <c r="N150" s="76">
        <v>7113.8486328125</v>
      </c>
      <c r="O150" s="77"/>
      <c r="P150" s="78"/>
      <c r="Q150" s="78"/>
      <c r="R150" s="81"/>
      <c r="S150" s="81"/>
      <c r="T150" s="81"/>
      <c r="U150" s="81"/>
      <c r="V150" s="82"/>
      <c r="W150" s="82"/>
      <c r="X150" s="82"/>
      <c r="Y150" s="82"/>
      <c r="Z150" s="51"/>
      <c r="AA150" s="73">
        <v>150</v>
      </c>
      <c r="AB150" s="73" t="b">
        <f xml:space="preserve"> IF(AND(Vertices[X] &gt;= Misc!$O$6, Vertices[X] &lt;= Misc!$P$6,Vertices[Y] &gt;= Misc!$O$7, Vertices[Y] &lt;= Misc!$P$7,TRUE), TRUE, FALSE)</f>
        <v>1</v>
      </c>
      <c r="AC150" s="74"/>
      <c r="AD150" s="79" t="s">
        <v>595</v>
      </c>
      <c r="AE150" s="79" t="s">
        <v>595</v>
      </c>
      <c r="AF150" s="2"/>
      <c r="AI150" s="3"/>
      <c r="AJ150" s="3"/>
    </row>
    <row r="151" spans="1:36" x14ac:dyDescent="0.35">
      <c r="A151" s="66" t="s">
        <v>303</v>
      </c>
      <c r="B151" s="67"/>
      <c r="C151" s="67"/>
      <c r="D151" s="68"/>
      <c r="E151" s="70"/>
      <c r="F151" s="67"/>
      <c r="G151" s="67"/>
      <c r="H151" s="71" t="s">
        <v>303</v>
      </c>
      <c r="I151" s="72"/>
      <c r="J151" s="72"/>
      <c r="K151" s="71"/>
      <c r="L151" s="75"/>
      <c r="M151" s="76">
        <v>7166.68408203125</v>
      </c>
      <c r="N151" s="76">
        <v>3611.07275390625</v>
      </c>
      <c r="O151" s="77"/>
      <c r="P151" s="78"/>
      <c r="Q151" s="78"/>
      <c r="R151" s="81"/>
      <c r="S151" s="81"/>
      <c r="T151" s="81"/>
      <c r="U151" s="81"/>
      <c r="V151" s="82"/>
      <c r="W151" s="82"/>
      <c r="X151" s="82"/>
      <c r="Y151" s="82"/>
      <c r="Z151" s="51"/>
      <c r="AA151" s="73">
        <v>151</v>
      </c>
      <c r="AB151" s="73" t="b">
        <f xml:space="preserve"> IF(AND(Vertices[X] &gt;= Misc!$O$6, Vertices[X] &lt;= Misc!$P$6,Vertices[Y] &gt;= Misc!$O$7, Vertices[Y] &lt;= Misc!$P$7,TRUE), TRUE, FALSE)</f>
        <v>1</v>
      </c>
      <c r="AC151" s="74"/>
      <c r="AD151" s="79" t="s">
        <v>608</v>
      </c>
      <c r="AE151" s="79" t="s">
        <v>608</v>
      </c>
      <c r="AF151" s="2"/>
      <c r="AI151" s="3"/>
      <c r="AJ151" s="3"/>
    </row>
    <row r="152" spans="1:36" x14ac:dyDescent="0.35">
      <c r="A152" s="66" t="s">
        <v>304</v>
      </c>
      <c r="B152" s="67"/>
      <c r="C152" s="67"/>
      <c r="D152" s="68"/>
      <c r="E152" s="70"/>
      <c r="F152" s="67"/>
      <c r="G152" s="67"/>
      <c r="H152" s="71" t="s">
        <v>304</v>
      </c>
      <c r="I152" s="72"/>
      <c r="J152" s="72"/>
      <c r="K152" s="71"/>
      <c r="L152" s="75"/>
      <c r="M152" s="76">
        <v>2301.738525390625</v>
      </c>
      <c r="N152" s="76">
        <v>588.2066650390625</v>
      </c>
      <c r="O152" s="77"/>
      <c r="P152" s="78"/>
      <c r="Q152" s="78"/>
      <c r="R152" s="81"/>
      <c r="S152" s="81"/>
      <c r="T152" s="81"/>
      <c r="U152" s="81"/>
      <c r="V152" s="82"/>
      <c r="W152" s="82"/>
      <c r="X152" s="82"/>
      <c r="Y152" s="82"/>
      <c r="Z152" s="51"/>
      <c r="AA152" s="73">
        <v>152</v>
      </c>
      <c r="AB152" s="73" t="b">
        <f xml:space="preserve"> IF(AND(Vertices[X] &gt;= Misc!$O$6, Vertices[X] &lt;= Misc!$P$6,Vertices[Y] &gt;= Misc!$O$7, Vertices[Y] &lt;= Misc!$P$7,TRUE), TRUE, FALSE)</f>
        <v>1</v>
      </c>
      <c r="AC152" s="74"/>
      <c r="AD152" s="79" t="s">
        <v>591</v>
      </c>
      <c r="AE152" s="79" t="s">
        <v>591</v>
      </c>
      <c r="AF152" s="2"/>
      <c r="AI152" s="3"/>
      <c r="AJ152" s="3"/>
    </row>
    <row r="153" spans="1:36" x14ac:dyDescent="0.35">
      <c r="A153" s="66" t="s">
        <v>305</v>
      </c>
      <c r="B153" s="67"/>
      <c r="C153" s="67"/>
      <c r="D153" s="68"/>
      <c r="E153" s="70"/>
      <c r="F153" s="67"/>
      <c r="G153" s="67"/>
      <c r="H153" s="71" t="s">
        <v>305</v>
      </c>
      <c r="I153" s="72"/>
      <c r="J153" s="72"/>
      <c r="K153" s="71"/>
      <c r="L153" s="75"/>
      <c r="M153" s="76">
        <v>7314.82421875</v>
      </c>
      <c r="N153" s="76">
        <v>877.04315185546875</v>
      </c>
      <c r="O153" s="77"/>
      <c r="P153" s="78"/>
      <c r="Q153" s="78"/>
      <c r="R153" s="81"/>
      <c r="S153" s="81"/>
      <c r="T153" s="81"/>
      <c r="U153" s="81"/>
      <c r="V153" s="82"/>
      <c r="W153" s="82"/>
      <c r="X153" s="82"/>
      <c r="Y153" s="82"/>
      <c r="Z153" s="51"/>
      <c r="AA153" s="73">
        <v>153</v>
      </c>
      <c r="AB153" s="73" t="b">
        <f xml:space="preserve"> IF(AND(Vertices[X] &gt;= Misc!$O$6, Vertices[X] &lt;= Misc!$P$6,Vertices[Y] &gt;= Misc!$O$7, Vertices[Y] &lt;= Misc!$P$7,TRUE), TRUE, FALSE)</f>
        <v>1</v>
      </c>
      <c r="AC153" s="74"/>
      <c r="AD153" s="79" t="s">
        <v>596</v>
      </c>
      <c r="AE153" s="79" t="s">
        <v>596</v>
      </c>
      <c r="AF153" s="2"/>
      <c r="AI153" s="3"/>
      <c r="AJ153" s="3"/>
    </row>
    <row r="154" spans="1:36" x14ac:dyDescent="0.35">
      <c r="A154" s="66" t="s">
        <v>308</v>
      </c>
      <c r="B154" s="67"/>
      <c r="C154" s="67"/>
      <c r="D154" s="68"/>
      <c r="E154" s="70"/>
      <c r="F154" s="67"/>
      <c r="G154" s="67"/>
      <c r="H154" s="71" t="s">
        <v>308</v>
      </c>
      <c r="I154" s="72"/>
      <c r="J154" s="72"/>
      <c r="K154" s="71"/>
      <c r="L154" s="75"/>
      <c r="M154" s="76">
        <v>6353.35498046875</v>
      </c>
      <c r="N154" s="76">
        <v>9234.123046875</v>
      </c>
      <c r="O154" s="77"/>
      <c r="P154" s="78"/>
      <c r="Q154" s="78"/>
      <c r="R154" s="81"/>
      <c r="S154" s="81"/>
      <c r="T154" s="81"/>
      <c r="U154" s="81"/>
      <c r="V154" s="82"/>
      <c r="W154" s="82"/>
      <c r="X154" s="82"/>
      <c r="Y154" s="82"/>
      <c r="Z154" s="51"/>
      <c r="AA154" s="73">
        <v>154</v>
      </c>
      <c r="AB154" s="73" t="b">
        <f xml:space="preserve"> IF(AND(Vertices[X] &gt;= Misc!$O$6, Vertices[X] &lt;= Misc!$P$6,Vertices[Y] &gt;= Misc!$O$7, Vertices[Y] &lt;= Misc!$P$7,TRUE), TRUE, FALSE)</f>
        <v>1</v>
      </c>
      <c r="AC154" s="74"/>
      <c r="AD154" s="79" t="s">
        <v>591</v>
      </c>
      <c r="AE154" s="79" t="s">
        <v>591</v>
      </c>
      <c r="AF154" s="2"/>
      <c r="AI154" s="3"/>
      <c r="AJ154" s="3"/>
    </row>
    <row r="155" spans="1:36" x14ac:dyDescent="0.35">
      <c r="A155" s="66" t="s">
        <v>309</v>
      </c>
      <c r="B155" s="67"/>
      <c r="C155" s="67"/>
      <c r="D155" s="68"/>
      <c r="E155" s="70"/>
      <c r="F155" s="67"/>
      <c r="G155" s="67"/>
      <c r="H155" s="71" t="s">
        <v>309</v>
      </c>
      <c r="I155" s="72"/>
      <c r="J155" s="72"/>
      <c r="K155" s="71"/>
      <c r="L155" s="75"/>
      <c r="M155" s="76">
        <v>9163.3818359375</v>
      </c>
      <c r="N155" s="76">
        <v>6410.671875</v>
      </c>
      <c r="O155" s="77"/>
      <c r="P155" s="78"/>
      <c r="Q155" s="78"/>
      <c r="R155" s="81"/>
      <c r="S155" s="81"/>
      <c r="T155" s="81"/>
      <c r="U155" s="81"/>
      <c r="V155" s="82"/>
      <c r="W155" s="82"/>
      <c r="X155" s="82"/>
      <c r="Y155" s="82"/>
      <c r="Z155" s="51"/>
      <c r="AA155" s="73">
        <v>155</v>
      </c>
      <c r="AB155" s="73" t="b">
        <f xml:space="preserve"> IF(AND(Vertices[X] &gt;= Misc!$O$6, Vertices[X] &lt;= Misc!$P$6,Vertices[Y] &gt;= Misc!$O$7, Vertices[Y] &lt;= Misc!$P$7,TRUE), TRUE, FALSE)</f>
        <v>1</v>
      </c>
      <c r="AC155" s="74"/>
      <c r="AD155" s="79" t="s">
        <v>598</v>
      </c>
      <c r="AE155" s="79" t="s">
        <v>598</v>
      </c>
      <c r="AF155" s="2"/>
      <c r="AI155" s="3"/>
      <c r="AJ155" s="3"/>
    </row>
    <row r="156" spans="1:36" x14ac:dyDescent="0.35">
      <c r="A156" s="66" t="s">
        <v>310</v>
      </c>
      <c r="B156" s="67"/>
      <c r="C156" s="67"/>
      <c r="D156" s="68"/>
      <c r="E156" s="70"/>
      <c r="F156" s="67"/>
      <c r="G156" s="67"/>
      <c r="H156" s="71" t="s">
        <v>310</v>
      </c>
      <c r="I156" s="72"/>
      <c r="J156" s="72"/>
      <c r="K156" s="71"/>
      <c r="L156" s="75"/>
      <c r="M156" s="76">
        <v>7982.8076171875</v>
      </c>
      <c r="N156" s="76">
        <v>3984.22021484375</v>
      </c>
      <c r="O156" s="77"/>
      <c r="P156" s="78"/>
      <c r="Q156" s="78"/>
      <c r="R156" s="81"/>
      <c r="S156" s="81"/>
      <c r="T156" s="81"/>
      <c r="U156" s="81"/>
      <c r="V156" s="82"/>
      <c r="W156" s="82"/>
      <c r="X156" s="82"/>
      <c r="Y156" s="82"/>
      <c r="Z156" s="51"/>
      <c r="AA156" s="73">
        <v>156</v>
      </c>
      <c r="AB156" s="73" t="b">
        <f xml:space="preserve"> IF(AND(Vertices[X] &gt;= Misc!$O$6, Vertices[X] &lt;= Misc!$P$6,Vertices[Y] &gt;= Misc!$O$7, Vertices[Y] &lt;= Misc!$P$7,TRUE), TRUE, FALSE)</f>
        <v>1</v>
      </c>
      <c r="AC156" s="74"/>
      <c r="AD156" s="79" t="s">
        <v>609</v>
      </c>
      <c r="AE156" s="79" t="s">
        <v>609</v>
      </c>
      <c r="AF156" s="2"/>
      <c r="AI156" s="3"/>
      <c r="AJ156" s="3"/>
    </row>
    <row r="157" spans="1:36" x14ac:dyDescent="0.35">
      <c r="A157" s="66" t="s">
        <v>311</v>
      </c>
      <c r="B157" s="67"/>
      <c r="C157" s="67"/>
      <c r="D157" s="68"/>
      <c r="E157" s="70"/>
      <c r="F157" s="67"/>
      <c r="G157" s="67"/>
      <c r="H157" s="71" t="s">
        <v>311</v>
      </c>
      <c r="I157" s="72"/>
      <c r="J157" s="72"/>
      <c r="K157" s="71"/>
      <c r="L157" s="75"/>
      <c r="M157" s="76">
        <v>2173.9306640625</v>
      </c>
      <c r="N157" s="76">
        <v>2263.8837890625</v>
      </c>
      <c r="O157" s="77"/>
      <c r="P157" s="78"/>
      <c r="Q157" s="78"/>
      <c r="R157" s="81"/>
      <c r="S157" s="81"/>
      <c r="T157" s="81"/>
      <c r="U157" s="81"/>
      <c r="V157" s="82"/>
      <c r="W157" s="82"/>
      <c r="X157" s="82"/>
      <c r="Y157" s="82"/>
      <c r="Z157" s="51"/>
      <c r="AA157" s="73">
        <v>157</v>
      </c>
      <c r="AB157" s="73" t="b">
        <f xml:space="preserve"> IF(AND(Vertices[X] &gt;= Misc!$O$6, Vertices[X] &lt;= Misc!$P$6,Vertices[Y] &gt;= Misc!$O$7, Vertices[Y] &lt;= Misc!$P$7,TRUE), TRUE, FALSE)</f>
        <v>1</v>
      </c>
      <c r="AC157" s="74"/>
      <c r="AD157" s="79" t="s">
        <v>591</v>
      </c>
      <c r="AE157" s="79" t="s">
        <v>591</v>
      </c>
      <c r="AF157" s="2"/>
      <c r="AI157" s="3"/>
      <c r="AJ157" s="3"/>
    </row>
    <row r="158" spans="1:36" x14ac:dyDescent="0.35">
      <c r="A158" s="66" t="s">
        <v>312</v>
      </c>
      <c r="B158" s="67"/>
      <c r="C158" s="67"/>
      <c r="D158" s="68"/>
      <c r="E158" s="70"/>
      <c r="F158" s="67"/>
      <c r="G158" s="67"/>
      <c r="H158" s="71" t="s">
        <v>312</v>
      </c>
      <c r="I158" s="72"/>
      <c r="J158" s="72"/>
      <c r="K158" s="71"/>
      <c r="L158" s="75"/>
      <c r="M158" s="76">
        <v>9756.640625</v>
      </c>
      <c r="N158" s="76">
        <v>7524.130859375</v>
      </c>
      <c r="O158" s="77"/>
      <c r="P158" s="78"/>
      <c r="Q158" s="78"/>
      <c r="R158" s="81"/>
      <c r="S158" s="81"/>
      <c r="T158" s="81"/>
      <c r="U158" s="81"/>
      <c r="V158" s="82"/>
      <c r="W158" s="82"/>
      <c r="X158" s="82"/>
      <c r="Y158" s="82"/>
      <c r="Z158" s="51"/>
      <c r="AA158" s="73">
        <v>158</v>
      </c>
      <c r="AB158" s="73" t="b">
        <f xml:space="preserve"> IF(AND(Vertices[X] &gt;= Misc!$O$6, Vertices[X] &lt;= Misc!$P$6,Vertices[Y] &gt;= Misc!$O$7, Vertices[Y] &lt;= Misc!$P$7,TRUE), TRUE, FALSE)</f>
        <v>1</v>
      </c>
      <c r="AC158" s="74"/>
      <c r="AD158" s="79" t="s">
        <v>612</v>
      </c>
      <c r="AE158" s="79" t="s">
        <v>612</v>
      </c>
      <c r="AF158" s="2"/>
      <c r="AI158" s="3"/>
      <c r="AJ158" s="3"/>
    </row>
    <row r="159" spans="1:36" x14ac:dyDescent="0.35">
      <c r="A159" s="66" t="s">
        <v>313</v>
      </c>
      <c r="B159" s="67"/>
      <c r="C159" s="67"/>
      <c r="D159" s="68"/>
      <c r="E159" s="70"/>
      <c r="F159" s="67"/>
      <c r="G159" s="67"/>
      <c r="H159" s="71" t="s">
        <v>313</v>
      </c>
      <c r="I159" s="72"/>
      <c r="J159" s="72"/>
      <c r="K159" s="71"/>
      <c r="L159" s="75"/>
      <c r="M159" s="76">
        <v>724.5740966796875</v>
      </c>
      <c r="N159" s="76">
        <v>4128.15380859375</v>
      </c>
      <c r="O159" s="77"/>
      <c r="P159" s="78"/>
      <c r="Q159" s="78"/>
      <c r="R159" s="81"/>
      <c r="S159" s="81"/>
      <c r="T159" s="81"/>
      <c r="U159" s="81"/>
      <c r="V159" s="82"/>
      <c r="W159" s="82"/>
      <c r="X159" s="82"/>
      <c r="Y159" s="82"/>
      <c r="Z159" s="51"/>
      <c r="AA159" s="73">
        <v>159</v>
      </c>
      <c r="AB159" s="73" t="b">
        <f xml:space="preserve"> IF(AND(Vertices[X] &gt;= Misc!$O$6, Vertices[X] &lt;= Misc!$P$6,Vertices[Y] &gt;= Misc!$O$7, Vertices[Y] &lt;= Misc!$P$7,TRUE), TRUE, FALSE)</f>
        <v>1</v>
      </c>
      <c r="AC159" s="74"/>
      <c r="AD159" s="79" t="s">
        <v>597</v>
      </c>
      <c r="AE159" s="79" t="s">
        <v>597</v>
      </c>
      <c r="AF159" s="2"/>
      <c r="AI159" s="3"/>
      <c r="AJ159" s="3"/>
    </row>
    <row r="160" spans="1:36" x14ac:dyDescent="0.35">
      <c r="A160" s="66" t="s">
        <v>314</v>
      </c>
      <c r="B160" s="67"/>
      <c r="C160" s="67"/>
      <c r="D160" s="68"/>
      <c r="E160" s="70"/>
      <c r="F160" s="67"/>
      <c r="G160" s="67"/>
      <c r="H160" s="71" t="s">
        <v>314</v>
      </c>
      <c r="I160" s="72"/>
      <c r="J160" s="72"/>
      <c r="K160" s="71"/>
      <c r="L160" s="75"/>
      <c r="M160" s="76">
        <v>7073.89794921875</v>
      </c>
      <c r="N160" s="76">
        <v>5742.49560546875</v>
      </c>
      <c r="O160" s="77"/>
      <c r="P160" s="78"/>
      <c r="Q160" s="78"/>
      <c r="R160" s="81"/>
      <c r="S160" s="81"/>
      <c r="T160" s="81"/>
      <c r="U160" s="81"/>
      <c r="V160" s="82"/>
      <c r="W160" s="82"/>
      <c r="X160" s="82"/>
      <c r="Y160" s="82"/>
      <c r="Z160" s="51"/>
      <c r="AA160" s="73">
        <v>160</v>
      </c>
      <c r="AB160" s="73" t="b">
        <f xml:space="preserve"> IF(AND(Vertices[X] &gt;= Misc!$O$6, Vertices[X] &lt;= Misc!$P$6,Vertices[Y] &gt;= Misc!$O$7, Vertices[Y] &lt;= Misc!$P$7,TRUE), TRUE, FALSE)</f>
        <v>1</v>
      </c>
      <c r="AC160" s="74"/>
      <c r="AD160" s="79" t="s">
        <v>607</v>
      </c>
      <c r="AE160" s="79" t="s">
        <v>607</v>
      </c>
      <c r="AF160" s="2"/>
      <c r="AI160" s="3"/>
      <c r="AJ160" s="3"/>
    </row>
    <row r="161" spans="1:36" x14ac:dyDescent="0.35">
      <c r="A161" s="66" t="s">
        <v>315</v>
      </c>
      <c r="B161" s="67"/>
      <c r="C161" s="67"/>
      <c r="D161" s="68"/>
      <c r="E161" s="70"/>
      <c r="F161" s="67"/>
      <c r="G161" s="67"/>
      <c r="H161" s="71" t="s">
        <v>315</v>
      </c>
      <c r="I161" s="72"/>
      <c r="J161" s="72"/>
      <c r="K161" s="71"/>
      <c r="L161" s="75"/>
      <c r="M161" s="76">
        <v>9882.8330078125</v>
      </c>
      <c r="N161" s="76">
        <v>4282.2353515625</v>
      </c>
      <c r="O161" s="77"/>
      <c r="P161" s="78"/>
      <c r="Q161" s="78"/>
      <c r="R161" s="81"/>
      <c r="S161" s="81"/>
      <c r="T161" s="81"/>
      <c r="U161" s="81"/>
      <c r="V161" s="82"/>
      <c r="W161" s="82"/>
      <c r="X161" s="82"/>
      <c r="Y161" s="82"/>
      <c r="Z161" s="51"/>
      <c r="AA161" s="73">
        <v>161</v>
      </c>
      <c r="AB161" s="73" t="b">
        <f xml:space="preserve"> IF(AND(Vertices[X] &gt;= Misc!$O$6, Vertices[X] &lt;= Misc!$P$6,Vertices[Y] &gt;= Misc!$O$7, Vertices[Y] &lt;= Misc!$P$7,TRUE), TRUE, FALSE)</f>
        <v>1</v>
      </c>
      <c r="AC161" s="74"/>
      <c r="AD161" s="79" t="s">
        <v>613</v>
      </c>
      <c r="AE161" s="79" t="s">
        <v>613</v>
      </c>
      <c r="AF161" s="2"/>
      <c r="AI161" s="3"/>
      <c r="AJ161" s="3"/>
    </row>
    <row r="162" spans="1:36" x14ac:dyDescent="0.35">
      <c r="A162" s="66" t="s">
        <v>316</v>
      </c>
      <c r="B162" s="67"/>
      <c r="C162" s="67"/>
      <c r="D162" s="68"/>
      <c r="E162" s="70"/>
      <c r="F162" s="67"/>
      <c r="G162" s="67"/>
      <c r="H162" s="71" t="s">
        <v>316</v>
      </c>
      <c r="I162" s="72"/>
      <c r="J162" s="72"/>
      <c r="K162" s="71"/>
      <c r="L162" s="75"/>
      <c r="M162" s="76">
        <v>4669.81396484375</v>
      </c>
      <c r="N162" s="76">
        <v>1236.0882568359375</v>
      </c>
      <c r="O162" s="77"/>
      <c r="P162" s="78"/>
      <c r="Q162" s="78"/>
      <c r="R162" s="81"/>
      <c r="S162" s="81"/>
      <c r="T162" s="81"/>
      <c r="U162" s="81"/>
      <c r="V162" s="82"/>
      <c r="W162" s="82"/>
      <c r="X162" s="82"/>
      <c r="Y162" s="82"/>
      <c r="Z162" s="51"/>
      <c r="AA162" s="73">
        <v>162</v>
      </c>
      <c r="AB162" s="73" t="b">
        <f xml:space="preserve"> IF(AND(Vertices[X] &gt;= Misc!$O$6, Vertices[X] &lt;= Misc!$P$6,Vertices[Y] &gt;= Misc!$O$7, Vertices[Y] &lt;= Misc!$P$7,TRUE), TRUE, FALSE)</f>
        <v>1</v>
      </c>
      <c r="AC162" s="74"/>
      <c r="AD162" s="79" t="s">
        <v>601</v>
      </c>
      <c r="AE162" s="79" t="s">
        <v>601</v>
      </c>
      <c r="AF162" s="2"/>
      <c r="AI162" s="3"/>
      <c r="AJ162" s="3"/>
    </row>
    <row r="163" spans="1:36" x14ac:dyDescent="0.35">
      <c r="A163" s="66" t="s">
        <v>317</v>
      </c>
      <c r="B163" s="67"/>
      <c r="C163" s="67"/>
      <c r="D163" s="68"/>
      <c r="E163" s="70"/>
      <c r="F163" s="67"/>
      <c r="G163" s="67"/>
      <c r="H163" s="71" t="s">
        <v>317</v>
      </c>
      <c r="I163" s="72"/>
      <c r="J163" s="72"/>
      <c r="K163" s="71"/>
      <c r="L163" s="75"/>
      <c r="M163" s="76">
        <v>1807.930908203125</v>
      </c>
      <c r="N163" s="76">
        <v>8906.130859375</v>
      </c>
      <c r="O163" s="77"/>
      <c r="P163" s="78"/>
      <c r="Q163" s="78"/>
      <c r="R163" s="81"/>
      <c r="S163" s="81"/>
      <c r="T163" s="81"/>
      <c r="U163" s="81"/>
      <c r="V163" s="82"/>
      <c r="W163" s="82"/>
      <c r="X163" s="82"/>
      <c r="Y163" s="82"/>
      <c r="Z163" s="51"/>
      <c r="AA163" s="73">
        <v>163</v>
      </c>
      <c r="AB163" s="73" t="b">
        <f xml:space="preserve"> IF(AND(Vertices[X] &gt;= Misc!$O$6, Vertices[X] &lt;= Misc!$P$6,Vertices[Y] &gt;= Misc!$O$7, Vertices[Y] &lt;= Misc!$P$7,TRUE), TRUE, FALSE)</f>
        <v>1</v>
      </c>
      <c r="AC163" s="74"/>
      <c r="AD163" s="79" t="s">
        <v>606</v>
      </c>
      <c r="AE163" s="79" t="s">
        <v>606</v>
      </c>
      <c r="AF163" s="2"/>
      <c r="AI163" s="3"/>
      <c r="AJ163" s="3"/>
    </row>
    <row r="164" spans="1:36" x14ac:dyDescent="0.35">
      <c r="A164" s="66" t="s">
        <v>318</v>
      </c>
      <c r="B164" s="67"/>
      <c r="C164" s="67"/>
      <c r="D164" s="68"/>
      <c r="E164" s="70"/>
      <c r="F164" s="67"/>
      <c r="G164" s="67"/>
      <c r="H164" s="71" t="s">
        <v>318</v>
      </c>
      <c r="I164" s="72"/>
      <c r="J164" s="72"/>
      <c r="K164" s="71"/>
      <c r="L164" s="75"/>
      <c r="M164" s="76">
        <v>1743.8377685546875</v>
      </c>
      <c r="N164" s="76">
        <v>4813.74951171875</v>
      </c>
      <c r="O164" s="77"/>
      <c r="P164" s="78"/>
      <c r="Q164" s="78"/>
      <c r="R164" s="81"/>
      <c r="S164" s="81"/>
      <c r="T164" s="81"/>
      <c r="U164" s="81"/>
      <c r="V164" s="82"/>
      <c r="W164" s="82"/>
      <c r="X164" s="82"/>
      <c r="Y164" s="82"/>
      <c r="Z164" s="51"/>
      <c r="AA164" s="73">
        <v>164</v>
      </c>
      <c r="AB164" s="73" t="b">
        <f xml:space="preserve"> IF(AND(Vertices[X] &gt;= Misc!$O$6, Vertices[X] &lt;= Misc!$P$6,Vertices[Y] &gt;= Misc!$O$7, Vertices[Y] &lt;= Misc!$P$7,TRUE), TRUE, FALSE)</f>
        <v>1</v>
      </c>
      <c r="AC164" s="74"/>
      <c r="AD164" s="79" t="s">
        <v>595</v>
      </c>
      <c r="AE164" s="79" t="s">
        <v>595</v>
      </c>
      <c r="AF164" s="2"/>
      <c r="AI164" s="3"/>
      <c r="AJ164" s="3"/>
    </row>
    <row r="165" spans="1:36" x14ac:dyDescent="0.35">
      <c r="A165" s="66" t="s">
        <v>319</v>
      </c>
      <c r="B165" s="67"/>
      <c r="C165" s="67"/>
      <c r="D165" s="68"/>
      <c r="E165" s="70"/>
      <c r="F165" s="67"/>
      <c r="G165" s="67"/>
      <c r="H165" s="71" t="s">
        <v>319</v>
      </c>
      <c r="I165" s="72"/>
      <c r="J165" s="72"/>
      <c r="K165" s="71"/>
      <c r="L165" s="75"/>
      <c r="M165" s="76">
        <v>7069.8955078125</v>
      </c>
      <c r="N165" s="76">
        <v>8722.2314453125</v>
      </c>
      <c r="O165" s="77"/>
      <c r="P165" s="78"/>
      <c r="Q165" s="78"/>
      <c r="R165" s="81"/>
      <c r="S165" s="81"/>
      <c r="T165" s="81"/>
      <c r="U165" s="81"/>
      <c r="V165" s="82"/>
      <c r="W165" s="82"/>
      <c r="X165" s="82"/>
      <c r="Y165" s="82"/>
      <c r="Z165" s="51"/>
      <c r="AA165" s="73">
        <v>165</v>
      </c>
      <c r="AB165" s="73" t="b">
        <f xml:space="preserve"> IF(AND(Vertices[X] &gt;= Misc!$O$6, Vertices[X] &lt;= Misc!$P$6,Vertices[Y] &gt;= Misc!$O$7, Vertices[Y] &lt;= Misc!$P$7,TRUE), TRUE, FALSE)</f>
        <v>1</v>
      </c>
      <c r="AC165" s="74"/>
      <c r="AD165" s="79" t="s">
        <v>611</v>
      </c>
      <c r="AE165" s="79" t="s">
        <v>611</v>
      </c>
      <c r="AF165" s="2"/>
      <c r="AI165" s="3"/>
      <c r="AJ165" s="3"/>
    </row>
    <row r="166" spans="1:36" x14ac:dyDescent="0.35">
      <c r="A166" s="66" t="s">
        <v>320</v>
      </c>
      <c r="B166" s="67"/>
      <c r="C166" s="67"/>
      <c r="D166" s="68"/>
      <c r="E166" s="70"/>
      <c r="F166" s="67"/>
      <c r="G166" s="67"/>
      <c r="H166" s="71" t="s">
        <v>320</v>
      </c>
      <c r="I166" s="72"/>
      <c r="J166" s="72"/>
      <c r="K166" s="71"/>
      <c r="L166" s="75"/>
      <c r="M166" s="76">
        <v>8148.68994140625</v>
      </c>
      <c r="N166" s="76">
        <v>9556.9892578125</v>
      </c>
      <c r="O166" s="77"/>
      <c r="P166" s="78"/>
      <c r="Q166" s="78"/>
      <c r="R166" s="81"/>
      <c r="S166" s="81"/>
      <c r="T166" s="81"/>
      <c r="U166" s="81"/>
      <c r="V166" s="82"/>
      <c r="W166" s="82"/>
      <c r="X166" s="82"/>
      <c r="Y166" s="82"/>
      <c r="Z166" s="51"/>
      <c r="AA166" s="73">
        <v>166</v>
      </c>
      <c r="AB166" s="73" t="b">
        <f xml:space="preserve"> IF(AND(Vertices[X] &gt;= Misc!$O$6, Vertices[X] &lt;= Misc!$P$6,Vertices[Y] &gt;= Misc!$O$7, Vertices[Y] &lt;= Misc!$P$7,TRUE), TRUE, FALSE)</f>
        <v>1</v>
      </c>
      <c r="AC166" s="74"/>
      <c r="AD166" s="79" t="s">
        <v>615</v>
      </c>
      <c r="AE166" s="79" t="s">
        <v>615</v>
      </c>
      <c r="AF166" s="2"/>
      <c r="AI166" s="3"/>
      <c r="AJ166" s="3"/>
    </row>
    <row r="167" spans="1:36" x14ac:dyDescent="0.35">
      <c r="A167" s="66" t="s">
        <v>321</v>
      </c>
      <c r="B167" s="67"/>
      <c r="C167" s="67"/>
      <c r="D167" s="68"/>
      <c r="E167" s="70"/>
      <c r="F167" s="67"/>
      <c r="G167" s="67"/>
      <c r="H167" s="71" t="s">
        <v>321</v>
      </c>
      <c r="I167" s="72"/>
      <c r="J167" s="72"/>
      <c r="K167" s="71"/>
      <c r="L167" s="75"/>
      <c r="M167" s="76">
        <v>1077.8865966796875</v>
      </c>
      <c r="N167" s="76">
        <v>1598.2674560546875</v>
      </c>
      <c r="O167" s="77"/>
      <c r="P167" s="78"/>
      <c r="Q167" s="78"/>
      <c r="R167" s="81"/>
      <c r="S167" s="81"/>
      <c r="T167" s="81"/>
      <c r="U167" s="81"/>
      <c r="V167" s="82"/>
      <c r="W167" s="82"/>
      <c r="X167" s="82"/>
      <c r="Y167" s="82"/>
      <c r="Z167" s="51"/>
      <c r="AA167" s="73">
        <v>167</v>
      </c>
      <c r="AB167" s="73" t="b">
        <f xml:space="preserve"> IF(AND(Vertices[X] &gt;= Misc!$O$6, Vertices[X] &lt;= Misc!$P$6,Vertices[Y] &gt;= Misc!$O$7, Vertices[Y] &lt;= Misc!$P$7,TRUE), TRUE, FALSE)</f>
        <v>1</v>
      </c>
      <c r="AC167" s="74"/>
      <c r="AD167" s="79" t="s">
        <v>604</v>
      </c>
      <c r="AE167" s="79" t="s">
        <v>604</v>
      </c>
      <c r="AF167" s="2"/>
      <c r="AI167" s="3"/>
      <c r="AJ167" s="3"/>
    </row>
    <row r="168" spans="1:36" x14ac:dyDescent="0.35">
      <c r="A168" s="66" t="s">
        <v>322</v>
      </c>
      <c r="B168" s="67"/>
      <c r="C168" s="67"/>
      <c r="D168" s="68"/>
      <c r="E168" s="70"/>
      <c r="F168" s="67"/>
      <c r="G168" s="67"/>
      <c r="H168" s="71" t="s">
        <v>322</v>
      </c>
      <c r="I168" s="72"/>
      <c r="J168" s="72"/>
      <c r="K168" s="71"/>
      <c r="L168" s="75"/>
      <c r="M168" s="76">
        <v>4884.41748046875</v>
      </c>
      <c r="N168" s="76">
        <v>1861.6580810546875</v>
      </c>
      <c r="O168" s="77"/>
      <c r="P168" s="78"/>
      <c r="Q168" s="78"/>
      <c r="R168" s="81"/>
      <c r="S168" s="81"/>
      <c r="T168" s="81"/>
      <c r="U168" s="81"/>
      <c r="V168" s="82"/>
      <c r="W168" s="82"/>
      <c r="X168" s="82"/>
      <c r="Y168" s="82"/>
      <c r="Z168" s="51"/>
      <c r="AA168" s="73">
        <v>168</v>
      </c>
      <c r="AB168" s="73" t="b">
        <f xml:space="preserve"> IF(AND(Vertices[X] &gt;= Misc!$O$6, Vertices[X] &lt;= Misc!$P$6,Vertices[Y] &gt;= Misc!$O$7, Vertices[Y] &lt;= Misc!$P$7,TRUE), TRUE, FALSE)</f>
        <v>1</v>
      </c>
      <c r="AC168" s="74"/>
      <c r="AD168" s="79" t="s">
        <v>602</v>
      </c>
      <c r="AE168" s="79" t="s">
        <v>602</v>
      </c>
      <c r="AF168" s="2"/>
      <c r="AI168" s="3"/>
      <c r="AJ168" s="3"/>
    </row>
    <row r="169" spans="1:36" x14ac:dyDescent="0.35">
      <c r="A169" s="66" t="s">
        <v>323</v>
      </c>
      <c r="B169" s="67"/>
      <c r="C169" s="67"/>
      <c r="D169" s="68"/>
      <c r="E169" s="70"/>
      <c r="F169" s="67"/>
      <c r="G169" s="67"/>
      <c r="H169" s="71" t="s">
        <v>323</v>
      </c>
      <c r="I169" s="72"/>
      <c r="J169" s="72"/>
      <c r="K169" s="71"/>
      <c r="L169" s="75"/>
      <c r="M169" s="76">
        <v>2668.183349609375</v>
      </c>
      <c r="N169" s="76">
        <v>1041.862548828125</v>
      </c>
      <c r="O169" s="77"/>
      <c r="P169" s="78"/>
      <c r="Q169" s="78"/>
      <c r="R169" s="81"/>
      <c r="S169" s="81"/>
      <c r="T169" s="81"/>
      <c r="U169" s="81"/>
      <c r="V169" s="82"/>
      <c r="W169" s="82"/>
      <c r="X169" s="82"/>
      <c r="Y169" s="82"/>
      <c r="Z169" s="51"/>
      <c r="AA169" s="73">
        <v>169</v>
      </c>
      <c r="AB169" s="73" t="b">
        <f xml:space="preserve"> IF(AND(Vertices[X] &gt;= Misc!$O$6, Vertices[X] &lt;= Misc!$P$6,Vertices[Y] &gt;= Misc!$O$7, Vertices[Y] &lt;= Misc!$P$7,TRUE), TRUE, FALSE)</f>
        <v>1</v>
      </c>
      <c r="AC169" s="74"/>
      <c r="AD169" s="79" t="s">
        <v>597</v>
      </c>
      <c r="AE169" s="79" t="s">
        <v>597</v>
      </c>
      <c r="AF169" s="2"/>
      <c r="AI169" s="3"/>
      <c r="AJ169" s="3"/>
    </row>
    <row r="170" spans="1:36" x14ac:dyDescent="0.35">
      <c r="A170" s="66" t="s">
        <v>324</v>
      </c>
      <c r="B170" s="67"/>
      <c r="C170" s="67"/>
      <c r="D170" s="68"/>
      <c r="E170" s="70"/>
      <c r="F170" s="67"/>
      <c r="G170" s="67"/>
      <c r="H170" s="71" t="s">
        <v>324</v>
      </c>
      <c r="I170" s="72"/>
      <c r="J170" s="72"/>
      <c r="K170" s="71"/>
      <c r="L170" s="75"/>
      <c r="M170" s="76">
        <v>3330.254150390625</v>
      </c>
      <c r="N170" s="76">
        <v>1671.1492919921875</v>
      </c>
      <c r="O170" s="77"/>
      <c r="P170" s="78"/>
      <c r="Q170" s="78"/>
      <c r="R170" s="81"/>
      <c r="S170" s="81"/>
      <c r="T170" s="81"/>
      <c r="U170" s="81"/>
      <c r="V170" s="82"/>
      <c r="W170" s="82"/>
      <c r="X170" s="82"/>
      <c r="Y170" s="82"/>
      <c r="Z170" s="51"/>
      <c r="AA170" s="73">
        <v>170</v>
      </c>
      <c r="AB170" s="73" t="b">
        <f xml:space="preserve"> IF(AND(Vertices[X] &gt;= Misc!$O$6, Vertices[X] &lt;= Misc!$P$6,Vertices[Y] &gt;= Misc!$O$7, Vertices[Y] &lt;= Misc!$P$7,TRUE), TRUE, FALSE)</f>
        <v>1</v>
      </c>
      <c r="AC170" s="74"/>
      <c r="AD170" s="79" t="s">
        <v>603</v>
      </c>
      <c r="AE170" s="79" t="s">
        <v>603</v>
      </c>
      <c r="AF170" s="2"/>
      <c r="AI170" s="3"/>
      <c r="AJ170" s="3"/>
    </row>
    <row r="171" spans="1:36" x14ac:dyDescent="0.35">
      <c r="A171" s="66" t="s">
        <v>325</v>
      </c>
      <c r="B171" s="67"/>
      <c r="C171" s="67"/>
      <c r="D171" s="68"/>
      <c r="E171" s="70"/>
      <c r="F171" s="67"/>
      <c r="G171" s="67"/>
      <c r="H171" s="71" t="s">
        <v>325</v>
      </c>
      <c r="I171" s="72"/>
      <c r="J171" s="72"/>
      <c r="K171" s="71"/>
      <c r="L171" s="75"/>
      <c r="M171" s="76">
        <v>8345.9638671875</v>
      </c>
      <c r="N171" s="76">
        <v>345.057861328125</v>
      </c>
      <c r="O171" s="77"/>
      <c r="P171" s="78"/>
      <c r="Q171" s="78"/>
      <c r="R171" s="81"/>
      <c r="S171" s="81"/>
      <c r="T171" s="81"/>
      <c r="U171" s="81"/>
      <c r="V171" s="82"/>
      <c r="W171" s="82"/>
      <c r="X171" s="82"/>
      <c r="Y171" s="82"/>
      <c r="Z171" s="51"/>
      <c r="AA171" s="73">
        <v>171</v>
      </c>
      <c r="AB171" s="73" t="b">
        <f xml:space="preserve"> IF(AND(Vertices[X] &gt;= Misc!$O$6, Vertices[X] &lt;= Misc!$P$6,Vertices[Y] &gt;= Misc!$O$7, Vertices[Y] &lt;= Misc!$P$7,TRUE), TRUE, FALSE)</f>
        <v>1</v>
      </c>
      <c r="AC171" s="74"/>
      <c r="AD171" s="79" t="s">
        <v>591</v>
      </c>
      <c r="AE171" s="79" t="s">
        <v>591</v>
      </c>
      <c r="AF171" s="2"/>
      <c r="AI171" s="3"/>
      <c r="AJ171" s="3"/>
    </row>
    <row r="172" spans="1:36" x14ac:dyDescent="0.35">
      <c r="A172" s="66" t="s">
        <v>326</v>
      </c>
      <c r="B172" s="67"/>
      <c r="C172" s="67"/>
      <c r="D172" s="68"/>
      <c r="E172" s="70"/>
      <c r="F172" s="67"/>
      <c r="G172" s="67"/>
      <c r="H172" s="71" t="s">
        <v>326</v>
      </c>
      <c r="I172" s="72"/>
      <c r="J172" s="72"/>
      <c r="K172" s="71"/>
      <c r="L172" s="75"/>
      <c r="M172" s="76">
        <v>5371.8212890625</v>
      </c>
      <c r="N172" s="76">
        <v>6596.40283203125</v>
      </c>
      <c r="O172" s="77"/>
      <c r="P172" s="78"/>
      <c r="Q172" s="78"/>
      <c r="R172" s="81"/>
      <c r="S172" s="81"/>
      <c r="T172" s="81"/>
      <c r="U172" s="81"/>
      <c r="V172" s="82"/>
      <c r="W172" s="82"/>
      <c r="X172" s="82"/>
      <c r="Y172" s="82"/>
      <c r="Z172" s="51"/>
      <c r="AA172" s="73">
        <v>172</v>
      </c>
      <c r="AB172" s="73" t="b">
        <f xml:space="preserve"> IF(AND(Vertices[X] &gt;= Misc!$O$6, Vertices[X] &lt;= Misc!$P$6,Vertices[Y] &gt;= Misc!$O$7, Vertices[Y] &lt;= Misc!$P$7,TRUE), TRUE, FALSE)</f>
        <v>1</v>
      </c>
      <c r="AC172" s="74"/>
      <c r="AD172" s="79" t="s">
        <v>603</v>
      </c>
      <c r="AE172" s="79" t="s">
        <v>603</v>
      </c>
      <c r="AF172" s="2"/>
      <c r="AI172" s="3"/>
      <c r="AJ172" s="3"/>
    </row>
    <row r="173" spans="1:36" x14ac:dyDescent="0.35">
      <c r="A173" s="66" t="s">
        <v>327</v>
      </c>
      <c r="B173" s="67"/>
      <c r="C173" s="67"/>
      <c r="D173" s="68"/>
      <c r="E173" s="70"/>
      <c r="F173" s="67"/>
      <c r="G173" s="67"/>
      <c r="H173" s="71" t="s">
        <v>327</v>
      </c>
      <c r="I173" s="72"/>
      <c r="J173" s="72"/>
      <c r="K173" s="71"/>
      <c r="L173" s="75"/>
      <c r="M173" s="76">
        <v>5470.6611328125</v>
      </c>
      <c r="N173" s="76">
        <v>9921.0224609375</v>
      </c>
      <c r="O173" s="77"/>
      <c r="P173" s="78"/>
      <c r="Q173" s="78"/>
      <c r="R173" s="81"/>
      <c r="S173" s="81"/>
      <c r="T173" s="81"/>
      <c r="U173" s="81"/>
      <c r="V173" s="82"/>
      <c r="W173" s="82"/>
      <c r="X173" s="82"/>
      <c r="Y173" s="82"/>
      <c r="Z173" s="51"/>
      <c r="AA173" s="73">
        <v>173</v>
      </c>
      <c r="AB173" s="73" t="b">
        <f xml:space="preserve"> IF(AND(Vertices[X] &gt;= Misc!$O$6, Vertices[X] &lt;= Misc!$P$6,Vertices[Y] &gt;= Misc!$O$7, Vertices[Y] &lt;= Misc!$P$7,TRUE), TRUE, FALSE)</f>
        <v>1</v>
      </c>
      <c r="AC173" s="74"/>
      <c r="AD173" s="79" t="s">
        <v>591</v>
      </c>
      <c r="AE173" s="79" t="s">
        <v>591</v>
      </c>
      <c r="AF173" s="2"/>
      <c r="AI173" s="3"/>
      <c r="AJ173" s="3"/>
    </row>
    <row r="174" spans="1:36" x14ac:dyDescent="0.35">
      <c r="A174" s="66" t="s">
        <v>328</v>
      </c>
      <c r="B174" s="67"/>
      <c r="C174" s="67"/>
      <c r="D174" s="68"/>
      <c r="E174" s="70"/>
      <c r="F174" s="67"/>
      <c r="G174" s="67"/>
      <c r="H174" s="71" t="s">
        <v>328</v>
      </c>
      <c r="I174" s="72"/>
      <c r="J174" s="72"/>
      <c r="K174" s="71"/>
      <c r="L174" s="75"/>
      <c r="M174" s="76">
        <v>810.20135498046875</v>
      </c>
      <c r="N174" s="76">
        <v>5985.599609375</v>
      </c>
      <c r="O174" s="77"/>
      <c r="P174" s="78"/>
      <c r="Q174" s="78"/>
      <c r="R174" s="81"/>
      <c r="S174" s="81"/>
      <c r="T174" s="81"/>
      <c r="U174" s="81"/>
      <c r="V174" s="82"/>
      <c r="W174" s="82"/>
      <c r="X174" s="82"/>
      <c r="Y174" s="82"/>
      <c r="Z174" s="51"/>
      <c r="AA174" s="73">
        <v>174</v>
      </c>
      <c r="AB174" s="73" t="b">
        <f xml:space="preserve"> IF(AND(Vertices[X] &gt;= Misc!$O$6, Vertices[X] &lt;= Misc!$P$6,Vertices[Y] &gt;= Misc!$O$7, Vertices[Y] &lt;= Misc!$P$7,TRUE), TRUE, FALSE)</f>
        <v>1</v>
      </c>
      <c r="AC174" s="74"/>
      <c r="AD174" s="79" t="s">
        <v>591</v>
      </c>
      <c r="AE174" s="79" t="s">
        <v>591</v>
      </c>
      <c r="AF174" s="2"/>
      <c r="AI174" s="3"/>
      <c r="AJ174" s="3"/>
    </row>
    <row r="175" spans="1:36" x14ac:dyDescent="0.35">
      <c r="A175" s="66" t="s">
        <v>329</v>
      </c>
      <c r="B175" s="67"/>
      <c r="C175" s="67"/>
      <c r="D175" s="68"/>
      <c r="E175" s="70"/>
      <c r="F175" s="67"/>
      <c r="G175" s="67"/>
      <c r="H175" s="71" t="s">
        <v>329</v>
      </c>
      <c r="I175" s="72"/>
      <c r="J175" s="72"/>
      <c r="K175" s="71"/>
      <c r="L175" s="75"/>
      <c r="M175" s="76">
        <v>2277.934326171875</v>
      </c>
      <c r="N175" s="76">
        <v>8464.6357421875</v>
      </c>
      <c r="O175" s="77"/>
      <c r="P175" s="78"/>
      <c r="Q175" s="78"/>
      <c r="R175" s="81"/>
      <c r="S175" s="81"/>
      <c r="T175" s="81"/>
      <c r="U175" s="81"/>
      <c r="V175" s="82"/>
      <c r="W175" s="82"/>
      <c r="X175" s="82"/>
      <c r="Y175" s="82"/>
      <c r="Z175" s="51"/>
      <c r="AA175" s="73">
        <v>175</v>
      </c>
      <c r="AB175" s="73" t="b">
        <f xml:space="preserve"> IF(AND(Vertices[X] &gt;= Misc!$O$6, Vertices[X] &lt;= Misc!$P$6,Vertices[Y] &gt;= Misc!$O$7, Vertices[Y] &lt;= Misc!$P$7,TRUE), TRUE, FALSE)</f>
        <v>1</v>
      </c>
      <c r="AC175" s="74"/>
      <c r="AD175" s="79" t="s">
        <v>587</v>
      </c>
      <c r="AE175" s="79" t="s">
        <v>587</v>
      </c>
      <c r="AF175" s="2"/>
      <c r="AI175" s="3"/>
      <c r="AJ175" s="3"/>
    </row>
    <row r="176" spans="1:36" x14ac:dyDescent="0.35">
      <c r="A176" s="66" t="s">
        <v>330</v>
      </c>
      <c r="B176" s="67"/>
      <c r="C176" s="67"/>
      <c r="D176" s="68"/>
      <c r="E176" s="70"/>
      <c r="F176" s="67"/>
      <c r="G176" s="67"/>
      <c r="H176" s="71" t="s">
        <v>330</v>
      </c>
      <c r="I176" s="72"/>
      <c r="J176" s="72"/>
      <c r="K176" s="71"/>
      <c r="L176" s="75"/>
      <c r="M176" s="76">
        <v>5686.111328125</v>
      </c>
      <c r="N176" s="76">
        <v>2454.7509765625</v>
      </c>
      <c r="O176" s="77"/>
      <c r="P176" s="78"/>
      <c r="Q176" s="78"/>
      <c r="R176" s="81"/>
      <c r="S176" s="81"/>
      <c r="T176" s="81"/>
      <c r="U176" s="81"/>
      <c r="V176" s="82"/>
      <c r="W176" s="82"/>
      <c r="X176" s="82"/>
      <c r="Y176" s="82"/>
      <c r="Z176" s="51"/>
      <c r="AA176" s="73">
        <v>176</v>
      </c>
      <c r="AB176" s="73" t="b">
        <f xml:space="preserve"> IF(AND(Vertices[X] &gt;= Misc!$O$6, Vertices[X] &lt;= Misc!$P$6,Vertices[Y] &gt;= Misc!$O$7, Vertices[Y] &lt;= Misc!$P$7,TRUE), TRUE, FALSE)</f>
        <v>1</v>
      </c>
      <c r="AC176" s="74"/>
      <c r="AD176" s="79" t="s">
        <v>617</v>
      </c>
      <c r="AE176" s="79" t="s">
        <v>617</v>
      </c>
      <c r="AF176" s="2"/>
      <c r="AI176" s="3"/>
      <c r="AJ176" s="3"/>
    </row>
    <row r="177" spans="1:36" x14ac:dyDescent="0.35">
      <c r="A177" s="66" t="s">
        <v>331</v>
      </c>
      <c r="B177" s="67"/>
      <c r="C177" s="67"/>
      <c r="D177" s="68"/>
      <c r="E177" s="70"/>
      <c r="F177" s="67"/>
      <c r="G177" s="67"/>
      <c r="H177" s="71" t="s">
        <v>331</v>
      </c>
      <c r="I177" s="72"/>
      <c r="J177" s="72"/>
      <c r="K177" s="71"/>
      <c r="L177" s="75"/>
      <c r="M177" s="76">
        <v>9198.4619140625</v>
      </c>
      <c r="N177" s="76">
        <v>5494.14404296875</v>
      </c>
      <c r="O177" s="77"/>
      <c r="P177" s="78"/>
      <c r="Q177" s="78"/>
      <c r="R177" s="81"/>
      <c r="S177" s="81"/>
      <c r="T177" s="81"/>
      <c r="U177" s="81"/>
      <c r="V177" s="82"/>
      <c r="W177" s="82"/>
      <c r="X177" s="82"/>
      <c r="Y177" s="82"/>
      <c r="Z177" s="51"/>
      <c r="AA177" s="73">
        <v>177</v>
      </c>
      <c r="AB177" s="73" t="b">
        <f xml:space="preserve"> IF(AND(Vertices[X] &gt;= Misc!$O$6, Vertices[X] &lt;= Misc!$P$6,Vertices[Y] &gt;= Misc!$O$7, Vertices[Y] &lt;= Misc!$P$7,TRUE), TRUE, FALSE)</f>
        <v>1</v>
      </c>
      <c r="AC177" s="74"/>
      <c r="AD177" s="79" t="s">
        <v>587</v>
      </c>
      <c r="AE177" s="79"/>
      <c r="AF177" s="2"/>
      <c r="AI177" s="3"/>
      <c r="AJ177" s="3"/>
    </row>
    <row r="178" spans="1:36" x14ac:dyDescent="0.35">
      <c r="A178" s="66" t="s">
        <v>355</v>
      </c>
      <c r="B178" s="67"/>
      <c r="C178" s="67"/>
      <c r="D178" s="68"/>
      <c r="E178" s="70"/>
      <c r="F178" s="67"/>
      <c r="G178" s="67"/>
      <c r="H178" s="71" t="s">
        <v>355</v>
      </c>
      <c r="I178" s="72"/>
      <c r="J178" s="72"/>
      <c r="K178" s="71"/>
      <c r="L178" s="75"/>
      <c r="M178" s="76">
        <v>4928.11328125</v>
      </c>
      <c r="N178" s="76">
        <v>9791.5791015625</v>
      </c>
      <c r="O178" s="77"/>
      <c r="P178" s="78"/>
      <c r="Q178" s="78"/>
      <c r="R178" s="81"/>
      <c r="S178" s="81"/>
      <c r="T178" s="81"/>
      <c r="U178" s="81"/>
      <c r="V178" s="82"/>
      <c r="W178" s="82"/>
      <c r="X178" s="82"/>
      <c r="Y178" s="82"/>
      <c r="Z178" s="51"/>
      <c r="AA178" s="73">
        <v>178</v>
      </c>
      <c r="AB178" s="73" t="b">
        <f xml:space="preserve"> IF(AND(Vertices[X] &gt;= Misc!$O$6, Vertices[X] &lt;= Misc!$P$6,Vertices[Y] &gt;= Misc!$O$7, Vertices[Y] &lt;= Misc!$P$7,TRUE), TRUE, FALSE)</f>
        <v>1</v>
      </c>
      <c r="AC178" s="74"/>
      <c r="AD178" s="79" t="s">
        <v>587</v>
      </c>
      <c r="AE178" s="79" t="s">
        <v>587</v>
      </c>
      <c r="AF178" s="2"/>
      <c r="AI178" s="3"/>
      <c r="AJ178" s="3"/>
    </row>
    <row r="179" spans="1:36" x14ac:dyDescent="0.35">
      <c r="A179" s="66" t="s">
        <v>332</v>
      </c>
      <c r="B179" s="67"/>
      <c r="C179" s="67"/>
      <c r="D179" s="68"/>
      <c r="E179" s="70"/>
      <c r="F179" s="67"/>
      <c r="G179" s="67"/>
      <c r="H179" s="71" t="s">
        <v>332</v>
      </c>
      <c r="I179" s="72"/>
      <c r="J179" s="72"/>
      <c r="K179" s="71"/>
      <c r="L179" s="75"/>
      <c r="M179" s="76">
        <v>116.16609954833984</v>
      </c>
      <c r="N179" s="76">
        <v>5750.53515625</v>
      </c>
      <c r="O179" s="77"/>
      <c r="P179" s="78"/>
      <c r="Q179" s="78"/>
      <c r="R179" s="81"/>
      <c r="S179" s="81"/>
      <c r="T179" s="81"/>
      <c r="U179" s="81"/>
      <c r="V179" s="82"/>
      <c r="W179" s="82"/>
      <c r="X179" s="82"/>
      <c r="Y179" s="82"/>
      <c r="Z179" s="51"/>
      <c r="AA179" s="73">
        <v>179</v>
      </c>
      <c r="AB179" s="73" t="b">
        <f xml:space="preserve"> IF(AND(Vertices[X] &gt;= Misc!$O$6, Vertices[X] &lt;= Misc!$P$6,Vertices[Y] &gt;= Misc!$O$7, Vertices[Y] &lt;= Misc!$P$7,TRUE), TRUE, FALSE)</f>
        <v>1</v>
      </c>
      <c r="AC179" s="74"/>
      <c r="AD179" s="79" t="s">
        <v>611</v>
      </c>
      <c r="AE179" s="79" t="s">
        <v>611</v>
      </c>
      <c r="AF179" s="2"/>
      <c r="AI179" s="3"/>
      <c r="AJ179" s="3"/>
    </row>
    <row r="180" spans="1:36" x14ac:dyDescent="0.35">
      <c r="A180" s="66" t="s">
        <v>333</v>
      </c>
      <c r="B180" s="67"/>
      <c r="C180" s="67"/>
      <c r="D180" s="68"/>
      <c r="E180" s="70"/>
      <c r="F180" s="67"/>
      <c r="G180" s="67"/>
      <c r="H180" s="71" t="s">
        <v>333</v>
      </c>
      <c r="I180" s="72"/>
      <c r="J180" s="72"/>
      <c r="K180" s="71"/>
      <c r="L180" s="75"/>
      <c r="M180" s="76">
        <v>8780.4609375</v>
      </c>
      <c r="N180" s="76">
        <v>3376.6240234375</v>
      </c>
      <c r="O180" s="77"/>
      <c r="P180" s="78"/>
      <c r="Q180" s="78"/>
      <c r="R180" s="81"/>
      <c r="S180" s="81"/>
      <c r="T180" s="81"/>
      <c r="U180" s="81"/>
      <c r="V180" s="82"/>
      <c r="W180" s="82"/>
      <c r="X180" s="82"/>
      <c r="Y180" s="82"/>
      <c r="Z180" s="51"/>
      <c r="AA180" s="73">
        <v>180</v>
      </c>
      <c r="AB180" s="73" t="b">
        <f xml:space="preserve"> IF(AND(Vertices[X] &gt;= Misc!$O$6, Vertices[X] &lt;= Misc!$P$6,Vertices[Y] &gt;= Misc!$O$7, Vertices[Y] &lt;= Misc!$P$7,TRUE), TRUE, FALSE)</f>
        <v>1</v>
      </c>
      <c r="AC180" s="74"/>
      <c r="AD180" s="79" t="s">
        <v>595</v>
      </c>
      <c r="AE180" s="79" t="s">
        <v>595</v>
      </c>
      <c r="AF180" s="2"/>
      <c r="AI180" s="3"/>
      <c r="AJ180" s="3"/>
    </row>
    <row r="181" spans="1:36" x14ac:dyDescent="0.35">
      <c r="A181" s="66" t="s">
        <v>334</v>
      </c>
      <c r="B181" s="67"/>
      <c r="C181" s="67"/>
      <c r="D181" s="68"/>
      <c r="E181" s="70"/>
      <c r="F181" s="67"/>
      <c r="G181" s="67"/>
      <c r="H181" s="71" t="s">
        <v>334</v>
      </c>
      <c r="I181" s="72"/>
      <c r="J181" s="72"/>
      <c r="K181" s="71"/>
      <c r="L181" s="75"/>
      <c r="M181" s="76">
        <v>5601.0673828125</v>
      </c>
      <c r="N181" s="76">
        <v>8686.494140625</v>
      </c>
      <c r="O181" s="77"/>
      <c r="P181" s="78"/>
      <c r="Q181" s="78"/>
      <c r="R181" s="81"/>
      <c r="S181" s="81"/>
      <c r="T181" s="81"/>
      <c r="U181" s="81"/>
      <c r="V181" s="82"/>
      <c r="W181" s="82"/>
      <c r="X181" s="82"/>
      <c r="Y181" s="82"/>
      <c r="Z181" s="51"/>
      <c r="AA181" s="73">
        <v>181</v>
      </c>
      <c r="AB181" s="73" t="b">
        <f xml:space="preserve"> IF(AND(Vertices[X] &gt;= Misc!$O$6, Vertices[X] &lt;= Misc!$P$6,Vertices[Y] &gt;= Misc!$O$7, Vertices[Y] &lt;= Misc!$P$7,TRUE), TRUE, FALSE)</f>
        <v>1</v>
      </c>
      <c r="AC181" s="74"/>
      <c r="AD181" s="79" t="s">
        <v>620</v>
      </c>
      <c r="AE181" s="79" t="s">
        <v>620</v>
      </c>
      <c r="AF181" s="2"/>
      <c r="AI181" s="3"/>
      <c r="AJ181" s="3"/>
    </row>
    <row r="182" spans="1:36" x14ac:dyDescent="0.35">
      <c r="A182" s="66" t="s">
        <v>335</v>
      </c>
      <c r="B182" s="67"/>
      <c r="C182" s="67"/>
      <c r="D182" s="68"/>
      <c r="E182" s="70"/>
      <c r="F182" s="67"/>
      <c r="G182" s="67"/>
      <c r="H182" s="71" t="s">
        <v>335</v>
      </c>
      <c r="I182" s="72"/>
      <c r="J182" s="72"/>
      <c r="K182" s="71"/>
      <c r="L182" s="75"/>
      <c r="M182" s="76">
        <v>4902.41748046875</v>
      </c>
      <c r="N182" s="76">
        <v>2194.278076171875</v>
      </c>
      <c r="O182" s="77"/>
      <c r="P182" s="78"/>
      <c r="Q182" s="78"/>
      <c r="R182" s="81"/>
      <c r="S182" s="81"/>
      <c r="T182" s="81"/>
      <c r="U182" s="81"/>
      <c r="V182" s="82"/>
      <c r="W182" s="82"/>
      <c r="X182" s="82"/>
      <c r="Y182" s="82"/>
      <c r="Z182" s="51"/>
      <c r="AA182" s="73">
        <v>182</v>
      </c>
      <c r="AB182" s="73" t="b">
        <f xml:space="preserve"> IF(AND(Vertices[X] &gt;= Misc!$O$6, Vertices[X] &lt;= Misc!$P$6,Vertices[Y] &gt;= Misc!$O$7, Vertices[Y] &lt;= Misc!$P$7,TRUE), TRUE, FALSE)</f>
        <v>1</v>
      </c>
      <c r="AC182" s="74"/>
      <c r="AD182" s="79" t="s">
        <v>631</v>
      </c>
      <c r="AE182" s="79" t="s">
        <v>631</v>
      </c>
      <c r="AF182" s="2"/>
      <c r="AI182" s="3"/>
      <c r="AJ182" s="3"/>
    </row>
    <row r="183" spans="1:36" x14ac:dyDescent="0.35">
      <c r="A183" s="66" t="s">
        <v>336</v>
      </c>
      <c r="B183" s="67"/>
      <c r="C183" s="67"/>
      <c r="D183" s="68"/>
      <c r="E183" s="70"/>
      <c r="F183" s="67"/>
      <c r="G183" s="67"/>
      <c r="H183" s="71" t="s">
        <v>336</v>
      </c>
      <c r="I183" s="72"/>
      <c r="J183" s="72"/>
      <c r="K183" s="71"/>
      <c r="L183" s="75"/>
      <c r="M183" s="76">
        <v>3272.48974609375</v>
      </c>
      <c r="N183" s="76">
        <v>2695.56982421875</v>
      </c>
      <c r="O183" s="77"/>
      <c r="P183" s="78"/>
      <c r="Q183" s="78"/>
      <c r="R183" s="81"/>
      <c r="S183" s="81"/>
      <c r="T183" s="81"/>
      <c r="U183" s="81"/>
      <c r="V183" s="82"/>
      <c r="W183" s="82"/>
      <c r="X183" s="82"/>
      <c r="Y183" s="82"/>
      <c r="Z183" s="51"/>
      <c r="AA183" s="73">
        <v>183</v>
      </c>
      <c r="AB183" s="73" t="b">
        <f xml:space="preserve"> IF(AND(Vertices[X] &gt;= Misc!$O$6, Vertices[X] &lt;= Misc!$P$6,Vertices[Y] &gt;= Misc!$O$7, Vertices[Y] &lt;= Misc!$P$7,TRUE), TRUE, FALSE)</f>
        <v>1</v>
      </c>
      <c r="AC183" s="74"/>
      <c r="AD183" s="79" t="s">
        <v>588</v>
      </c>
      <c r="AE183" s="79" t="s">
        <v>588</v>
      </c>
      <c r="AF183" s="2"/>
      <c r="AI183" s="3"/>
      <c r="AJ183" s="3"/>
    </row>
    <row r="184" spans="1:36" x14ac:dyDescent="0.35">
      <c r="A184" s="66" t="s">
        <v>337</v>
      </c>
      <c r="B184" s="67"/>
      <c r="C184" s="67"/>
      <c r="D184" s="68"/>
      <c r="E184" s="70"/>
      <c r="F184" s="67"/>
      <c r="G184" s="67"/>
      <c r="H184" s="71" t="s">
        <v>337</v>
      </c>
      <c r="I184" s="72"/>
      <c r="J184" s="72"/>
      <c r="K184" s="71"/>
      <c r="L184" s="75"/>
      <c r="M184" s="76">
        <v>3362.28564453125</v>
      </c>
      <c r="N184" s="76">
        <v>7717.3125</v>
      </c>
      <c r="O184" s="77"/>
      <c r="P184" s="78"/>
      <c r="Q184" s="78"/>
      <c r="R184" s="81"/>
      <c r="S184" s="81"/>
      <c r="T184" s="81"/>
      <c r="U184" s="81"/>
      <c r="V184" s="82"/>
      <c r="W184" s="82"/>
      <c r="X184" s="82"/>
      <c r="Y184" s="82"/>
      <c r="Z184" s="51"/>
      <c r="AA184" s="73">
        <v>184</v>
      </c>
      <c r="AB184" s="73" t="b">
        <f xml:space="preserve"> IF(AND(Vertices[X] &gt;= Misc!$O$6, Vertices[X] &lt;= Misc!$P$6,Vertices[Y] &gt;= Misc!$O$7, Vertices[Y] &lt;= Misc!$P$7,TRUE), TRUE, FALSE)</f>
        <v>1</v>
      </c>
      <c r="AC184" s="74"/>
      <c r="AD184" s="79" t="s">
        <v>591</v>
      </c>
      <c r="AE184" s="79" t="s">
        <v>591</v>
      </c>
      <c r="AF184" s="2"/>
      <c r="AI184" s="3"/>
      <c r="AJ184" s="3"/>
    </row>
    <row r="185" spans="1:36" x14ac:dyDescent="0.35">
      <c r="A185" s="66" t="s">
        <v>338</v>
      </c>
      <c r="B185" s="67"/>
      <c r="C185" s="67"/>
      <c r="D185" s="68"/>
      <c r="E185" s="70"/>
      <c r="F185" s="67"/>
      <c r="G185" s="67"/>
      <c r="H185" s="71" t="s">
        <v>338</v>
      </c>
      <c r="I185" s="72"/>
      <c r="J185" s="72"/>
      <c r="K185" s="71"/>
      <c r="L185" s="75"/>
      <c r="M185" s="76">
        <v>1654.57275390625</v>
      </c>
      <c r="N185" s="76">
        <v>7536.19189453125</v>
      </c>
      <c r="O185" s="77"/>
      <c r="P185" s="78"/>
      <c r="Q185" s="78"/>
      <c r="R185" s="81"/>
      <c r="S185" s="81"/>
      <c r="T185" s="81"/>
      <c r="U185" s="81"/>
      <c r="V185" s="82"/>
      <c r="W185" s="82"/>
      <c r="X185" s="82"/>
      <c r="Y185" s="82"/>
      <c r="Z185" s="51"/>
      <c r="AA185" s="73">
        <v>185</v>
      </c>
      <c r="AB185" s="73" t="b">
        <f xml:space="preserve"> IF(AND(Vertices[X] &gt;= Misc!$O$6, Vertices[X] &lt;= Misc!$P$6,Vertices[Y] &gt;= Misc!$O$7, Vertices[Y] &lt;= Misc!$P$7,TRUE), TRUE, FALSE)</f>
        <v>1</v>
      </c>
      <c r="AC185" s="74"/>
      <c r="AD185" s="79" t="s">
        <v>594</v>
      </c>
      <c r="AE185" s="79" t="s">
        <v>594</v>
      </c>
      <c r="AF185" s="2"/>
      <c r="AI185" s="3"/>
      <c r="AJ185" s="3"/>
    </row>
    <row r="186" spans="1:36" x14ac:dyDescent="0.35">
      <c r="A186" s="66" t="s">
        <v>339</v>
      </c>
      <c r="B186" s="67"/>
      <c r="C186" s="67"/>
      <c r="D186" s="68"/>
      <c r="E186" s="70"/>
      <c r="F186" s="67"/>
      <c r="G186" s="67"/>
      <c r="H186" s="71" t="s">
        <v>339</v>
      </c>
      <c r="I186" s="72"/>
      <c r="J186" s="72"/>
      <c r="K186" s="71"/>
      <c r="L186" s="75"/>
      <c r="M186" s="76">
        <v>9481.974609375</v>
      </c>
      <c r="N186" s="76">
        <v>7028.36083984375</v>
      </c>
      <c r="O186" s="77"/>
      <c r="P186" s="78"/>
      <c r="Q186" s="78"/>
      <c r="R186" s="81"/>
      <c r="S186" s="81"/>
      <c r="T186" s="81"/>
      <c r="U186" s="81"/>
      <c r="V186" s="82"/>
      <c r="W186" s="82"/>
      <c r="X186" s="82"/>
      <c r="Y186" s="82"/>
      <c r="Z186" s="51"/>
      <c r="AA186" s="73">
        <v>186</v>
      </c>
      <c r="AB186" s="73" t="b">
        <f xml:space="preserve"> IF(AND(Vertices[X] &gt;= Misc!$O$6, Vertices[X] &lt;= Misc!$P$6,Vertices[Y] &gt;= Misc!$O$7, Vertices[Y] &lt;= Misc!$P$7,TRUE), TRUE, FALSE)</f>
        <v>1</v>
      </c>
      <c r="AC186" s="74"/>
      <c r="AD186" s="79" t="s">
        <v>589</v>
      </c>
      <c r="AE186" s="79" t="s">
        <v>589</v>
      </c>
      <c r="AF186" s="2"/>
      <c r="AI186" s="3"/>
      <c r="AJ186" s="3"/>
    </row>
    <row r="187" spans="1:36" x14ac:dyDescent="0.35">
      <c r="A187" s="66" t="s">
        <v>340</v>
      </c>
      <c r="B187" s="67"/>
      <c r="C187" s="67"/>
      <c r="D187" s="68"/>
      <c r="E187" s="70"/>
      <c r="F187" s="67"/>
      <c r="G187" s="67"/>
      <c r="H187" s="71" t="s">
        <v>340</v>
      </c>
      <c r="I187" s="72"/>
      <c r="J187" s="72"/>
      <c r="K187" s="71"/>
      <c r="L187" s="75"/>
      <c r="M187" s="76">
        <v>1388.966796875</v>
      </c>
      <c r="N187" s="76">
        <v>2233.97119140625</v>
      </c>
      <c r="O187" s="77"/>
      <c r="P187" s="78"/>
      <c r="Q187" s="78"/>
      <c r="R187" s="81"/>
      <c r="S187" s="81"/>
      <c r="T187" s="81"/>
      <c r="U187" s="81"/>
      <c r="V187" s="82"/>
      <c r="W187" s="82"/>
      <c r="X187" s="82"/>
      <c r="Y187" s="82"/>
      <c r="Z187" s="51"/>
      <c r="AA187" s="73">
        <v>187</v>
      </c>
      <c r="AB187" s="73" t="b">
        <f xml:space="preserve"> IF(AND(Vertices[X] &gt;= Misc!$O$6, Vertices[X] &lt;= Misc!$P$6,Vertices[Y] &gt;= Misc!$O$7, Vertices[Y] &lt;= Misc!$P$7,TRUE), TRUE, FALSE)</f>
        <v>1</v>
      </c>
      <c r="AC187" s="74"/>
      <c r="AD187" s="79" t="s">
        <v>600</v>
      </c>
      <c r="AE187" s="79" t="s">
        <v>600</v>
      </c>
      <c r="AF187" s="2"/>
      <c r="AI187" s="3"/>
      <c r="AJ187" s="3"/>
    </row>
    <row r="188" spans="1:36" x14ac:dyDescent="0.35">
      <c r="A188" s="66" t="s">
        <v>341</v>
      </c>
      <c r="B188" s="67"/>
      <c r="C188" s="67"/>
      <c r="D188" s="68"/>
      <c r="E188" s="70"/>
      <c r="F188" s="67"/>
      <c r="G188" s="67"/>
      <c r="H188" s="71" t="s">
        <v>341</v>
      </c>
      <c r="I188" s="72"/>
      <c r="J188" s="72"/>
      <c r="K188" s="71"/>
      <c r="L188" s="75"/>
      <c r="M188" s="76">
        <v>4855.88671875</v>
      </c>
      <c r="N188" s="76">
        <v>77.977485656738281</v>
      </c>
      <c r="O188" s="77"/>
      <c r="P188" s="78"/>
      <c r="Q188" s="78"/>
      <c r="R188" s="81"/>
      <c r="S188" s="81"/>
      <c r="T188" s="81"/>
      <c r="U188" s="81"/>
      <c r="V188" s="82"/>
      <c r="W188" s="82"/>
      <c r="X188" s="82"/>
      <c r="Y188" s="82"/>
      <c r="Z188" s="51"/>
      <c r="AA188" s="73">
        <v>188</v>
      </c>
      <c r="AB188" s="73" t="b">
        <f xml:space="preserve"> IF(AND(Vertices[X] &gt;= Misc!$O$6, Vertices[X] &lt;= Misc!$P$6,Vertices[Y] &gt;= Misc!$O$7, Vertices[Y] &lt;= Misc!$P$7,TRUE), TRUE, FALSE)</f>
        <v>1</v>
      </c>
      <c r="AC188" s="74"/>
      <c r="AD188" s="79" t="s">
        <v>597</v>
      </c>
      <c r="AE188" s="79" t="s">
        <v>597</v>
      </c>
      <c r="AF188" s="2"/>
      <c r="AI188" s="3"/>
      <c r="AJ188" s="3"/>
    </row>
    <row r="189" spans="1:36" x14ac:dyDescent="0.35">
      <c r="A189" s="66" t="s">
        <v>342</v>
      </c>
      <c r="B189" s="67"/>
      <c r="C189" s="67"/>
      <c r="D189" s="68"/>
      <c r="E189" s="70"/>
      <c r="F189" s="67"/>
      <c r="G189" s="67"/>
      <c r="H189" s="71" t="s">
        <v>342</v>
      </c>
      <c r="I189" s="72"/>
      <c r="J189" s="72"/>
      <c r="K189" s="71"/>
      <c r="L189" s="75"/>
      <c r="M189" s="76">
        <v>1265.321533203125</v>
      </c>
      <c r="N189" s="76">
        <v>8853.4404296875</v>
      </c>
      <c r="O189" s="77"/>
      <c r="P189" s="78"/>
      <c r="Q189" s="78"/>
      <c r="R189" s="81"/>
      <c r="S189" s="81"/>
      <c r="T189" s="81"/>
      <c r="U189" s="81"/>
      <c r="V189" s="82"/>
      <c r="W189" s="82"/>
      <c r="X189" s="82"/>
      <c r="Y189" s="82"/>
      <c r="Z189" s="51"/>
      <c r="AA189" s="73">
        <v>189</v>
      </c>
      <c r="AB189" s="73" t="b">
        <f xml:space="preserve"> IF(AND(Vertices[X] &gt;= Misc!$O$6, Vertices[X] &lt;= Misc!$P$6,Vertices[Y] &gt;= Misc!$O$7, Vertices[Y] &lt;= Misc!$P$7,TRUE), TRUE, FALSE)</f>
        <v>1</v>
      </c>
      <c r="AC189" s="74"/>
      <c r="AD189" s="79" t="s">
        <v>597</v>
      </c>
      <c r="AE189" s="79" t="s">
        <v>597</v>
      </c>
      <c r="AF189" s="2"/>
      <c r="AI189" s="3"/>
      <c r="AJ189" s="3"/>
    </row>
    <row r="190" spans="1:36" x14ac:dyDescent="0.35">
      <c r="A190" s="66" t="s">
        <v>343</v>
      </c>
      <c r="B190" s="67"/>
      <c r="C190" s="67"/>
      <c r="D190" s="68"/>
      <c r="E190" s="70"/>
      <c r="F190" s="67"/>
      <c r="G190" s="67"/>
      <c r="H190" s="71" t="s">
        <v>343</v>
      </c>
      <c r="I190" s="72"/>
      <c r="J190" s="72"/>
      <c r="K190" s="71"/>
      <c r="L190" s="75"/>
      <c r="M190" s="76">
        <v>2219.004150390625</v>
      </c>
      <c r="N190" s="76">
        <v>8992.7529296875</v>
      </c>
      <c r="O190" s="77"/>
      <c r="P190" s="78"/>
      <c r="Q190" s="78"/>
      <c r="R190" s="81"/>
      <c r="S190" s="81"/>
      <c r="T190" s="81"/>
      <c r="U190" s="81"/>
      <c r="V190" s="82"/>
      <c r="W190" s="82"/>
      <c r="X190" s="82"/>
      <c r="Y190" s="82"/>
      <c r="Z190" s="51"/>
      <c r="AA190" s="73">
        <v>190</v>
      </c>
      <c r="AB190" s="73" t="b">
        <f xml:space="preserve"> IF(AND(Vertices[X] &gt;= Misc!$O$6, Vertices[X] &lt;= Misc!$P$6,Vertices[Y] &gt;= Misc!$O$7, Vertices[Y] &lt;= Misc!$P$7,TRUE), TRUE, FALSE)</f>
        <v>1</v>
      </c>
      <c r="AC190" s="74"/>
      <c r="AD190" s="79" t="s">
        <v>591</v>
      </c>
      <c r="AE190" s="79" t="s">
        <v>591</v>
      </c>
      <c r="AF190" s="2"/>
      <c r="AI190" s="3"/>
      <c r="AJ190" s="3"/>
    </row>
    <row r="191" spans="1:36" x14ac:dyDescent="0.35">
      <c r="A191" s="66" t="s">
        <v>344</v>
      </c>
      <c r="B191" s="67"/>
      <c r="C191" s="67"/>
      <c r="D191" s="68"/>
      <c r="E191" s="70"/>
      <c r="F191" s="67"/>
      <c r="G191" s="67"/>
      <c r="H191" s="71" t="s">
        <v>344</v>
      </c>
      <c r="I191" s="72"/>
      <c r="J191" s="72"/>
      <c r="K191" s="71"/>
      <c r="L191" s="75"/>
      <c r="M191" s="76">
        <v>9330.6611328125</v>
      </c>
      <c r="N191" s="76">
        <v>1156.39453125</v>
      </c>
      <c r="O191" s="77"/>
      <c r="P191" s="78"/>
      <c r="Q191" s="78"/>
      <c r="R191" s="81"/>
      <c r="S191" s="81"/>
      <c r="T191" s="81"/>
      <c r="U191" s="81"/>
      <c r="V191" s="82"/>
      <c r="W191" s="82"/>
      <c r="X191" s="82"/>
      <c r="Y191" s="82"/>
      <c r="Z191" s="51"/>
      <c r="AA191" s="73">
        <v>191</v>
      </c>
      <c r="AB191" s="73" t="b">
        <f xml:space="preserve"> IF(AND(Vertices[X] &gt;= Misc!$O$6, Vertices[X] &lt;= Misc!$P$6,Vertices[Y] &gt;= Misc!$O$7, Vertices[Y] &lt;= Misc!$P$7,TRUE), TRUE, FALSE)</f>
        <v>1</v>
      </c>
      <c r="AC191" s="74"/>
      <c r="AD191" s="79" t="s">
        <v>603</v>
      </c>
      <c r="AE191" s="79" t="s">
        <v>603</v>
      </c>
      <c r="AF191" s="2"/>
      <c r="AI191" s="3"/>
      <c r="AJ191" s="3"/>
    </row>
    <row r="192" spans="1:36" x14ac:dyDescent="0.35">
      <c r="A192" s="66" t="s">
        <v>345</v>
      </c>
      <c r="B192" s="67"/>
      <c r="C192" s="67"/>
      <c r="D192" s="68"/>
      <c r="E192" s="70"/>
      <c r="F192" s="67"/>
      <c r="G192" s="67"/>
      <c r="H192" s="71" t="s">
        <v>345</v>
      </c>
      <c r="I192" s="72"/>
      <c r="J192" s="72"/>
      <c r="K192" s="71"/>
      <c r="L192" s="75"/>
      <c r="M192" s="76">
        <v>2841.715087890625</v>
      </c>
      <c r="N192" s="76">
        <v>3519.43359375</v>
      </c>
      <c r="O192" s="77"/>
      <c r="P192" s="78"/>
      <c r="Q192" s="78"/>
      <c r="R192" s="81"/>
      <c r="S192" s="81"/>
      <c r="T192" s="81"/>
      <c r="U192" s="81"/>
      <c r="V192" s="82"/>
      <c r="W192" s="82"/>
      <c r="X192" s="82"/>
      <c r="Y192" s="82"/>
      <c r="Z192" s="51"/>
      <c r="AA192" s="73">
        <v>192</v>
      </c>
      <c r="AB192" s="73" t="b">
        <f xml:space="preserve"> IF(AND(Vertices[X] &gt;= Misc!$O$6, Vertices[X] &lt;= Misc!$P$6,Vertices[Y] &gt;= Misc!$O$7, Vertices[Y] &lt;= Misc!$P$7,TRUE), TRUE, FALSE)</f>
        <v>1</v>
      </c>
      <c r="AC192" s="74"/>
      <c r="AD192" s="79" t="s">
        <v>632</v>
      </c>
      <c r="AE192" s="79" t="s">
        <v>632</v>
      </c>
      <c r="AF192" s="2"/>
      <c r="AI192" s="3"/>
      <c r="AJ192" s="3"/>
    </row>
    <row r="193" spans="1:36" x14ac:dyDescent="0.35">
      <c r="A193" s="66" t="s">
        <v>408</v>
      </c>
      <c r="B193" s="67"/>
      <c r="C193" s="67"/>
      <c r="D193" s="68"/>
      <c r="E193" s="70"/>
      <c r="F193" s="67"/>
      <c r="G193" s="67"/>
      <c r="H193" s="71" t="s">
        <v>408</v>
      </c>
      <c r="I193" s="72"/>
      <c r="J193" s="72"/>
      <c r="K193" s="71"/>
      <c r="L193" s="75"/>
      <c r="M193" s="76">
        <v>6767.033203125</v>
      </c>
      <c r="N193" s="76">
        <v>5209.46923828125</v>
      </c>
      <c r="O193" s="77"/>
      <c r="P193" s="78"/>
      <c r="Q193" s="78"/>
      <c r="R193" s="81"/>
      <c r="S193" s="81"/>
      <c r="T193" s="81"/>
      <c r="U193" s="81"/>
      <c r="V193" s="82"/>
      <c r="W193" s="82"/>
      <c r="X193" s="82"/>
      <c r="Y193" s="82"/>
      <c r="Z193" s="51"/>
      <c r="AA193" s="73">
        <v>193</v>
      </c>
      <c r="AB193" s="73" t="b">
        <f xml:space="preserve"> IF(AND(Vertices[X] &gt;= Misc!$O$6, Vertices[X] &lt;= Misc!$P$6,Vertices[Y] &gt;= Misc!$O$7, Vertices[Y] &lt;= Misc!$P$7,TRUE), TRUE, FALSE)</f>
        <v>1</v>
      </c>
      <c r="AC193" s="74"/>
      <c r="AD193" s="79"/>
      <c r="AE193" s="79" t="s">
        <v>639</v>
      </c>
      <c r="AF193" s="2"/>
      <c r="AI193" s="3"/>
      <c r="AJ193" s="3"/>
    </row>
    <row r="194" spans="1:36" x14ac:dyDescent="0.35">
      <c r="A194" s="66" t="s">
        <v>346</v>
      </c>
      <c r="B194" s="67"/>
      <c r="C194" s="67"/>
      <c r="D194" s="68"/>
      <c r="E194" s="70"/>
      <c r="F194" s="67"/>
      <c r="G194" s="67"/>
      <c r="H194" s="71" t="s">
        <v>346</v>
      </c>
      <c r="I194" s="72"/>
      <c r="J194" s="72"/>
      <c r="K194" s="71"/>
      <c r="L194" s="75"/>
      <c r="M194" s="76">
        <v>489.37319946289062</v>
      </c>
      <c r="N194" s="76">
        <v>5025.9814453125</v>
      </c>
      <c r="O194" s="77"/>
      <c r="P194" s="78"/>
      <c r="Q194" s="78"/>
      <c r="R194" s="81"/>
      <c r="S194" s="81"/>
      <c r="T194" s="81"/>
      <c r="U194" s="81"/>
      <c r="V194" s="82"/>
      <c r="W194" s="82"/>
      <c r="X194" s="82"/>
      <c r="Y194" s="82"/>
      <c r="Z194" s="51"/>
      <c r="AA194" s="73">
        <v>194</v>
      </c>
      <c r="AB194" s="73" t="b">
        <f xml:space="preserve"> IF(AND(Vertices[X] &gt;= Misc!$O$6, Vertices[X] &lt;= Misc!$P$6,Vertices[Y] &gt;= Misc!$O$7, Vertices[Y] &lt;= Misc!$P$7,TRUE), TRUE, FALSE)</f>
        <v>1</v>
      </c>
      <c r="AC194" s="74"/>
      <c r="AD194" s="79" t="s">
        <v>620</v>
      </c>
      <c r="AE194" s="79" t="s">
        <v>620</v>
      </c>
      <c r="AF194" s="2"/>
      <c r="AI194" s="3"/>
      <c r="AJ194" s="3"/>
    </row>
    <row r="195" spans="1:36" x14ac:dyDescent="0.35">
      <c r="A195" s="66" t="s">
        <v>347</v>
      </c>
      <c r="B195" s="67"/>
      <c r="C195" s="67"/>
      <c r="D195" s="68"/>
      <c r="E195" s="70"/>
      <c r="F195" s="67"/>
      <c r="G195" s="67"/>
      <c r="H195" s="71" t="s">
        <v>347</v>
      </c>
      <c r="I195" s="72"/>
      <c r="J195" s="72"/>
      <c r="K195" s="71"/>
      <c r="L195" s="75"/>
      <c r="M195" s="76">
        <v>7524.89599609375</v>
      </c>
      <c r="N195" s="76">
        <v>4723.923828125</v>
      </c>
      <c r="O195" s="77"/>
      <c r="P195" s="78"/>
      <c r="Q195" s="78"/>
      <c r="R195" s="81"/>
      <c r="S195" s="81"/>
      <c r="T195" s="81"/>
      <c r="U195" s="81"/>
      <c r="V195" s="82"/>
      <c r="W195" s="82"/>
      <c r="X195" s="82"/>
      <c r="Y195" s="82"/>
      <c r="Z195" s="51"/>
      <c r="AA195" s="73">
        <v>195</v>
      </c>
      <c r="AB195" s="73" t="b">
        <f xml:space="preserve"> IF(AND(Vertices[X] &gt;= Misc!$O$6, Vertices[X] &lt;= Misc!$P$6,Vertices[Y] &gt;= Misc!$O$7, Vertices[Y] &lt;= Misc!$P$7,TRUE), TRUE, FALSE)</f>
        <v>1</v>
      </c>
      <c r="AC195" s="74"/>
      <c r="AD195" s="79" t="s">
        <v>603</v>
      </c>
      <c r="AE195" s="79" t="s">
        <v>603</v>
      </c>
      <c r="AF195" s="2"/>
      <c r="AI195" s="3"/>
      <c r="AJ195" s="3"/>
    </row>
    <row r="196" spans="1:36" x14ac:dyDescent="0.35">
      <c r="A196" s="66" t="s">
        <v>348</v>
      </c>
      <c r="B196" s="67"/>
      <c r="C196" s="67"/>
      <c r="D196" s="68"/>
      <c r="E196" s="70"/>
      <c r="F196" s="67"/>
      <c r="G196" s="67"/>
      <c r="H196" s="71" t="s">
        <v>348</v>
      </c>
      <c r="I196" s="72"/>
      <c r="J196" s="72"/>
      <c r="K196" s="71"/>
      <c r="L196" s="75"/>
      <c r="M196" s="76">
        <v>6821.67138671875</v>
      </c>
      <c r="N196" s="76">
        <v>668.42144775390625</v>
      </c>
      <c r="O196" s="77"/>
      <c r="P196" s="78"/>
      <c r="Q196" s="78"/>
      <c r="R196" s="81"/>
      <c r="S196" s="81"/>
      <c r="T196" s="81"/>
      <c r="U196" s="81"/>
      <c r="V196" s="82"/>
      <c r="W196" s="82"/>
      <c r="X196" s="82"/>
      <c r="Y196" s="82"/>
      <c r="Z196" s="51"/>
      <c r="AA196" s="73">
        <v>196</v>
      </c>
      <c r="AB196" s="73" t="b">
        <f xml:space="preserve"> IF(AND(Vertices[X] &gt;= Misc!$O$6, Vertices[X] &lt;= Misc!$P$6,Vertices[Y] &gt;= Misc!$O$7, Vertices[Y] &lt;= Misc!$P$7,TRUE), TRUE, FALSE)</f>
        <v>1</v>
      </c>
      <c r="AC196" s="74"/>
      <c r="AD196" s="79" t="s">
        <v>633</v>
      </c>
      <c r="AE196" s="79" t="s">
        <v>633</v>
      </c>
      <c r="AF196" s="2"/>
      <c r="AI196" s="3"/>
      <c r="AJ196" s="3"/>
    </row>
    <row r="197" spans="1:36" x14ac:dyDescent="0.35">
      <c r="A197" s="66" t="s">
        <v>349</v>
      </c>
      <c r="B197" s="67"/>
      <c r="C197" s="67"/>
      <c r="D197" s="68"/>
      <c r="E197" s="70"/>
      <c r="F197" s="67"/>
      <c r="G197" s="67"/>
      <c r="H197" s="71" t="s">
        <v>349</v>
      </c>
      <c r="I197" s="72"/>
      <c r="J197" s="72"/>
      <c r="K197" s="71"/>
      <c r="L197" s="75"/>
      <c r="M197" s="76">
        <v>2252.18017578125</v>
      </c>
      <c r="N197" s="76">
        <v>1645.1005859375</v>
      </c>
      <c r="O197" s="77"/>
      <c r="P197" s="78"/>
      <c r="Q197" s="78"/>
      <c r="R197" s="81"/>
      <c r="S197" s="81"/>
      <c r="T197" s="81"/>
      <c r="U197" s="81"/>
      <c r="V197" s="82"/>
      <c r="W197" s="82"/>
      <c r="X197" s="82"/>
      <c r="Y197" s="82"/>
      <c r="Z197" s="51"/>
      <c r="AA197" s="73">
        <v>197</v>
      </c>
      <c r="AB197" s="73" t="b">
        <f xml:space="preserve"> IF(AND(Vertices[X] &gt;= Misc!$O$6, Vertices[X] &lt;= Misc!$P$6,Vertices[Y] &gt;= Misc!$O$7, Vertices[Y] &lt;= Misc!$P$7,TRUE), TRUE, FALSE)</f>
        <v>1</v>
      </c>
      <c r="AC197" s="74"/>
      <c r="AD197" s="79" t="s">
        <v>601</v>
      </c>
      <c r="AE197" s="79" t="s">
        <v>601</v>
      </c>
      <c r="AF197" s="2"/>
      <c r="AI197" s="3"/>
      <c r="AJ197" s="3"/>
    </row>
    <row r="198" spans="1:36" x14ac:dyDescent="0.35">
      <c r="A198" s="66" t="s">
        <v>409</v>
      </c>
      <c r="B198" s="67"/>
      <c r="C198" s="67"/>
      <c r="D198" s="68"/>
      <c r="E198" s="70"/>
      <c r="F198" s="67"/>
      <c r="G198" s="67"/>
      <c r="H198" s="71" t="s">
        <v>409</v>
      </c>
      <c r="I198" s="72"/>
      <c r="J198" s="72"/>
      <c r="K198" s="71"/>
      <c r="L198" s="75"/>
      <c r="M198" s="76">
        <v>2829.501708984375</v>
      </c>
      <c r="N198" s="76">
        <v>2180.700927734375</v>
      </c>
      <c r="O198" s="77"/>
      <c r="P198" s="78"/>
      <c r="Q198" s="78"/>
      <c r="R198" s="81"/>
      <c r="S198" s="81"/>
      <c r="T198" s="81"/>
      <c r="U198" s="81"/>
      <c r="V198" s="82"/>
      <c r="W198" s="82"/>
      <c r="X198" s="82"/>
      <c r="Y198" s="82"/>
      <c r="Z198" s="51"/>
      <c r="AA198" s="73">
        <v>198</v>
      </c>
      <c r="AB198" s="73" t="b">
        <f xml:space="preserve"> IF(AND(Vertices[X] &gt;= Misc!$O$6, Vertices[X] &lt;= Misc!$P$6,Vertices[Y] &gt;= Misc!$O$7, Vertices[Y] &lt;= Misc!$P$7,TRUE), TRUE, FALSE)</f>
        <v>1</v>
      </c>
      <c r="AC198" s="74"/>
      <c r="AD198" s="79"/>
      <c r="AE198" s="79" t="s">
        <v>601</v>
      </c>
      <c r="AF198" s="2"/>
      <c r="AI198" s="3"/>
      <c r="AJ198" s="3"/>
    </row>
    <row r="199" spans="1:36" x14ac:dyDescent="0.35">
      <c r="A199" s="66" t="s">
        <v>350</v>
      </c>
      <c r="B199" s="67"/>
      <c r="C199" s="67"/>
      <c r="D199" s="68"/>
      <c r="E199" s="70"/>
      <c r="F199" s="67"/>
      <c r="G199" s="67"/>
      <c r="H199" s="71" t="s">
        <v>350</v>
      </c>
      <c r="I199" s="72"/>
      <c r="J199" s="72"/>
      <c r="K199" s="71"/>
      <c r="L199" s="75"/>
      <c r="M199" s="76">
        <v>5013.78125</v>
      </c>
      <c r="N199" s="76">
        <v>871.8089599609375</v>
      </c>
      <c r="O199" s="77"/>
      <c r="P199" s="78"/>
      <c r="Q199" s="78"/>
      <c r="R199" s="81"/>
      <c r="S199" s="81"/>
      <c r="T199" s="81"/>
      <c r="U199" s="81"/>
      <c r="V199" s="82"/>
      <c r="W199" s="82"/>
      <c r="X199" s="82"/>
      <c r="Y199" s="82"/>
      <c r="Z199" s="51"/>
      <c r="AA199" s="73">
        <v>199</v>
      </c>
      <c r="AB199" s="73" t="b">
        <f xml:space="preserve"> IF(AND(Vertices[X] &gt;= Misc!$O$6, Vertices[X] &lt;= Misc!$P$6,Vertices[Y] &gt;= Misc!$O$7, Vertices[Y] &lt;= Misc!$P$7,TRUE), TRUE, FALSE)</f>
        <v>1</v>
      </c>
      <c r="AC199" s="74"/>
      <c r="AD199" s="79" t="s">
        <v>601</v>
      </c>
      <c r="AE199" s="79" t="s">
        <v>601</v>
      </c>
      <c r="AF199" s="2"/>
      <c r="AI199" s="3"/>
      <c r="AJ199" s="3"/>
    </row>
    <row r="200" spans="1:36" x14ac:dyDescent="0.35">
      <c r="A200" s="66" t="s">
        <v>351</v>
      </c>
      <c r="B200" s="67"/>
      <c r="C200" s="67"/>
      <c r="D200" s="68"/>
      <c r="E200" s="70"/>
      <c r="F200" s="67"/>
      <c r="G200" s="67"/>
      <c r="H200" s="71" t="s">
        <v>351</v>
      </c>
      <c r="I200" s="72"/>
      <c r="J200" s="72"/>
      <c r="K200" s="71"/>
      <c r="L200" s="75"/>
      <c r="M200" s="76">
        <v>6469.330078125</v>
      </c>
      <c r="N200" s="76">
        <v>379.64376831054687</v>
      </c>
      <c r="O200" s="77"/>
      <c r="P200" s="78"/>
      <c r="Q200" s="78"/>
      <c r="R200" s="81"/>
      <c r="S200" s="81"/>
      <c r="T200" s="81"/>
      <c r="U200" s="81"/>
      <c r="V200" s="82"/>
      <c r="W200" s="82"/>
      <c r="X200" s="82"/>
      <c r="Y200" s="82"/>
      <c r="Z200" s="51"/>
      <c r="AA200" s="73">
        <v>200</v>
      </c>
      <c r="AB200" s="73" t="b">
        <f xml:space="preserve"> IF(AND(Vertices[X] &gt;= Misc!$O$6, Vertices[X] &lt;= Misc!$P$6,Vertices[Y] &gt;= Misc!$O$7, Vertices[Y] &lt;= Misc!$P$7,TRUE), TRUE, FALSE)</f>
        <v>1</v>
      </c>
      <c r="AC200" s="74"/>
      <c r="AD200" s="79" t="s">
        <v>601</v>
      </c>
      <c r="AE200" s="79"/>
      <c r="AF200" s="2"/>
      <c r="AI200" s="3"/>
      <c r="AJ200" s="3"/>
    </row>
    <row r="201" spans="1:36" x14ac:dyDescent="0.35">
      <c r="A201" s="66" t="s">
        <v>352</v>
      </c>
      <c r="B201" s="67"/>
      <c r="C201" s="67"/>
      <c r="D201" s="68"/>
      <c r="E201" s="70"/>
      <c r="F201" s="67"/>
      <c r="G201" s="67"/>
      <c r="H201" s="71" t="s">
        <v>352</v>
      </c>
      <c r="I201" s="72"/>
      <c r="J201" s="72"/>
      <c r="K201" s="71"/>
      <c r="L201" s="75"/>
      <c r="M201" s="76">
        <v>6783.1142578125</v>
      </c>
      <c r="N201" s="76">
        <v>1517.1590576171875</v>
      </c>
      <c r="O201" s="77"/>
      <c r="P201" s="78"/>
      <c r="Q201" s="78"/>
      <c r="R201" s="81"/>
      <c r="S201" s="81"/>
      <c r="T201" s="81"/>
      <c r="U201" s="81"/>
      <c r="V201" s="82"/>
      <c r="W201" s="82"/>
      <c r="X201" s="82"/>
      <c r="Y201" s="82"/>
      <c r="Z201" s="51"/>
      <c r="AA201" s="73">
        <v>201</v>
      </c>
      <c r="AB201" s="73" t="b">
        <f xml:space="preserve"> IF(AND(Vertices[X] &gt;= Misc!$O$6, Vertices[X] &lt;= Misc!$P$6,Vertices[Y] &gt;= Misc!$O$7, Vertices[Y] &lt;= Misc!$P$7,TRUE), TRUE, FALSE)</f>
        <v>1</v>
      </c>
      <c r="AC201" s="74"/>
      <c r="AD201" s="79" t="s">
        <v>590</v>
      </c>
      <c r="AE201" s="79" t="s">
        <v>590</v>
      </c>
      <c r="AF201" s="2"/>
      <c r="AI201" s="3"/>
      <c r="AJ201" s="3"/>
    </row>
    <row r="202" spans="1:36" x14ac:dyDescent="0.35">
      <c r="A202" s="66" t="s">
        <v>353</v>
      </c>
      <c r="B202" s="67"/>
      <c r="C202" s="67"/>
      <c r="D202" s="68"/>
      <c r="E202" s="70"/>
      <c r="F202" s="67"/>
      <c r="G202" s="67"/>
      <c r="H202" s="71" t="s">
        <v>353</v>
      </c>
      <c r="I202" s="72"/>
      <c r="J202" s="72"/>
      <c r="K202" s="71"/>
      <c r="L202" s="75"/>
      <c r="M202" s="76">
        <v>1868.4620361328125</v>
      </c>
      <c r="N202" s="76">
        <v>716.8330078125</v>
      </c>
      <c r="O202" s="77"/>
      <c r="P202" s="78"/>
      <c r="Q202" s="78"/>
      <c r="R202" s="81"/>
      <c r="S202" s="81"/>
      <c r="T202" s="81"/>
      <c r="U202" s="81"/>
      <c r="V202" s="82"/>
      <c r="W202" s="82"/>
      <c r="X202" s="82"/>
      <c r="Y202" s="82"/>
      <c r="Z202" s="51"/>
      <c r="AA202" s="73">
        <v>202</v>
      </c>
      <c r="AB202" s="73" t="b">
        <f xml:space="preserve"> IF(AND(Vertices[X] &gt;= Misc!$O$6, Vertices[X] &lt;= Misc!$P$6,Vertices[Y] &gt;= Misc!$O$7, Vertices[Y] &lt;= Misc!$P$7,TRUE), TRUE, FALSE)</f>
        <v>1</v>
      </c>
      <c r="AC202" s="74"/>
      <c r="AD202" s="79" t="s">
        <v>634</v>
      </c>
      <c r="AE202" s="79" t="s">
        <v>634</v>
      </c>
      <c r="AF202" s="2"/>
      <c r="AI202" s="3"/>
      <c r="AJ202" s="3"/>
    </row>
    <row r="203" spans="1:36" x14ac:dyDescent="0.35">
      <c r="A203" s="66" t="s">
        <v>354</v>
      </c>
      <c r="B203" s="67"/>
      <c r="C203" s="67"/>
      <c r="D203" s="68"/>
      <c r="E203" s="70"/>
      <c r="F203" s="67"/>
      <c r="G203" s="67"/>
      <c r="H203" s="71" t="s">
        <v>354</v>
      </c>
      <c r="I203" s="72"/>
      <c r="J203" s="72"/>
      <c r="K203" s="71"/>
      <c r="L203" s="75"/>
      <c r="M203" s="76">
        <v>2701.707763671875</v>
      </c>
      <c r="N203" s="76">
        <v>8416.4248046875</v>
      </c>
      <c r="O203" s="77"/>
      <c r="P203" s="78"/>
      <c r="Q203" s="78"/>
      <c r="R203" s="81"/>
      <c r="S203" s="81"/>
      <c r="T203" s="81"/>
      <c r="U203" s="81"/>
      <c r="V203" s="82"/>
      <c r="W203" s="82"/>
      <c r="X203" s="82"/>
      <c r="Y203" s="82"/>
      <c r="Z203" s="51"/>
      <c r="AA203" s="73">
        <v>203</v>
      </c>
      <c r="AB203" s="73" t="b">
        <f xml:space="preserve"> IF(AND(Vertices[X] &gt;= Misc!$O$6, Vertices[X] &lt;= Misc!$P$6,Vertices[Y] &gt;= Misc!$O$7, Vertices[Y] &lt;= Misc!$P$7,TRUE), TRUE, FALSE)</f>
        <v>1</v>
      </c>
      <c r="AC203" s="74"/>
      <c r="AD203" s="79" t="s">
        <v>597</v>
      </c>
      <c r="AE203" s="79" t="s">
        <v>597</v>
      </c>
      <c r="AF203" s="2"/>
      <c r="AI203" s="3"/>
      <c r="AJ203" s="3"/>
    </row>
    <row r="204" spans="1:36" x14ac:dyDescent="0.35">
      <c r="A204" s="66" t="s">
        <v>410</v>
      </c>
      <c r="B204" s="67"/>
      <c r="C204" s="67"/>
      <c r="D204" s="68"/>
      <c r="E204" s="70"/>
      <c r="F204" s="67"/>
      <c r="G204" s="67"/>
      <c r="H204" s="71" t="s">
        <v>410</v>
      </c>
      <c r="I204" s="72"/>
      <c r="J204" s="72"/>
      <c r="K204" s="71"/>
      <c r="L204" s="75"/>
      <c r="M204" s="76">
        <v>4418.88525390625</v>
      </c>
      <c r="N204" s="76">
        <v>8818.9560546875</v>
      </c>
      <c r="O204" s="77"/>
      <c r="P204" s="78"/>
      <c r="Q204" s="78"/>
      <c r="R204" s="81"/>
      <c r="S204" s="81"/>
      <c r="T204" s="81"/>
      <c r="U204" s="81"/>
      <c r="V204" s="82"/>
      <c r="W204" s="82"/>
      <c r="X204" s="82"/>
      <c r="Y204" s="82"/>
      <c r="Z204" s="51"/>
      <c r="AA204" s="73">
        <v>204</v>
      </c>
      <c r="AB204" s="73" t="b">
        <f xml:space="preserve"> IF(AND(Vertices[X] &gt;= Misc!$O$6, Vertices[X] &lt;= Misc!$P$6,Vertices[Y] &gt;= Misc!$O$7, Vertices[Y] &lt;= Misc!$P$7,TRUE), TRUE, FALSE)</f>
        <v>1</v>
      </c>
      <c r="AC204" s="74"/>
      <c r="AD204" s="79"/>
      <c r="AE204" s="79" t="s">
        <v>640</v>
      </c>
      <c r="AF204" s="2"/>
      <c r="AI204" s="3"/>
      <c r="AJ204" s="3"/>
    </row>
    <row r="205" spans="1:36" x14ac:dyDescent="0.35">
      <c r="A205" s="66" t="s">
        <v>356</v>
      </c>
      <c r="B205" s="67"/>
      <c r="C205" s="67"/>
      <c r="D205" s="68"/>
      <c r="E205" s="70"/>
      <c r="F205" s="67"/>
      <c r="G205" s="67"/>
      <c r="H205" s="71" t="s">
        <v>356</v>
      </c>
      <c r="I205" s="72"/>
      <c r="J205" s="72"/>
      <c r="K205" s="71"/>
      <c r="L205" s="75"/>
      <c r="M205" s="76">
        <v>1042.931396484375</v>
      </c>
      <c r="N205" s="76">
        <v>7319.83544921875</v>
      </c>
      <c r="O205" s="77"/>
      <c r="P205" s="78"/>
      <c r="Q205" s="78"/>
      <c r="R205" s="81"/>
      <c r="S205" s="81"/>
      <c r="T205" s="81"/>
      <c r="U205" s="81"/>
      <c r="V205" s="82"/>
      <c r="W205" s="82"/>
      <c r="X205" s="82"/>
      <c r="Y205" s="82"/>
      <c r="Z205" s="51"/>
      <c r="AA205" s="73">
        <v>205</v>
      </c>
      <c r="AB205" s="73" t="b">
        <f xml:space="preserve"> IF(AND(Vertices[X] &gt;= Misc!$O$6, Vertices[X] &lt;= Misc!$P$6,Vertices[Y] &gt;= Misc!$O$7, Vertices[Y] &lt;= Misc!$P$7,TRUE), TRUE, FALSE)</f>
        <v>1</v>
      </c>
      <c r="AC205" s="74"/>
      <c r="AD205" s="79" t="s">
        <v>588</v>
      </c>
      <c r="AE205" s="79" t="s">
        <v>588</v>
      </c>
      <c r="AF205" s="2"/>
      <c r="AI205" s="3"/>
      <c r="AJ205" s="3"/>
    </row>
    <row r="206" spans="1:36" x14ac:dyDescent="0.35">
      <c r="A206" s="66" t="s">
        <v>357</v>
      </c>
      <c r="B206" s="67"/>
      <c r="C206" s="67"/>
      <c r="D206" s="68"/>
      <c r="E206" s="70"/>
      <c r="F206" s="67"/>
      <c r="G206" s="67"/>
      <c r="H206" s="71" t="s">
        <v>357</v>
      </c>
      <c r="I206" s="72"/>
      <c r="J206" s="72"/>
      <c r="K206" s="71"/>
      <c r="L206" s="75"/>
      <c r="M206" s="76">
        <v>8718.8330078125</v>
      </c>
      <c r="N206" s="76">
        <v>1171.4637451171875</v>
      </c>
      <c r="O206" s="77"/>
      <c r="P206" s="78"/>
      <c r="Q206" s="78"/>
      <c r="R206" s="81"/>
      <c r="S206" s="81"/>
      <c r="T206" s="81"/>
      <c r="U206" s="81"/>
      <c r="V206" s="82"/>
      <c r="W206" s="82"/>
      <c r="X206" s="82"/>
      <c r="Y206" s="82"/>
      <c r="Z206" s="51"/>
      <c r="AA206" s="73">
        <v>206</v>
      </c>
      <c r="AB206" s="73" t="b">
        <f xml:space="preserve"> IF(AND(Vertices[X] &gt;= Misc!$O$6, Vertices[X] &lt;= Misc!$P$6,Vertices[Y] &gt;= Misc!$O$7, Vertices[Y] &lt;= Misc!$P$7,TRUE), TRUE, FALSE)</f>
        <v>1</v>
      </c>
      <c r="AC206" s="74"/>
      <c r="AD206" s="79" t="s">
        <v>597</v>
      </c>
      <c r="AE206" s="79" t="s">
        <v>597</v>
      </c>
      <c r="AF206" s="2"/>
      <c r="AI206" s="3"/>
      <c r="AJ206" s="3"/>
    </row>
    <row r="207" spans="1:36" x14ac:dyDescent="0.35">
      <c r="A207" s="66" t="s">
        <v>358</v>
      </c>
      <c r="B207" s="67"/>
      <c r="C207" s="67"/>
      <c r="D207" s="68"/>
      <c r="E207" s="70"/>
      <c r="F207" s="67"/>
      <c r="G207" s="67"/>
      <c r="H207" s="71" t="s">
        <v>358</v>
      </c>
      <c r="I207" s="72"/>
      <c r="J207" s="72"/>
      <c r="K207" s="71"/>
      <c r="L207" s="75"/>
      <c r="M207" s="76">
        <v>1241.2144775390625</v>
      </c>
      <c r="N207" s="76">
        <v>2953.72119140625</v>
      </c>
      <c r="O207" s="77"/>
      <c r="P207" s="78"/>
      <c r="Q207" s="78"/>
      <c r="R207" s="81"/>
      <c r="S207" s="81"/>
      <c r="T207" s="81"/>
      <c r="U207" s="81"/>
      <c r="V207" s="82"/>
      <c r="W207" s="82"/>
      <c r="X207" s="82"/>
      <c r="Y207" s="82"/>
      <c r="Z207" s="51"/>
      <c r="AA207" s="73">
        <v>207</v>
      </c>
      <c r="AB207" s="73" t="b">
        <f xml:space="preserve"> IF(AND(Vertices[X] &gt;= Misc!$O$6, Vertices[X] &lt;= Misc!$P$6,Vertices[Y] &gt;= Misc!$O$7, Vertices[Y] &lt;= Misc!$P$7,TRUE), TRUE, FALSE)</f>
        <v>1</v>
      </c>
      <c r="AC207" s="74"/>
      <c r="AD207" s="79" t="s">
        <v>599</v>
      </c>
      <c r="AE207" s="79" t="s">
        <v>599</v>
      </c>
      <c r="AF207" s="2"/>
      <c r="AI207" s="3"/>
      <c r="AJ207" s="3"/>
    </row>
    <row r="208" spans="1:36" x14ac:dyDescent="0.35">
      <c r="A208" s="66" t="s">
        <v>359</v>
      </c>
      <c r="B208" s="67"/>
      <c r="C208" s="67"/>
      <c r="D208" s="68"/>
      <c r="E208" s="70"/>
      <c r="F208" s="67"/>
      <c r="G208" s="67"/>
      <c r="H208" s="71" t="s">
        <v>359</v>
      </c>
      <c r="I208" s="72"/>
      <c r="J208" s="72"/>
      <c r="K208" s="71"/>
      <c r="L208" s="75"/>
      <c r="M208" s="76">
        <v>7771.2744140625</v>
      </c>
      <c r="N208" s="76">
        <v>3040.296630859375</v>
      </c>
      <c r="O208" s="77"/>
      <c r="P208" s="78"/>
      <c r="Q208" s="78"/>
      <c r="R208" s="81"/>
      <c r="S208" s="81"/>
      <c r="T208" s="81"/>
      <c r="U208" s="81"/>
      <c r="V208" s="82"/>
      <c r="W208" s="82"/>
      <c r="X208" s="82"/>
      <c r="Y208" s="82"/>
      <c r="Z208" s="51"/>
      <c r="AA208" s="73">
        <v>208</v>
      </c>
      <c r="AB208" s="73" t="b">
        <f xml:space="preserve"> IF(AND(Vertices[X] &gt;= Misc!$O$6, Vertices[X] &lt;= Misc!$P$6,Vertices[Y] &gt;= Misc!$O$7, Vertices[Y] &lt;= Misc!$P$7,TRUE), TRUE, FALSE)</f>
        <v>1</v>
      </c>
      <c r="AC208" s="74"/>
      <c r="AD208" s="79" t="s">
        <v>600</v>
      </c>
      <c r="AE208" s="79" t="s">
        <v>600</v>
      </c>
      <c r="AF208" s="2"/>
      <c r="AI208" s="3"/>
      <c r="AJ208" s="3"/>
    </row>
    <row r="209" spans="1:36" x14ac:dyDescent="0.35">
      <c r="A209" s="66" t="s">
        <v>360</v>
      </c>
      <c r="B209" s="67"/>
      <c r="C209" s="67"/>
      <c r="D209" s="68"/>
      <c r="E209" s="70"/>
      <c r="F209" s="67"/>
      <c r="G209" s="67"/>
      <c r="H209" s="71" t="s">
        <v>360</v>
      </c>
      <c r="I209" s="72"/>
      <c r="J209" s="72"/>
      <c r="K209" s="71"/>
      <c r="L209" s="75"/>
      <c r="M209" s="76">
        <v>1137.2030029296875</v>
      </c>
      <c r="N209" s="76">
        <v>555.2457275390625</v>
      </c>
      <c r="O209" s="77"/>
      <c r="P209" s="78"/>
      <c r="Q209" s="78"/>
      <c r="R209" s="81"/>
      <c r="S209" s="81"/>
      <c r="T209" s="81"/>
      <c r="U209" s="81"/>
      <c r="V209" s="82"/>
      <c r="W209" s="82"/>
      <c r="X209" s="82"/>
      <c r="Y209" s="82"/>
      <c r="Z209" s="51"/>
      <c r="AA209" s="73">
        <v>209</v>
      </c>
      <c r="AB209" s="73" t="b">
        <f xml:space="preserve"> IF(AND(Vertices[X] &gt;= Misc!$O$6, Vertices[X] &lt;= Misc!$P$6,Vertices[Y] &gt;= Misc!$O$7, Vertices[Y] &lt;= Misc!$P$7,TRUE), TRUE, FALSE)</f>
        <v>1</v>
      </c>
      <c r="AC209" s="74"/>
      <c r="AD209" s="79" t="s">
        <v>611</v>
      </c>
      <c r="AE209" s="79" t="s">
        <v>611</v>
      </c>
      <c r="AF209" s="2"/>
      <c r="AI209" s="3"/>
      <c r="AJ209" s="3"/>
    </row>
    <row r="210" spans="1:36" x14ac:dyDescent="0.35">
      <c r="A210" s="66" t="s">
        <v>361</v>
      </c>
      <c r="B210" s="67"/>
      <c r="C210" s="67"/>
      <c r="D210" s="68"/>
      <c r="E210" s="70"/>
      <c r="F210" s="67"/>
      <c r="G210" s="67"/>
      <c r="H210" s="71" t="s">
        <v>361</v>
      </c>
      <c r="I210" s="72"/>
      <c r="J210" s="72"/>
      <c r="K210" s="71"/>
      <c r="L210" s="75"/>
      <c r="M210" s="76">
        <v>9329.423828125</v>
      </c>
      <c r="N210" s="76">
        <v>7680.60693359375</v>
      </c>
      <c r="O210" s="77"/>
      <c r="P210" s="78"/>
      <c r="Q210" s="78"/>
      <c r="R210" s="81"/>
      <c r="S210" s="81"/>
      <c r="T210" s="81"/>
      <c r="U210" s="81"/>
      <c r="V210" s="82"/>
      <c r="W210" s="82"/>
      <c r="X210" s="82"/>
      <c r="Y210" s="82"/>
      <c r="Z210" s="51"/>
      <c r="AA210" s="73">
        <v>210</v>
      </c>
      <c r="AB210" s="73" t="b">
        <f xml:space="preserve"> IF(AND(Vertices[X] &gt;= Misc!$O$6, Vertices[X] &lt;= Misc!$P$6,Vertices[Y] &gt;= Misc!$O$7, Vertices[Y] &lt;= Misc!$P$7,TRUE), TRUE, FALSE)</f>
        <v>1</v>
      </c>
      <c r="AC210" s="74"/>
      <c r="AD210" s="79" t="s">
        <v>591</v>
      </c>
      <c r="AE210" s="79"/>
      <c r="AF210" s="2"/>
      <c r="AI210" s="3"/>
      <c r="AJ210" s="3"/>
    </row>
    <row r="211" spans="1:36" x14ac:dyDescent="0.35">
      <c r="A211" s="66" t="s">
        <v>362</v>
      </c>
      <c r="B211" s="67"/>
      <c r="C211" s="67"/>
      <c r="D211" s="68"/>
      <c r="E211" s="70"/>
      <c r="F211" s="67"/>
      <c r="G211" s="67"/>
      <c r="H211" s="71" t="s">
        <v>362</v>
      </c>
      <c r="I211" s="72"/>
      <c r="J211" s="72"/>
      <c r="K211" s="71"/>
      <c r="L211" s="75"/>
      <c r="M211" s="76">
        <v>5369.10693359375</v>
      </c>
      <c r="N211" s="76">
        <v>423.64035034179687</v>
      </c>
      <c r="O211" s="77"/>
      <c r="P211" s="78"/>
      <c r="Q211" s="78"/>
      <c r="R211" s="81"/>
      <c r="S211" s="81"/>
      <c r="T211" s="81"/>
      <c r="U211" s="81"/>
      <c r="V211" s="82"/>
      <c r="W211" s="82"/>
      <c r="X211" s="82"/>
      <c r="Y211" s="82"/>
      <c r="Z211" s="51"/>
      <c r="AA211" s="73">
        <v>211</v>
      </c>
      <c r="AB211" s="73" t="b">
        <f xml:space="preserve"> IF(AND(Vertices[X] &gt;= Misc!$O$6, Vertices[X] &lt;= Misc!$P$6,Vertices[Y] &gt;= Misc!$O$7, Vertices[Y] &lt;= Misc!$P$7,TRUE), TRUE, FALSE)</f>
        <v>1</v>
      </c>
      <c r="AC211" s="74"/>
      <c r="AD211" s="79" t="s">
        <v>620</v>
      </c>
      <c r="AE211" s="79" t="s">
        <v>620</v>
      </c>
      <c r="AF211" s="2"/>
      <c r="AI211" s="3"/>
      <c r="AJ211" s="3"/>
    </row>
    <row r="212" spans="1:36" x14ac:dyDescent="0.35">
      <c r="A212" s="66" t="s">
        <v>363</v>
      </c>
      <c r="B212" s="67"/>
      <c r="C212" s="67"/>
      <c r="D212" s="68"/>
      <c r="E212" s="70"/>
      <c r="F212" s="67"/>
      <c r="G212" s="67"/>
      <c r="H212" s="71" t="s">
        <v>363</v>
      </c>
      <c r="I212" s="72"/>
      <c r="J212" s="72"/>
      <c r="K212" s="71"/>
      <c r="L212" s="75"/>
      <c r="M212" s="76">
        <v>8096.00537109375</v>
      </c>
      <c r="N212" s="76">
        <v>1896.8721923828125</v>
      </c>
      <c r="O212" s="77"/>
      <c r="P212" s="78"/>
      <c r="Q212" s="78"/>
      <c r="R212" s="81"/>
      <c r="S212" s="81"/>
      <c r="T212" s="81"/>
      <c r="U212" s="81"/>
      <c r="V212" s="82"/>
      <c r="W212" s="82"/>
      <c r="X212" s="82"/>
      <c r="Y212" s="82"/>
      <c r="Z212" s="51"/>
      <c r="AA212" s="73">
        <v>212</v>
      </c>
      <c r="AB212" s="73" t="b">
        <f xml:space="preserve"> IF(AND(Vertices[X] &gt;= Misc!$O$6, Vertices[X] &lt;= Misc!$P$6,Vertices[Y] &gt;= Misc!$O$7, Vertices[Y] &lt;= Misc!$P$7,TRUE), TRUE, FALSE)</f>
        <v>1</v>
      </c>
      <c r="AC212" s="74"/>
      <c r="AD212" s="79" t="s">
        <v>630</v>
      </c>
      <c r="AE212" s="79"/>
      <c r="AF212" s="2"/>
      <c r="AI212" s="3"/>
      <c r="AJ212" s="3"/>
    </row>
    <row r="213" spans="1:36" x14ac:dyDescent="0.35">
      <c r="A213" s="66" t="s">
        <v>364</v>
      </c>
      <c r="B213" s="67"/>
      <c r="C213" s="67"/>
      <c r="D213" s="68"/>
      <c r="E213" s="70"/>
      <c r="F213" s="67"/>
      <c r="G213" s="67"/>
      <c r="H213" s="71" t="s">
        <v>364</v>
      </c>
      <c r="I213" s="72"/>
      <c r="J213" s="72"/>
      <c r="K213" s="71"/>
      <c r="L213" s="75"/>
      <c r="M213" s="76">
        <v>6101.2216796875</v>
      </c>
      <c r="N213" s="76">
        <v>160.62405395507812</v>
      </c>
      <c r="O213" s="77"/>
      <c r="P213" s="78"/>
      <c r="Q213" s="78"/>
      <c r="R213" s="81"/>
      <c r="S213" s="81"/>
      <c r="T213" s="81"/>
      <c r="U213" s="81"/>
      <c r="V213" s="82"/>
      <c r="W213" s="82"/>
      <c r="X213" s="82"/>
      <c r="Y213" s="82"/>
      <c r="Z213" s="51"/>
      <c r="AA213" s="73">
        <v>213</v>
      </c>
      <c r="AB213" s="73" t="b">
        <f xml:space="preserve"> IF(AND(Vertices[X] &gt;= Misc!$O$6, Vertices[X] &lt;= Misc!$P$6,Vertices[Y] &gt;= Misc!$O$7, Vertices[Y] &lt;= Misc!$P$7,TRUE), TRUE, FALSE)</f>
        <v>1</v>
      </c>
      <c r="AC213" s="74"/>
      <c r="AD213" s="79" t="s">
        <v>617</v>
      </c>
      <c r="AE213" s="79" t="s">
        <v>617</v>
      </c>
      <c r="AF213" s="2"/>
      <c r="AI213" s="3"/>
      <c r="AJ213" s="3"/>
    </row>
    <row r="214" spans="1:36" x14ac:dyDescent="0.35">
      <c r="A214" s="66" t="s">
        <v>365</v>
      </c>
      <c r="B214" s="67"/>
      <c r="C214" s="67"/>
      <c r="D214" s="68"/>
      <c r="E214" s="70"/>
      <c r="F214" s="67"/>
      <c r="G214" s="67"/>
      <c r="H214" s="71" t="s">
        <v>365</v>
      </c>
      <c r="I214" s="72"/>
      <c r="J214" s="72"/>
      <c r="K214" s="71"/>
      <c r="L214" s="75"/>
      <c r="M214" s="76">
        <v>777.732666015625</v>
      </c>
      <c r="N214" s="76">
        <v>5541.77099609375</v>
      </c>
      <c r="O214" s="77"/>
      <c r="P214" s="78"/>
      <c r="Q214" s="78"/>
      <c r="R214" s="81"/>
      <c r="S214" s="81"/>
      <c r="T214" s="81"/>
      <c r="U214" s="81"/>
      <c r="V214" s="82"/>
      <c r="W214" s="82"/>
      <c r="X214" s="82"/>
      <c r="Y214" s="82"/>
      <c r="Z214" s="51"/>
      <c r="AA214" s="73">
        <v>214</v>
      </c>
      <c r="AB214" s="73" t="b">
        <f xml:space="preserve"> IF(AND(Vertices[X] &gt;= Misc!$O$6, Vertices[X] &lt;= Misc!$P$6,Vertices[Y] &gt;= Misc!$O$7, Vertices[Y] &lt;= Misc!$P$7,TRUE), TRUE, FALSE)</f>
        <v>1</v>
      </c>
      <c r="AC214" s="74"/>
      <c r="AD214" s="79" t="s">
        <v>587</v>
      </c>
      <c r="AE214" s="79" t="s">
        <v>587</v>
      </c>
      <c r="AF214" s="2"/>
      <c r="AI214" s="3"/>
      <c r="AJ214" s="3"/>
    </row>
    <row r="215" spans="1:36" x14ac:dyDescent="0.35">
      <c r="A215" s="66" t="s">
        <v>366</v>
      </c>
      <c r="B215" s="67"/>
      <c r="C215" s="67"/>
      <c r="D215" s="68"/>
      <c r="E215" s="70"/>
      <c r="F215" s="67"/>
      <c r="G215" s="67"/>
      <c r="H215" s="71" t="s">
        <v>366</v>
      </c>
      <c r="I215" s="72"/>
      <c r="J215" s="72"/>
      <c r="K215" s="71"/>
      <c r="L215" s="75"/>
      <c r="M215" s="76">
        <v>6400.888671875</v>
      </c>
      <c r="N215" s="76">
        <v>3819.53955078125</v>
      </c>
      <c r="O215" s="77"/>
      <c r="P215" s="78"/>
      <c r="Q215" s="78"/>
      <c r="R215" s="81"/>
      <c r="S215" s="81"/>
      <c r="T215" s="81"/>
      <c r="U215" s="81"/>
      <c r="V215" s="82"/>
      <c r="W215" s="82"/>
      <c r="X215" s="82"/>
      <c r="Y215" s="82"/>
      <c r="Z215" s="51"/>
      <c r="AA215" s="73">
        <v>215</v>
      </c>
      <c r="AB215" s="73" t="b">
        <f xml:space="preserve"> IF(AND(Vertices[X] &gt;= Misc!$O$6, Vertices[X] &lt;= Misc!$P$6,Vertices[Y] &gt;= Misc!$O$7, Vertices[Y] &lt;= Misc!$P$7,TRUE), TRUE, FALSE)</f>
        <v>1</v>
      </c>
      <c r="AC215" s="74"/>
      <c r="AD215" s="79" t="s">
        <v>605</v>
      </c>
      <c r="AE215" s="79" t="s">
        <v>605</v>
      </c>
      <c r="AF215" s="2"/>
      <c r="AI215" s="3"/>
      <c r="AJ215" s="3"/>
    </row>
    <row r="216" spans="1:36" x14ac:dyDescent="0.35">
      <c r="A216" s="66" t="s">
        <v>367</v>
      </c>
      <c r="B216" s="67"/>
      <c r="C216" s="67"/>
      <c r="D216" s="68"/>
      <c r="E216" s="70"/>
      <c r="F216" s="67"/>
      <c r="G216" s="67"/>
      <c r="H216" s="71" t="s">
        <v>367</v>
      </c>
      <c r="I216" s="72"/>
      <c r="J216" s="72"/>
      <c r="K216" s="71"/>
      <c r="L216" s="75"/>
      <c r="M216" s="76">
        <v>5055.4091796875</v>
      </c>
      <c r="N216" s="76">
        <v>7110.8134765625</v>
      </c>
      <c r="O216" s="77"/>
      <c r="P216" s="78"/>
      <c r="Q216" s="78"/>
      <c r="R216" s="81"/>
      <c r="S216" s="81"/>
      <c r="T216" s="81"/>
      <c r="U216" s="81"/>
      <c r="V216" s="82"/>
      <c r="W216" s="82"/>
      <c r="X216" s="82"/>
      <c r="Y216" s="82"/>
      <c r="Z216" s="51"/>
      <c r="AA216" s="73">
        <v>216</v>
      </c>
      <c r="AB216" s="73" t="b">
        <f xml:space="preserve"> IF(AND(Vertices[X] &gt;= Misc!$O$6, Vertices[X] &lt;= Misc!$P$6,Vertices[Y] &gt;= Misc!$O$7, Vertices[Y] &lt;= Misc!$P$7,TRUE), TRUE, FALSE)</f>
        <v>1</v>
      </c>
      <c r="AC216" s="74"/>
      <c r="AD216" s="79" t="s">
        <v>587</v>
      </c>
      <c r="AE216" s="79"/>
      <c r="AF216" s="2"/>
      <c r="AI216" s="3"/>
      <c r="AJ216" s="3"/>
    </row>
    <row r="217" spans="1:36" x14ac:dyDescent="0.35">
      <c r="A217" s="66" t="s">
        <v>369</v>
      </c>
      <c r="B217" s="67"/>
      <c r="C217" s="67"/>
      <c r="D217" s="68"/>
      <c r="E217" s="70"/>
      <c r="F217" s="67"/>
      <c r="G217" s="67"/>
      <c r="H217" s="71" t="s">
        <v>369</v>
      </c>
      <c r="I217" s="72"/>
      <c r="J217" s="72"/>
      <c r="K217" s="71"/>
      <c r="L217" s="75"/>
      <c r="M217" s="76">
        <v>1474.127685546875</v>
      </c>
      <c r="N217" s="76">
        <v>7921.59130859375</v>
      </c>
      <c r="O217" s="77"/>
      <c r="P217" s="78"/>
      <c r="Q217" s="78"/>
      <c r="R217" s="81"/>
      <c r="S217" s="81"/>
      <c r="T217" s="81"/>
      <c r="U217" s="81"/>
      <c r="V217" s="82"/>
      <c r="W217" s="82"/>
      <c r="X217" s="82"/>
      <c r="Y217" s="82"/>
      <c r="Z217" s="51"/>
      <c r="AA217" s="73">
        <v>217</v>
      </c>
      <c r="AB217" s="73" t="b">
        <f xml:space="preserve"> IF(AND(Vertices[X] &gt;= Misc!$O$6, Vertices[X] &lt;= Misc!$P$6,Vertices[Y] &gt;= Misc!$O$7, Vertices[Y] &lt;= Misc!$P$7,TRUE), TRUE, FALSE)</f>
        <v>1</v>
      </c>
      <c r="AC217" s="74"/>
      <c r="AD217" s="79" t="s">
        <v>596</v>
      </c>
      <c r="AE217" s="79" t="s">
        <v>596</v>
      </c>
      <c r="AF217" s="2"/>
      <c r="AI217" s="3"/>
      <c r="AJ217" s="3"/>
    </row>
    <row r="218" spans="1:36" x14ac:dyDescent="0.35">
      <c r="A218" s="66" t="s">
        <v>370</v>
      </c>
      <c r="B218" s="67"/>
      <c r="C218" s="67"/>
      <c r="D218" s="68"/>
      <c r="E218" s="70"/>
      <c r="F218" s="67"/>
      <c r="G218" s="67"/>
      <c r="H218" s="71" t="s">
        <v>370</v>
      </c>
      <c r="I218" s="72"/>
      <c r="J218" s="72"/>
      <c r="K218" s="71"/>
      <c r="L218" s="75"/>
      <c r="M218" s="76">
        <v>5160.556640625</v>
      </c>
      <c r="N218" s="76">
        <v>8955.1923828125</v>
      </c>
      <c r="O218" s="77"/>
      <c r="P218" s="78"/>
      <c r="Q218" s="78"/>
      <c r="R218" s="81"/>
      <c r="S218" s="81"/>
      <c r="T218" s="81"/>
      <c r="U218" s="81"/>
      <c r="V218" s="82"/>
      <c r="W218" s="82"/>
      <c r="X218" s="82"/>
      <c r="Y218" s="82"/>
      <c r="Z218" s="51"/>
      <c r="AA218" s="73">
        <v>218</v>
      </c>
      <c r="AB218" s="73" t="b">
        <f xml:space="preserve"> IF(AND(Vertices[X] &gt;= Misc!$O$6, Vertices[X] &lt;= Misc!$P$6,Vertices[Y] &gt;= Misc!$O$7, Vertices[Y] &lt;= Misc!$P$7,TRUE), TRUE, FALSE)</f>
        <v>1</v>
      </c>
      <c r="AC218" s="74"/>
      <c r="AD218" s="79" t="s">
        <v>608</v>
      </c>
      <c r="AE218" s="79" t="s">
        <v>608</v>
      </c>
      <c r="AF218" s="2"/>
      <c r="AI218" s="3"/>
      <c r="AJ218" s="3"/>
    </row>
    <row r="219" spans="1:36" x14ac:dyDescent="0.35">
      <c r="A219" s="66" t="s">
        <v>371</v>
      </c>
      <c r="B219" s="67"/>
      <c r="C219" s="67"/>
      <c r="D219" s="68"/>
      <c r="E219" s="70"/>
      <c r="F219" s="67"/>
      <c r="G219" s="67"/>
      <c r="H219" s="71" t="s">
        <v>371</v>
      </c>
      <c r="I219" s="72"/>
      <c r="J219" s="72"/>
      <c r="K219" s="71"/>
      <c r="L219" s="75"/>
      <c r="M219" s="76">
        <v>8672.4267578125</v>
      </c>
      <c r="N219" s="76">
        <v>7411.087890625</v>
      </c>
      <c r="O219" s="77"/>
      <c r="P219" s="78"/>
      <c r="Q219" s="78"/>
      <c r="R219" s="81"/>
      <c r="S219" s="81"/>
      <c r="T219" s="81"/>
      <c r="U219" s="81"/>
      <c r="V219" s="82"/>
      <c r="W219" s="82"/>
      <c r="X219" s="82"/>
      <c r="Y219" s="82"/>
      <c r="Z219" s="51"/>
      <c r="AA219" s="73">
        <v>219</v>
      </c>
      <c r="AB219" s="73" t="b">
        <f xml:space="preserve"> IF(AND(Vertices[X] &gt;= Misc!$O$6, Vertices[X] &lt;= Misc!$P$6,Vertices[Y] &gt;= Misc!$O$7, Vertices[Y] &lt;= Misc!$P$7,TRUE), TRUE, FALSE)</f>
        <v>1</v>
      </c>
      <c r="AC219" s="74"/>
      <c r="AD219" s="79" t="s">
        <v>596</v>
      </c>
      <c r="AE219" s="79" t="s">
        <v>596</v>
      </c>
      <c r="AF219" s="2"/>
      <c r="AI219" s="3"/>
      <c r="AJ219" s="3"/>
    </row>
    <row r="220" spans="1:36" x14ac:dyDescent="0.35">
      <c r="A220" s="66" t="s">
        <v>372</v>
      </c>
      <c r="B220" s="67"/>
      <c r="C220" s="67"/>
      <c r="D220" s="68"/>
      <c r="E220" s="70"/>
      <c r="F220" s="67"/>
      <c r="G220" s="67"/>
      <c r="H220" s="71" t="s">
        <v>372</v>
      </c>
      <c r="I220" s="72"/>
      <c r="J220" s="72"/>
      <c r="K220" s="71"/>
      <c r="L220" s="75"/>
      <c r="M220" s="76">
        <v>932.5379638671875</v>
      </c>
      <c r="N220" s="76">
        <v>4340.77734375</v>
      </c>
      <c r="O220" s="77"/>
      <c r="P220" s="78"/>
      <c r="Q220" s="78"/>
      <c r="R220" s="81"/>
      <c r="S220" s="81"/>
      <c r="T220" s="81"/>
      <c r="U220" s="81"/>
      <c r="V220" s="82"/>
      <c r="W220" s="82"/>
      <c r="X220" s="82"/>
      <c r="Y220" s="82"/>
      <c r="Z220" s="51"/>
      <c r="AA220" s="73">
        <v>220</v>
      </c>
      <c r="AB220" s="73" t="b">
        <f xml:space="preserve"> IF(AND(Vertices[X] &gt;= Misc!$O$6, Vertices[X] &lt;= Misc!$P$6,Vertices[Y] &gt;= Misc!$O$7, Vertices[Y] &lt;= Misc!$P$7,TRUE), TRUE, FALSE)</f>
        <v>1</v>
      </c>
      <c r="AC220" s="74"/>
      <c r="AD220" s="79" t="s">
        <v>587</v>
      </c>
      <c r="AE220" s="79" t="s">
        <v>587</v>
      </c>
      <c r="AF220" s="2"/>
      <c r="AI220" s="3"/>
      <c r="AJ220" s="3"/>
    </row>
    <row r="221" spans="1:36" x14ac:dyDescent="0.35">
      <c r="A221" s="66" t="s">
        <v>373</v>
      </c>
      <c r="B221" s="67"/>
      <c r="C221" s="67"/>
      <c r="D221" s="68"/>
      <c r="E221" s="70"/>
      <c r="F221" s="67"/>
      <c r="G221" s="67"/>
      <c r="H221" s="71" t="s">
        <v>373</v>
      </c>
      <c r="I221" s="72"/>
      <c r="J221" s="72"/>
      <c r="K221" s="71"/>
      <c r="L221" s="75"/>
      <c r="M221" s="76">
        <v>7768.7587890625</v>
      </c>
      <c r="N221" s="76">
        <v>1035.4119873046875</v>
      </c>
      <c r="O221" s="77"/>
      <c r="P221" s="78"/>
      <c r="Q221" s="78"/>
      <c r="R221" s="81"/>
      <c r="S221" s="81"/>
      <c r="T221" s="81"/>
      <c r="U221" s="81"/>
      <c r="V221" s="82"/>
      <c r="W221" s="82"/>
      <c r="X221" s="82"/>
      <c r="Y221" s="82"/>
      <c r="Z221" s="51"/>
      <c r="AA221" s="73">
        <v>221</v>
      </c>
      <c r="AB221" s="73" t="b">
        <f xml:space="preserve"> IF(AND(Vertices[X] &gt;= Misc!$O$6, Vertices[X] &lt;= Misc!$P$6,Vertices[Y] &gt;= Misc!$O$7, Vertices[Y] &lt;= Misc!$P$7,TRUE), TRUE, FALSE)</f>
        <v>1</v>
      </c>
      <c r="AC221" s="74"/>
      <c r="AD221" s="79" t="s">
        <v>604</v>
      </c>
      <c r="AE221" s="79" t="s">
        <v>604</v>
      </c>
      <c r="AF221" s="2"/>
      <c r="AI221" s="3"/>
      <c r="AJ221" s="3"/>
    </row>
    <row r="222" spans="1:36" x14ac:dyDescent="0.35">
      <c r="A222" s="66" t="s">
        <v>375</v>
      </c>
      <c r="B222" s="67"/>
      <c r="C222" s="67"/>
      <c r="D222" s="68"/>
      <c r="E222" s="70"/>
      <c r="F222" s="67"/>
      <c r="G222" s="67"/>
      <c r="H222" s="71" t="s">
        <v>375</v>
      </c>
      <c r="I222" s="72"/>
      <c r="J222" s="72"/>
      <c r="K222" s="71"/>
      <c r="L222" s="75"/>
      <c r="M222" s="76">
        <v>3158.11474609375</v>
      </c>
      <c r="N222" s="76">
        <v>8049.0224609375</v>
      </c>
      <c r="O222" s="77"/>
      <c r="P222" s="78"/>
      <c r="Q222" s="78"/>
      <c r="R222" s="81"/>
      <c r="S222" s="81"/>
      <c r="T222" s="81"/>
      <c r="U222" s="81"/>
      <c r="V222" s="82"/>
      <c r="W222" s="82"/>
      <c r="X222" s="82"/>
      <c r="Y222" s="82"/>
      <c r="Z222" s="51"/>
      <c r="AA222" s="73">
        <v>222</v>
      </c>
      <c r="AB222" s="73" t="b">
        <f xml:space="preserve"> IF(AND(Vertices[X] &gt;= Misc!$O$6, Vertices[X] &lt;= Misc!$P$6,Vertices[Y] &gt;= Misc!$O$7, Vertices[Y] &lt;= Misc!$P$7,TRUE), TRUE, FALSE)</f>
        <v>1</v>
      </c>
      <c r="AC222" s="74"/>
      <c r="AD222" s="79" t="s">
        <v>601</v>
      </c>
      <c r="AE222" s="79" t="s">
        <v>601</v>
      </c>
      <c r="AF222" s="2"/>
      <c r="AI222" s="3"/>
      <c r="AJ222" s="3"/>
    </row>
    <row r="223" spans="1:36" x14ac:dyDescent="0.35">
      <c r="A223" s="66" t="s">
        <v>376</v>
      </c>
      <c r="B223" s="67"/>
      <c r="C223" s="67"/>
      <c r="D223" s="68"/>
      <c r="E223" s="70"/>
      <c r="F223" s="67"/>
      <c r="G223" s="67"/>
      <c r="H223" s="71" t="s">
        <v>376</v>
      </c>
      <c r="I223" s="72"/>
      <c r="J223" s="72"/>
      <c r="K223" s="71"/>
      <c r="L223" s="75"/>
      <c r="M223" s="76">
        <v>5809.076171875</v>
      </c>
      <c r="N223" s="76">
        <v>1314.056884765625</v>
      </c>
      <c r="O223" s="77"/>
      <c r="P223" s="78"/>
      <c r="Q223" s="78"/>
      <c r="R223" s="81"/>
      <c r="S223" s="81"/>
      <c r="T223" s="81"/>
      <c r="U223" s="81"/>
      <c r="V223" s="82"/>
      <c r="W223" s="82"/>
      <c r="X223" s="82"/>
      <c r="Y223" s="82"/>
      <c r="Z223" s="51"/>
      <c r="AA223" s="73">
        <v>223</v>
      </c>
      <c r="AB223" s="73" t="b">
        <f xml:space="preserve"> IF(AND(Vertices[X] &gt;= Misc!$O$6, Vertices[X] &lt;= Misc!$P$6,Vertices[Y] &gt;= Misc!$O$7, Vertices[Y] &lt;= Misc!$P$7,TRUE), TRUE, FALSE)</f>
        <v>1</v>
      </c>
      <c r="AC223" s="74"/>
      <c r="AD223" s="79" t="s">
        <v>591</v>
      </c>
      <c r="AE223" s="79" t="s">
        <v>591</v>
      </c>
      <c r="AF223" s="2"/>
      <c r="AI223" s="3"/>
      <c r="AJ223" s="3"/>
    </row>
    <row r="224" spans="1:36" x14ac:dyDescent="0.35">
      <c r="A224" s="66" t="s">
        <v>377</v>
      </c>
      <c r="B224" s="67"/>
      <c r="C224" s="67"/>
      <c r="D224" s="68"/>
      <c r="E224" s="70"/>
      <c r="F224" s="67"/>
      <c r="G224" s="67"/>
      <c r="H224" s="71" t="s">
        <v>377</v>
      </c>
      <c r="I224" s="72"/>
      <c r="J224" s="72"/>
      <c r="K224" s="71"/>
      <c r="L224" s="75"/>
      <c r="M224" s="76">
        <v>8810.568359375</v>
      </c>
      <c r="N224" s="76">
        <v>5391.49072265625</v>
      </c>
      <c r="O224" s="77"/>
      <c r="P224" s="78"/>
      <c r="Q224" s="78"/>
      <c r="R224" s="81"/>
      <c r="S224" s="81"/>
      <c r="T224" s="81"/>
      <c r="U224" s="81"/>
      <c r="V224" s="82"/>
      <c r="W224" s="82"/>
      <c r="X224" s="82"/>
      <c r="Y224" s="82"/>
      <c r="Z224" s="51"/>
      <c r="AA224" s="73">
        <v>224</v>
      </c>
      <c r="AB224" s="73" t="b">
        <f xml:space="preserve"> IF(AND(Vertices[X] &gt;= Misc!$O$6, Vertices[X] &lt;= Misc!$P$6,Vertices[Y] &gt;= Misc!$O$7, Vertices[Y] &lt;= Misc!$P$7,TRUE), TRUE, FALSE)</f>
        <v>1</v>
      </c>
      <c r="AC224" s="74"/>
      <c r="AD224" s="79" t="s">
        <v>601</v>
      </c>
      <c r="AE224" s="79" t="s">
        <v>601</v>
      </c>
      <c r="AF224" s="2"/>
      <c r="AI224" s="3"/>
      <c r="AJ224" s="3"/>
    </row>
    <row r="225" spans="1:36" x14ac:dyDescent="0.35">
      <c r="A225" s="66" t="s">
        <v>378</v>
      </c>
      <c r="B225" s="67"/>
      <c r="C225" s="67"/>
      <c r="D225" s="68"/>
      <c r="E225" s="70"/>
      <c r="F225" s="67"/>
      <c r="G225" s="67"/>
      <c r="H225" s="71" t="s">
        <v>378</v>
      </c>
      <c r="I225" s="72"/>
      <c r="J225" s="72"/>
      <c r="K225" s="71"/>
      <c r="L225" s="75"/>
      <c r="M225" s="76">
        <v>721.089599609375</v>
      </c>
      <c r="N225" s="76">
        <v>3707.491455078125</v>
      </c>
      <c r="O225" s="77"/>
      <c r="P225" s="78"/>
      <c r="Q225" s="78"/>
      <c r="R225" s="81"/>
      <c r="S225" s="81"/>
      <c r="T225" s="81"/>
      <c r="U225" s="81"/>
      <c r="V225" s="82"/>
      <c r="W225" s="82"/>
      <c r="X225" s="82"/>
      <c r="Y225" s="82"/>
      <c r="Z225" s="51"/>
      <c r="AA225" s="73">
        <v>225</v>
      </c>
      <c r="AB225" s="73" t="b">
        <f xml:space="preserve"> IF(AND(Vertices[X] &gt;= Misc!$O$6, Vertices[X] &lt;= Misc!$P$6,Vertices[Y] &gt;= Misc!$O$7, Vertices[Y] &lt;= Misc!$P$7,TRUE), TRUE, FALSE)</f>
        <v>1</v>
      </c>
      <c r="AC225" s="74"/>
      <c r="AD225" s="79" t="s">
        <v>599</v>
      </c>
      <c r="AE225" s="79" t="s">
        <v>599</v>
      </c>
      <c r="AF225" s="2"/>
      <c r="AI225" s="3"/>
      <c r="AJ225" s="3"/>
    </row>
    <row r="226" spans="1:36" x14ac:dyDescent="0.35">
      <c r="A226" s="66" t="s">
        <v>380</v>
      </c>
      <c r="B226" s="67"/>
      <c r="C226" s="67"/>
      <c r="D226" s="68"/>
      <c r="E226" s="70"/>
      <c r="F226" s="67"/>
      <c r="G226" s="67"/>
      <c r="H226" s="71" t="s">
        <v>380</v>
      </c>
      <c r="I226" s="72"/>
      <c r="J226" s="72"/>
      <c r="K226" s="71"/>
      <c r="L226" s="75"/>
      <c r="M226" s="76">
        <v>7949.1552734375</v>
      </c>
      <c r="N226" s="76">
        <v>3696.04296875</v>
      </c>
      <c r="O226" s="77"/>
      <c r="P226" s="78"/>
      <c r="Q226" s="78"/>
      <c r="R226" s="81"/>
      <c r="S226" s="81"/>
      <c r="T226" s="81"/>
      <c r="U226" s="81"/>
      <c r="V226" s="82"/>
      <c r="W226" s="82"/>
      <c r="X226" s="82"/>
      <c r="Y226" s="82"/>
      <c r="Z226" s="51"/>
      <c r="AA226" s="73">
        <v>226</v>
      </c>
      <c r="AB226" s="73" t="b">
        <f xml:space="preserve"> IF(AND(Vertices[X] &gt;= Misc!$O$6, Vertices[X] &lt;= Misc!$P$6,Vertices[Y] &gt;= Misc!$O$7, Vertices[Y] &lt;= Misc!$P$7,TRUE), TRUE, FALSE)</f>
        <v>1</v>
      </c>
      <c r="AC226" s="74"/>
      <c r="AD226" s="79" t="s">
        <v>594</v>
      </c>
      <c r="AE226" s="79" t="s">
        <v>594</v>
      </c>
      <c r="AF226" s="2"/>
      <c r="AI226" s="3"/>
      <c r="AJ226" s="3"/>
    </row>
    <row r="227" spans="1:36" x14ac:dyDescent="0.35">
      <c r="A227" s="66" t="s">
        <v>381</v>
      </c>
      <c r="B227" s="67"/>
      <c r="C227" s="67"/>
      <c r="D227" s="68"/>
      <c r="E227" s="70"/>
      <c r="F227" s="67"/>
      <c r="G227" s="67"/>
      <c r="H227" s="71" t="s">
        <v>381</v>
      </c>
      <c r="I227" s="72"/>
      <c r="J227" s="72"/>
      <c r="K227" s="71"/>
      <c r="L227" s="75"/>
      <c r="M227" s="76">
        <v>9515.7060546875</v>
      </c>
      <c r="N227" s="76">
        <v>2323.964599609375</v>
      </c>
      <c r="O227" s="77"/>
      <c r="P227" s="78"/>
      <c r="Q227" s="78"/>
      <c r="R227" s="81"/>
      <c r="S227" s="81"/>
      <c r="T227" s="81"/>
      <c r="U227" s="81"/>
      <c r="V227" s="82"/>
      <c r="W227" s="82"/>
      <c r="X227" s="82"/>
      <c r="Y227" s="82"/>
      <c r="Z227" s="51"/>
      <c r="AA227" s="73">
        <v>227</v>
      </c>
      <c r="AB227" s="73" t="b">
        <f xml:space="preserve"> IF(AND(Vertices[X] &gt;= Misc!$O$6, Vertices[X] &lt;= Misc!$P$6,Vertices[Y] &gt;= Misc!$O$7, Vertices[Y] &lt;= Misc!$P$7,TRUE), TRUE, FALSE)</f>
        <v>1</v>
      </c>
      <c r="AC227" s="74"/>
      <c r="AD227" s="79" t="s">
        <v>587</v>
      </c>
      <c r="AE227" s="79" t="s">
        <v>587</v>
      </c>
      <c r="AF227" s="2"/>
      <c r="AI227" s="3"/>
      <c r="AJ227" s="3"/>
    </row>
    <row r="228" spans="1:36" x14ac:dyDescent="0.35">
      <c r="A228" s="66" t="s">
        <v>382</v>
      </c>
      <c r="B228" s="67"/>
      <c r="C228" s="67"/>
      <c r="D228" s="68"/>
      <c r="E228" s="70"/>
      <c r="F228" s="67"/>
      <c r="G228" s="67"/>
      <c r="H228" s="71" t="s">
        <v>382</v>
      </c>
      <c r="I228" s="72"/>
      <c r="J228" s="72"/>
      <c r="K228" s="71"/>
      <c r="L228" s="75"/>
      <c r="M228" s="76">
        <v>5604.79296875</v>
      </c>
      <c r="N228" s="76">
        <v>2028.44970703125</v>
      </c>
      <c r="O228" s="77"/>
      <c r="P228" s="78"/>
      <c r="Q228" s="78"/>
      <c r="R228" s="81"/>
      <c r="S228" s="81"/>
      <c r="T228" s="81"/>
      <c r="U228" s="81"/>
      <c r="V228" s="82"/>
      <c r="W228" s="82"/>
      <c r="X228" s="82"/>
      <c r="Y228" s="82"/>
      <c r="Z228" s="51"/>
      <c r="AA228" s="73">
        <v>228</v>
      </c>
      <c r="AB228" s="73" t="b">
        <f xml:space="preserve"> IF(AND(Vertices[X] &gt;= Misc!$O$6, Vertices[X] &lt;= Misc!$P$6,Vertices[Y] &gt;= Misc!$O$7, Vertices[Y] &lt;= Misc!$P$7,TRUE), TRUE, FALSE)</f>
        <v>1</v>
      </c>
      <c r="AC228" s="74"/>
      <c r="AD228" s="79" t="s">
        <v>589</v>
      </c>
      <c r="AE228" s="79" t="s">
        <v>589</v>
      </c>
      <c r="AF228" s="2"/>
      <c r="AI228" s="3"/>
      <c r="AJ228" s="3"/>
    </row>
    <row r="229" spans="1:36" x14ac:dyDescent="0.35">
      <c r="A229" s="66" t="s">
        <v>383</v>
      </c>
      <c r="B229" s="67"/>
      <c r="C229" s="67"/>
      <c r="D229" s="68"/>
      <c r="E229" s="70"/>
      <c r="F229" s="67"/>
      <c r="G229" s="67"/>
      <c r="H229" s="71" t="s">
        <v>383</v>
      </c>
      <c r="I229" s="72"/>
      <c r="J229" s="72"/>
      <c r="K229" s="71"/>
      <c r="L229" s="75"/>
      <c r="M229" s="76">
        <v>218.42083740234375</v>
      </c>
      <c r="N229" s="76">
        <v>6233.8408203125</v>
      </c>
      <c r="O229" s="77"/>
      <c r="P229" s="78"/>
      <c r="Q229" s="78"/>
      <c r="R229" s="81"/>
      <c r="S229" s="81"/>
      <c r="T229" s="81"/>
      <c r="U229" s="81"/>
      <c r="V229" s="82"/>
      <c r="W229" s="82"/>
      <c r="X229" s="82"/>
      <c r="Y229" s="82"/>
      <c r="Z229" s="51"/>
      <c r="AA229" s="73">
        <v>229</v>
      </c>
      <c r="AB229" s="73" t="b">
        <f xml:space="preserve"> IF(AND(Vertices[X] &gt;= Misc!$O$6, Vertices[X] &lt;= Misc!$P$6,Vertices[Y] &gt;= Misc!$O$7, Vertices[Y] &lt;= Misc!$P$7,TRUE), TRUE, FALSE)</f>
        <v>1</v>
      </c>
      <c r="AC229" s="74"/>
      <c r="AD229" s="79" t="s">
        <v>612</v>
      </c>
      <c r="AE229" s="79" t="s">
        <v>612</v>
      </c>
      <c r="AF229" s="2"/>
      <c r="AI229" s="3"/>
      <c r="AJ229" s="3"/>
    </row>
    <row r="230" spans="1:36" x14ac:dyDescent="0.35">
      <c r="A230" s="66" t="s">
        <v>384</v>
      </c>
      <c r="B230" s="67"/>
      <c r="C230" s="67"/>
      <c r="D230" s="68"/>
      <c r="E230" s="70"/>
      <c r="F230" s="67"/>
      <c r="G230" s="67"/>
      <c r="H230" s="71" t="s">
        <v>384</v>
      </c>
      <c r="I230" s="72"/>
      <c r="J230" s="72"/>
      <c r="K230" s="71"/>
      <c r="L230" s="75"/>
      <c r="M230" s="76">
        <v>2149.659423828125</v>
      </c>
      <c r="N230" s="76">
        <v>7215.32958984375</v>
      </c>
      <c r="O230" s="77"/>
      <c r="P230" s="78"/>
      <c r="Q230" s="78"/>
      <c r="R230" s="81"/>
      <c r="S230" s="81"/>
      <c r="T230" s="81"/>
      <c r="U230" s="81"/>
      <c r="V230" s="82"/>
      <c r="W230" s="82"/>
      <c r="X230" s="82"/>
      <c r="Y230" s="82"/>
      <c r="Z230" s="51"/>
      <c r="AA230" s="73">
        <v>230</v>
      </c>
      <c r="AB230" s="73" t="b">
        <f xml:space="preserve"> IF(AND(Vertices[X] &gt;= Misc!$O$6, Vertices[X] &lt;= Misc!$P$6,Vertices[Y] &gt;= Misc!$O$7, Vertices[Y] &lt;= Misc!$P$7,TRUE), TRUE, FALSE)</f>
        <v>1</v>
      </c>
      <c r="AC230" s="74"/>
      <c r="AD230" s="79" t="s">
        <v>587</v>
      </c>
      <c r="AE230" s="79" t="s">
        <v>587</v>
      </c>
      <c r="AF230" s="2"/>
      <c r="AI230" s="3"/>
      <c r="AJ230" s="3"/>
    </row>
    <row r="231" spans="1:36" x14ac:dyDescent="0.35">
      <c r="A231" s="83" t="s">
        <v>385</v>
      </c>
      <c r="B231" s="84"/>
      <c r="C231" s="84"/>
      <c r="D231" s="85"/>
      <c r="E231" s="86"/>
      <c r="F231" s="84"/>
      <c r="G231" s="84"/>
      <c r="H231" s="87" t="s">
        <v>385</v>
      </c>
      <c r="I231" s="88"/>
      <c r="J231" s="88"/>
      <c r="K231" s="87"/>
      <c r="L231" s="89"/>
      <c r="M231" s="90">
        <v>1424.2296142578125</v>
      </c>
      <c r="N231" s="90">
        <v>9201.7294921875</v>
      </c>
      <c r="O231" s="91"/>
      <c r="P231" s="92"/>
      <c r="Q231" s="92"/>
      <c r="R231" s="93"/>
      <c r="S231" s="93"/>
      <c r="T231" s="93"/>
      <c r="U231" s="93"/>
      <c r="V231" s="94"/>
      <c r="W231" s="94"/>
      <c r="X231" s="94"/>
      <c r="Y231" s="94"/>
      <c r="Z231" s="95"/>
      <c r="AA231" s="96">
        <v>231</v>
      </c>
      <c r="AB231" s="96" t="b">
        <f xml:space="preserve"> IF(AND(Vertices[X] &gt;= Misc!$O$6, Vertices[X] &lt;= Misc!$P$6,Vertices[Y] &gt;= Misc!$O$7, Vertices[Y] &lt;= Misc!$P$7,TRUE), TRUE, FALSE)</f>
        <v>1</v>
      </c>
      <c r="AC231" s="97"/>
      <c r="AD231" s="79" t="s">
        <v>596</v>
      </c>
      <c r="AE231" s="79" t="s">
        <v>596</v>
      </c>
      <c r="AF231" s="2"/>
      <c r="AI231" s="3"/>
      <c r="AJ231"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31"/>
    <dataValidation allowBlank="1" errorTitle="Invalid Vertex Visibility" error="You have entered an unrecognized vertex visibility.  Try selecting from the drop-down list instead." sqref="AF3"/>
    <dataValidation allowBlank="1" showErrorMessage="1" sqref="AF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31">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31"/>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31"/>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31"/>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31"/>
    <dataValidation allowBlank="1" showInputMessage="1" errorTitle="Invalid Vertex Image Key" promptTitle="Vertex Tooltip" prompt="Enter optional text that will pop up when the mouse is hovered over the vertex." sqref="K3:K231"/>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31"/>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31">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31"/>
    <dataValidation allowBlank="1" showInputMessage="1" promptTitle="Vertex Label Fill Color" prompt="To select an optional fill color for the Label shape, right-click and select Select Color on the right-click menu." sqref="I3:I231"/>
    <dataValidation allowBlank="1" showInputMessage="1" errorTitle="Invalid Vertex Image Key" promptTitle="Vertex Image File" prompt="Enter the path to an image file.  Hover over the column header for examples." sqref="F3:F231"/>
    <dataValidation allowBlank="1" showInputMessage="1" promptTitle="Vertex Color" prompt="To select an optional vertex color, right-click and select Select Color on the right-click menu." sqref="B3:B231"/>
    <dataValidation allowBlank="1" showInputMessage="1" errorTitle="Invalid Vertex Opacity" error="The optional vertex opacity must be a whole number between 0 and 10." promptTitle="Vertex Opacity" prompt="Enter an optional vertex opacity between 0 (transparent) and 100 (opaque)." sqref="E3:E231"/>
    <dataValidation type="list" allowBlank="1" showInputMessage="1" showErrorMessage="1" errorTitle="Invalid Vertex Shape" error="You have entered an invalid vertex shape.  Try selecting from the drop-down list instead." promptTitle="Vertex Shape" prompt="Select an optional vertex shape." sqref="C3:C231">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31"/>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31">
      <formula1>ValidVertexLabelPositions</formula1>
    </dataValidation>
    <dataValidation allowBlank="1" showInputMessage="1" showErrorMessage="1" promptTitle="Vertex Name" prompt="Enter the name of the vertex." sqref="A3:A231"/>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50</v>
      </c>
    </row>
    <row r="2" spans="1:1" ht="15" customHeight="1" x14ac:dyDescent="0.35"/>
    <row r="3" spans="1:1" ht="15" customHeight="1" x14ac:dyDescent="0.35">
      <c r="A3" s="32" t="s">
        <v>51</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56" t="s">
        <v>40</v>
      </c>
      <c r="C1" s="57"/>
      <c r="D1" s="57"/>
      <c r="E1" s="58"/>
      <c r="F1" s="55" t="s">
        <v>44</v>
      </c>
      <c r="G1" s="59" t="s">
        <v>45</v>
      </c>
      <c r="H1" s="60"/>
      <c r="I1" s="61" t="s">
        <v>41</v>
      </c>
      <c r="J1" s="62"/>
      <c r="K1" s="63" t="s">
        <v>43</v>
      </c>
      <c r="L1" s="64"/>
      <c r="M1" s="64"/>
      <c r="N1" s="64"/>
      <c r="O1" s="64"/>
      <c r="P1" s="64"/>
      <c r="Q1" s="64"/>
      <c r="R1" s="64"/>
      <c r="S1" s="64"/>
      <c r="T1" s="64"/>
      <c r="U1" s="64"/>
      <c r="V1" s="64"/>
      <c r="W1" s="64"/>
      <c r="X1" s="64"/>
    </row>
    <row r="2" spans="1:24" s="13" customFormat="1" ht="30" customHeight="1" x14ac:dyDescent="0.35">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77.977485656738281</v>
      </c>
      <c r="U2" s="40">
        <f t="shared" ref="U2:U45" ca="1" si="0">COUNTIF(INDIRECT(DynamicFilterSourceColumnRange), "&gt;= " &amp; T2) - COUNTIF(INDIRECT(DynamicFilterSourceColumnRange), "&gt;=" &amp; T3)</f>
        <v>3</v>
      </c>
      <c r="W2" t="s">
        <v>125</v>
      </c>
      <c r="X2">
        <f>ROWS(HistogramBins[Degree Bin]) - 1</f>
        <v>43</v>
      </c>
    </row>
    <row r="3" spans="1:24" x14ac:dyDescent="0.3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306.88550833768625</v>
      </c>
      <c r="U3" s="42">
        <f t="shared" ca="1" si="0"/>
        <v>6</v>
      </c>
      <c r="W3" t="s">
        <v>126</v>
      </c>
      <c r="X3" t="s">
        <v>86</v>
      </c>
    </row>
    <row r="4" spans="1:24" x14ac:dyDescent="0.3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535.79353101863421</v>
      </c>
      <c r="U4" s="40">
        <f t="shared" ca="1" si="0"/>
        <v>4</v>
      </c>
      <c r="W4" s="12" t="s">
        <v>127</v>
      </c>
      <c r="X4" s="12" t="s">
        <v>644</v>
      </c>
    </row>
    <row r="5" spans="1:24" x14ac:dyDescent="0.3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764.70155369958218</v>
      </c>
      <c r="U5" s="42">
        <f t="shared" ca="1" si="0"/>
        <v>5</v>
      </c>
    </row>
    <row r="6" spans="1:24" x14ac:dyDescent="0.3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993.60957638053014</v>
      </c>
      <c r="U6" s="40">
        <f t="shared" ca="1" si="0"/>
        <v>6</v>
      </c>
    </row>
    <row r="7" spans="1:24" x14ac:dyDescent="0.3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1222.517599061478</v>
      </c>
      <c r="U7" s="42">
        <f t="shared" ca="1" si="0"/>
        <v>5</v>
      </c>
    </row>
    <row r="8" spans="1:24" x14ac:dyDescent="0.3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1451.4256217424258</v>
      </c>
      <c r="U8" s="40">
        <f t="shared" ca="1" si="0"/>
        <v>6</v>
      </c>
    </row>
    <row r="9" spans="1:24" x14ac:dyDescent="0.3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1680.3336444233737</v>
      </c>
      <c r="U9" s="42">
        <f t="shared" ca="1" si="0"/>
        <v>4</v>
      </c>
    </row>
    <row r="10" spans="1:24" x14ac:dyDescent="0.3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1909.2416671043216</v>
      </c>
      <c r="U10" s="40">
        <f t="shared" ca="1" si="0"/>
        <v>2</v>
      </c>
    </row>
    <row r="11" spans="1:24" x14ac:dyDescent="0.3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2138.1496897852694</v>
      </c>
      <c r="U11" s="42">
        <f t="shared" ca="1" si="0"/>
        <v>6</v>
      </c>
    </row>
    <row r="12" spans="1:24" x14ac:dyDescent="0.3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2367.0577124662173</v>
      </c>
      <c r="U12" s="40">
        <f t="shared" ca="1" si="0"/>
        <v>1</v>
      </c>
    </row>
    <row r="13" spans="1:24" x14ac:dyDescent="0.3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2595.9657351471651</v>
      </c>
      <c r="U13" s="42">
        <f t="shared" ca="1" si="0"/>
        <v>4</v>
      </c>
    </row>
    <row r="14" spans="1:24" x14ac:dyDescent="0.3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2824.873757828113</v>
      </c>
      <c r="U14" s="40">
        <f t="shared" ca="1" si="0"/>
        <v>7</v>
      </c>
    </row>
    <row r="15" spans="1:24" x14ac:dyDescent="0.3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3053.7817805090608</v>
      </c>
      <c r="U15" s="42">
        <f t="shared" ca="1" si="0"/>
        <v>3</v>
      </c>
    </row>
    <row r="16" spans="1:24" x14ac:dyDescent="0.3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3282.6898031900087</v>
      </c>
      <c r="U16" s="40">
        <f t="shared" ca="1" si="0"/>
        <v>7</v>
      </c>
    </row>
    <row r="17" spans="1:21" x14ac:dyDescent="0.3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3511.5978258709565</v>
      </c>
      <c r="U17" s="42">
        <f t="shared" ca="1" si="0"/>
        <v>8</v>
      </c>
    </row>
    <row r="18" spans="1:21" x14ac:dyDescent="0.3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3740.5058485519044</v>
      </c>
      <c r="U18" s="40">
        <f t="shared" ca="1" si="0"/>
        <v>4</v>
      </c>
    </row>
    <row r="19" spans="1:21" x14ac:dyDescent="0.3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3969.4138712328522</v>
      </c>
      <c r="U19" s="42">
        <f t="shared" ca="1" si="0"/>
        <v>9</v>
      </c>
    </row>
    <row r="20" spans="1:21" x14ac:dyDescent="0.3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4198.3218939138005</v>
      </c>
      <c r="U20" s="40">
        <f t="shared" ca="1" si="0"/>
        <v>4</v>
      </c>
    </row>
    <row r="21" spans="1:21" x14ac:dyDescent="0.3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4427.2299165947488</v>
      </c>
      <c r="U21" s="42">
        <f t="shared" ca="1" si="0"/>
        <v>5</v>
      </c>
    </row>
    <row r="22" spans="1:21" x14ac:dyDescent="0.3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4656.1379392756971</v>
      </c>
      <c r="U22" s="40">
        <f t="shared" ca="1" si="0"/>
        <v>6</v>
      </c>
    </row>
    <row r="23" spans="1:21" x14ac:dyDescent="0.3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4885.0459619566454</v>
      </c>
      <c r="U23" s="42">
        <f t="shared" ca="1" si="0"/>
        <v>5</v>
      </c>
    </row>
    <row r="24" spans="1:21" x14ac:dyDescent="0.3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5113.9539846375937</v>
      </c>
      <c r="U24" s="40">
        <f t="shared" ca="1" si="0"/>
        <v>8</v>
      </c>
    </row>
    <row r="25" spans="1:21" x14ac:dyDescent="0.3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5342.8620073185421</v>
      </c>
      <c r="U25" s="42">
        <f t="shared" ca="1" si="0"/>
        <v>5</v>
      </c>
    </row>
    <row r="26" spans="1:21" x14ac:dyDescent="0.3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5571.7700299994904</v>
      </c>
      <c r="U26" s="40">
        <f t="shared" ca="1" si="0"/>
        <v>6</v>
      </c>
    </row>
    <row r="27" spans="1: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5800.6780526804387</v>
      </c>
      <c r="U27" s="42">
        <f t="shared" ca="1" si="0"/>
        <v>5</v>
      </c>
    </row>
    <row r="28" spans="1: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6029.586075361387</v>
      </c>
      <c r="U28" s="40">
        <f t="shared" ca="1" si="0"/>
        <v>1</v>
      </c>
    </row>
    <row r="29" spans="1:21" x14ac:dyDescent="0.3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6258.4940980423353</v>
      </c>
      <c r="U29" s="42">
        <f t="shared" ca="1" si="0"/>
        <v>6</v>
      </c>
    </row>
    <row r="30" spans="1:21" x14ac:dyDescent="0.3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6487.4021207232836</v>
      </c>
      <c r="U30" s="40">
        <f t="shared" ca="1" si="0"/>
        <v>4</v>
      </c>
    </row>
    <row r="31" spans="1:21" x14ac:dyDescent="0.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6716.3101434042319</v>
      </c>
      <c r="U31" s="42">
        <f t="shared" ca="1" si="0"/>
        <v>4</v>
      </c>
    </row>
    <row r="32" spans="1:21" x14ac:dyDescent="0.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6945.2181660851802</v>
      </c>
      <c r="U32" s="40">
        <f t="shared" ca="1" si="0"/>
        <v>7</v>
      </c>
    </row>
    <row r="33" spans="1: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7174.1261887661285</v>
      </c>
      <c r="U33" s="42">
        <f t="shared" ca="1" si="0"/>
        <v>4</v>
      </c>
    </row>
    <row r="34" spans="1: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7403.0342114470768</v>
      </c>
      <c r="U34" s="40">
        <f t="shared" ca="1" si="0"/>
        <v>6</v>
      </c>
    </row>
    <row r="35" spans="1: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7631.9422341280251</v>
      </c>
      <c r="U35" s="42">
        <f t="shared" ca="1" si="0"/>
        <v>6</v>
      </c>
    </row>
    <row r="36" spans="1:21" x14ac:dyDescent="0.3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7860.8502568089734</v>
      </c>
      <c r="U36" s="40">
        <f t="shared" ca="1" si="0"/>
        <v>6</v>
      </c>
    </row>
    <row r="37" spans="1:21" x14ac:dyDescent="0.3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8089.7582794899217</v>
      </c>
      <c r="U37" s="42">
        <f t="shared" ca="1" si="0"/>
        <v>5</v>
      </c>
    </row>
    <row r="38" spans="1:21" x14ac:dyDescent="0.3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8318.66630217087</v>
      </c>
      <c r="U38" s="40">
        <f t="shared" ca="1" si="0"/>
        <v>7</v>
      </c>
    </row>
    <row r="39" spans="1:21" x14ac:dyDescent="0.3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8547.5743248518174</v>
      </c>
      <c r="U39" s="42">
        <f t="shared" ca="1" si="0"/>
        <v>8</v>
      </c>
    </row>
    <row r="40" spans="1:21" x14ac:dyDescent="0.3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8776.4823475327648</v>
      </c>
      <c r="U40" s="40">
        <f t="shared" ca="1" si="0"/>
        <v>8</v>
      </c>
    </row>
    <row r="41" spans="1:21" x14ac:dyDescent="0.3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9005.3903702137122</v>
      </c>
      <c r="U41" s="42">
        <f t="shared" ca="1" si="0"/>
        <v>8</v>
      </c>
    </row>
    <row r="42" spans="1:21" x14ac:dyDescent="0.3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9234.2983928946596</v>
      </c>
      <c r="U42" s="40">
        <f t="shared" ca="1" si="0"/>
        <v>4</v>
      </c>
    </row>
    <row r="43" spans="1:21" x14ac:dyDescent="0.35">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9463.206415575607</v>
      </c>
      <c r="U43" s="42">
        <f t="shared" ca="1" si="0"/>
        <v>7</v>
      </c>
    </row>
    <row r="44" spans="1:21" x14ac:dyDescent="0.35">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9692.1144382565544</v>
      </c>
      <c r="U44" s="40">
        <f t="shared" ca="1" si="0"/>
        <v>3</v>
      </c>
    </row>
    <row r="45" spans="1:21" x14ac:dyDescent="0.35">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9921.0224609375</v>
      </c>
      <c r="U45" s="44">
        <f t="shared" ca="1" si="0"/>
        <v>1</v>
      </c>
    </row>
    <row r="46" spans="1:21" x14ac:dyDescent="0.35">
      <c r="A46" s="35" t="s">
        <v>85</v>
      </c>
      <c r="B46" s="49" t="str">
        <f>IFERROR(MEDIAN(Vertices[Degree]),NoMetricMessage)</f>
        <v>Not Available</v>
      </c>
    </row>
    <row r="57" spans="1:2" x14ac:dyDescent="0.35">
      <c r="A57" s="35" t="s">
        <v>89</v>
      </c>
      <c r="B57" s="48" t="str">
        <f>IF(COUNT(Vertices[In-Degree])&gt;0, F2, NoMetricMessage)</f>
        <v>Not Available</v>
      </c>
    </row>
    <row r="58" spans="1:2" x14ac:dyDescent="0.35">
      <c r="A58" s="35" t="s">
        <v>90</v>
      </c>
      <c r="B58" s="48" t="str">
        <f>IF(COUNT(Vertices[In-Degree])&gt;0, F45, NoMetricMessage)</f>
        <v>Not Available</v>
      </c>
    </row>
    <row r="59" spans="1:2" x14ac:dyDescent="0.35">
      <c r="A59" s="35" t="s">
        <v>91</v>
      </c>
      <c r="B59" s="49" t="str">
        <f>IFERROR(AVERAGE(Vertices[In-Degree]),NoMetricMessage)</f>
        <v>Not Available</v>
      </c>
    </row>
    <row r="60" spans="1:2" x14ac:dyDescent="0.35">
      <c r="A60" s="35" t="s">
        <v>92</v>
      </c>
      <c r="B60" s="49" t="str">
        <f>IFERROR(MEDIAN(Vertices[In-Degree]),NoMetricMessage)</f>
        <v>Not Available</v>
      </c>
    </row>
    <row r="71" spans="1:2" x14ac:dyDescent="0.35">
      <c r="A71" s="35" t="s">
        <v>95</v>
      </c>
      <c r="B71" s="48" t="str">
        <f>IF(COUNT(Vertices[Out-Degree])&gt;0, H2, NoMetricMessage)</f>
        <v>Not Available</v>
      </c>
    </row>
    <row r="72" spans="1:2" x14ac:dyDescent="0.35">
      <c r="A72" s="35" t="s">
        <v>96</v>
      </c>
      <c r="B72" s="48" t="str">
        <f>IF(COUNT(Vertices[Out-Degree])&gt;0, H45, NoMetricMessage)</f>
        <v>Not Available</v>
      </c>
    </row>
    <row r="73" spans="1:2" x14ac:dyDescent="0.35">
      <c r="A73" s="35" t="s">
        <v>97</v>
      </c>
      <c r="B73" s="49" t="str">
        <f>IFERROR(AVERAGE(Vertices[Out-Degree]),NoMetricMessage)</f>
        <v>Not Available</v>
      </c>
    </row>
    <row r="74" spans="1:2" x14ac:dyDescent="0.35">
      <c r="A74" s="35" t="s">
        <v>98</v>
      </c>
      <c r="B74" s="49" t="str">
        <f>IFERROR(MEDIAN(Vertices[Out-Degree]),NoMetricMessage)</f>
        <v>Not Available</v>
      </c>
    </row>
    <row r="85" spans="1:2" x14ac:dyDescent="0.35">
      <c r="A85" s="35" t="s">
        <v>101</v>
      </c>
      <c r="B85" s="49" t="str">
        <f>IF(COUNT(Vertices[Betweenness Centrality])&gt;0, J2, NoMetricMessage)</f>
        <v>Not Available</v>
      </c>
    </row>
    <row r="86" spans="1:2" x14ac:dyDescent="0.35">
      <c r="A86" s="35" t="s">
        <v>102</v>
      </c>
      <c r="B86" s="49" t="str">
        <f>IF(COUNT(Vertices[Betweenness Centrality])&gt;0, J45, NoMetricMessage)</f>
        <v>Not Available</v>
      </c>
    </row>
    <row r="87" spans="1:2" x14ac:dyDescent="0.35">
      <c r="A87" s="35" t="s">
        <v>103</v>
      </c>
      <c r="B87" s="49" t="str">
        <f>IFERROR(AVERAGE(Vertices[Betweenness Centrality]),NoMetricMessage)</f>
        <v>Not Available</v>
      </c>
    </row>
    <row r="88" spans="1:2" x14ac:dyDescent="0.35">
      <c r="A88" s="35" t="s">
        <v>104</v>
      </c>
      <c r="B88" s="49" t="str">
        <f>IFERROR(MEDIAN(Vertices[Betweenness Centrality]),NoMetricMessage)</f>
        <v>Not Available</v>
      </c>
    </row>
    <row r="99" spans="1:2" x14ac:dyDescent="0.35">
      <c r="A99" s="35" t="s">
        <v>107</v>
      </c>
      <c r="B99" s="49" t="str">
        <f>IF(COUNT(Vertices[Closeness Centrality])&gt;0, L2, NoMetricMessage)</f>
        <v>Not Available</v>
      </c>
    </row>
    <row r="100" spans="1:2" x14ac:dyDescent="0.35">
      <c r="A100" s="35" t="s">
        <v>108</v>
      </c>
      <c r="B100" s="49" t="str">
        <f>IF(COUNT(Vertices[Closeness Centrality])&gt;0, L45, NoMetricMessage)</f>
        <v>Not Available</v>
      </c>
    </row>
    <row r="101" spans="1:2" x14ac:dyDescent="0.35">
      <c r="A101" s="35" t="s">
        <v>109</v>
      </c>
      <c r="B101" s="49" t="str">
        <f>IFERROR(AVERAGE(Vertices[Closeness Centrality]),NoMetricMessage)</f>
        <v>Not Available</v>
      </c>
    </row>
    <row r="102" spans="1:2" x14ac:dyDescent="0.35">
      <c r="A102" s="35" t="s">
        <v>110</v>
      </c>
      <c r="B102" s="49" t="str">
        <f>IFERROR(MEDIAN(Vertices[Closeness Centrality]),NoMetricMessage)</f>
        <v>Not Available</v>
      </c>
    </row>
    <row r="113" spans="1:2" x14ac:dyDescent="0.35">
      <c r="A113" s="35" t="s">
        <v>113</v>
      </c>
      <c r="B113" s="49" t="str">
        <f>IF(COUNT(Vertices[Eigenvector Centrality])&gt;0, N2, NoMetricMessage)</f>
        <v>Not Available</v>
      </c>
    </row>
    <row r="114" spans="1:2" x14ac:dyDescent="0.35">
      <c r="A114" s="35" t="s">
        <v>114</v>
      </c>
      <c r="B114" s="49" t="str">
        <f>IF(COUNT(Vertices[Eigenvector Centrality])&gt;0, N45, NoMetricMessage)</f>
        <v>Not Available</v>
      </c>
    </row>
    <row r="115" spans="1:2" x14ac:dyDescent="0.35">
      <c r="A115" s="35" t="s">
        <v>115</v>
      </c>
      <c r="B115" s="49" t="str">
        <f>IFERROR(AVERAGE(Vertices[Eigenvector Centrality]),NoMetricMessage)</f>
        <v>Not Available</v>
      </c>
    </row>
    <row r="116" spans="1:2" x14ac:dyDescent="0.35">
      <c r="A116" s="35" t="s">
        <v>116</v>
      </c>
      <c r="B116" s="49" t="str">
        <f>IFERROR(MEDIAN(Vertices[Eigenvector Centrality]),NoMetricMessage)</f>
        <v>Not Available</v>
      </c>
    </row>
    <row r="127" spans="1:2" x14ac:dyDescent="0.35">
      <c r="A127" s="35" t="s">
        <v>140</v>
      </c>
      <c r="B127" s="49" t="str">
        <f>IF(COUNT(Vertices[PageRank])&gt;0, P2, NoMetricMessage)</f>
        <v>Not Available</v>
      </c>
    </row>
    <row r="128" spans="1:2" x14ac:dyDescent="0.35">
      <c r="A128" s="35" t="s">
        <v>141</v>
      </c>
      <c r="B128" s="49" t="str">
        <f>IF(COUNT(Vertices[PageRank])&gt;0, P45, NoMetricMessage)</f>
        <v>Not Available</v>
      </c>
    </row>
    <row r="129" spans="1:2" x14ac:dyDescent="0.35">
      <c r="A129" s="35" t="s">
        <v>142</v>
      </c>
      <c r="B129" s="49" t="str">
        <f>IFERROR(AVERAGE(Vertices[PageRank]),NoMetricMessage)</f>
        <v>Not Available</v>
      </c>
    </row>
    <row r="130" spans="1:2" x14ac:dyDescent="0.35">
      <c r="A130" s="35" t="s">
        <v>143</v>
      </c>
      <c r="B130" s="49" t="str">
        <f>IFERROR(MEDIAN(Vertices[PageRank]),NoMetricMessage)</f>
        <v>Not Available</v>
      </c>
    </row>
    <row r="141" spans="1:2" x14ac:dyDescent="0.35">
      <c r="A141" s="35" t="s">
        <v>119</v>
      </c>
      <c r="B141" s="49" t="str">
        <f>IF(COUNT(Vertices[Clustering Coefficient])&gt;0, R2, NoMetricMessage)</f>
        <v>Not Available</v>
      </c>
    </row>
    <row r="142" spans="1:2" x14ac:dyDescent="0.35">
      <c r="A142" s="35" t="s">
        <v>120</v>
      </c>
      <c r="B142" s="49" t="str">
        <f>IF(COUNT(Vertices[Clustering Coefficient])&gt;0, R45, NoMetricMessage)</f>
        <v>Not Available</v>
      </c>
    </row>
    <row r="143" spans="1:2" x14ac:dyDescent="0.35">
      <c r="A143" s="35" t="s">
        <v>121</v>
      </c>
      <c r="B143" s="49" t="str">
        <f>IFERROR(AVERAGE(Vertices[Clustering Coefficient]),NoMetricMessage)</f>
        <v>Not Available</v>
      </c>
    </row>
    <row r="144" spans="1:2" x14ac:dyDescent="0.35">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5">
      <c r="A2" s="1" t="s">
        <v>52</v>
      </c>
      <c r="B2" s="1" t="s">
        <v>132</v>
      </c>
      <c r="C2" t="s">
        <v>55</v>
      </c>
      <c r="D2" t="s">
        <v>56</v>
      </c>
      <c r="E2" t="s">
        <v>56</v>
      </c>
      <c r="F2" s="1" t="s">
        <v>52</v>
      </c>
      <c r="G2" t="s">
        <v>66</v>
      </c>
      <c r="H2" t="s">
        <v>159</v>
      </c>
      <c r="J2" t="s">
        <v>19</v>
      </c>
      <c r="K2">
        <v>108</v>
      </c>
      <c r="M2" t="s">
        <v>643</v>
      </c>
      <c r="N2" t="s">
        <v>177</v>
      </c>
      <c r="O2">
        <v>38169</v>
      </c>
      <c r="P2">
        <v>38342</v>
      </c>
    </row>
    <row r="3" spans="1:18" x14ac:dyDescent="0.35">
      <c r="A3" s="1" t="s">
        <v>53</v>
      </c>
      <c r="B3" s="1" t="s">
        <v>133</v>
      </c>
      <c r="C3" t="s">
        <v>53</v>
      </c>
      <c r="D3" t="s">
        <v>57</v>
      </c>
      <c r="E3" t="s">
        <v>57</v>
      </c>
      <c r="F3" s="1" t="s">
        <v>53</v>
      </c>
      <c r="G3" t="s">
        <v>67</v>
      </c>
      <c r="H3" t="s">
        <v>69</v>
      </c>
      <c r="J3" t="s">
        <v>30</v>
      </c>
      <c r="K3" t="s">
        <v>31</v>
      </c>
      <c r="M3" t="s">
        <v>643</v>
      </c>
      <c r="N3" t="s">
        <v>180</v>
      </c>
      <c r="O3">
        <v>0</v>
      </c>
      <c r="P3">
        <v>9175372</v>
      </c>
    </row>
    <row r="4" spans="1:18" x14ac:dyDescent="0.35">
      <c r="A4" s="1" t="s">
        <v>54</v>
      </c>
      <c r="B4" s="1" t="s">
        <v>134</v>
      </c>
      <c r="C4" t="s">
        <v>54</v>
      </c>
      <c r="D4" t="s">
        <v>58</v>
      </c>
      <c r="E4" t="s">
        <v>58</v>
      </c>
      <c r="F4" s="1" t="s">
        <v>54</v>
      </c>
      <c r="G4">
        <v>0</v>
      </c>
      <c r="H4" t="s">
        <v>70</v>
      </c>
      <c r="J4" s="12" t="s">
        <v>79</v>
      </c>
      <c r="K4" s="12"/>
      <c r="M4" t="s">
        <v>643</v>
      </c>
      <c r="N4" t="s">
        <v>181</v>
      </c>
      <c r="O4">
        <v>0</v>
      </c>
      <c r="P4">
        <v>1</v>
      </c>
    </row>
    <row r="5" spans="1:18" ht="409.5" x14ac:dyDescent="0.35">
      <c r="A5">
        <v>1</v>
      </c>
      <c r="B5" s="1" t="s">
        <v>135</v>
      </c>
      <c r="C5" t="s">
        <v>52</v>
      </c>
      <c r="D5" t="s">
        <v>59</v>
      </c>
      <c r="E5" t="s">
        <v>59</v>
      </c>
      <c r="F5">
        <v>1</v>
      </c>
      <c r="G5">
        <v>1</v>
      </c>
      <c r="H5" t="s">
        <v>71</v>
      </c>
      <c r="J5" t="s">
        <v>172</v>
      </c>
      <c r="K5" s="13" t="s">
        <v>648</v>
      </c>
      <c r="M5" t="s">
        <v>643</v>
      </c>
      <c r="N5" t="s">
        <v>641</v>
      </c>
      <c r="O5">
        <v>1</v>
      </c>
      <c r="P5">
        <v>6</v>
      </c>
    </row>
    <row r="6" spans="1:18" x14ac:dyDescent="0.35">
      <c r="A6">
        <v>0</v>
      </c>
      <c r="B6" s="1" t="s">
        <v>136</v>
      </c>
      <c r="C6">
        <v>1</v>
      </c>
      <c r="D6" t="s">
        <v>60</v>
      </c>
      <c r="E6" t="s">
        <v>60</v>
      </c>
      <c r="F6">
        <v>0</v>
      </c>
      <c r="H6" t="s">
        <v>72</v>
      </c>
      <c r="J6" t="s">
        <v>173</v>
      </c>
      <c r="K6">
        <v>2</v>
      </c>
      <c r="M6" t="s">
        <v>146</v>
      </c>
      <c r="N6" t="s">
        <v>15</v>
      </c>
      <c r="O6">
        <v>116</v>
      </c>
      <c r="P6">
        <v>9882.8330078125</v>
      </c>
      <c r="R6" t="s">
        <v>129</v>
      </c>
    </row>
    <row r="7" spans="1:18" x14ac:dyDescent="0.35">
      <c r="A7">
        <v>2</v>
      </c>
      <c r="B7">
        <v>1</v>
      </c>
      <c r="C7">
        <v>0</v>
      </c>
      <c r="D7" t="s">
        <v>61</v>
      </c>
      <c r="E7" t="s">
        <v>61</v>
      </c>
      <c r="F7">
        <v>2</v>
      </c>
      <c r="H7" t="s">
        <v>73</v>
      </c>
      <c r="J7" t="s">
        <v>174</v>
      </c>
      <c r="K7" t="s">
        <v>647</v>
      </c>
      <c r="M7" t="s">
        <v>146</v>
      </c>
      <c r="N7" t="s">
        <v>16</v>
      </c>
      <c r="O7">
        <v>77</v>
      </c>
      <c r="P7">
        <v>9921.0224609375</v>
      </c>
    </row>
    <row r="8" spans="1:18" x14ac:dyDescent="0.35">
      <c r="A8"/>
      <c r="B8">
        <v>2</v>
      </c>
      <c r="C8">
        <v>2</v>
      </c>
      <c r="D8" t="s">
        <v>62</v>
      </c>
      <c r="E8" t="s">
        <v>62</v>
      </c>
      <c r="H8" t="s">
        <v>74</v>
      </c>
      <c r="J8" t="s">
        <v>175</v>
      </c>
      <c r="K8" t="s">
        <v>642</v>
      </c>
    </row>
    <row r="9" spans="1:18" ht="409.5" x14ac:dyDescent="0.35">
      <c r="A9"/>
      <c r="B9">
        <v>3</v>
      </c>
      <c r="C9">
        <v>4</v>
      </c>
      <c r="D9" t="s">
        <v>63</v>
      </c>
      <c r="E9" t="s">
        <v>63</v>
      </c>
      <c r="H9" t="s">
        <v>75</v>
      </c>
      <c r="J9" t="s">
        <v>649</v>
      </c>
      <c r="K9" s="13" t="s">
        <v>650</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7E763CF7-C5B7-432A-89CC-A98D103052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john.palesis@gmail.com</dc:creator>
  <cp:lastModifiedBy>john.palesis@gmail.com</cp:lastModifiedBy>
  <dcterms:created xsi:type="dcterms:W3CDTF">2008-01-30T00:41:58Z</dcterms:created>
  <dcterms:modified xsi:type="dcterms:W3CDTF">2015-09-24T01:32:50Z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