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<sst xmlns="http://schemas.openxmlformats.org/spreadsheetml/2006/main" count="87" uniqueCount="41">
  <si>
    <t xml:space="preserve">Alcance </t>
  </si>
  <si>
    <t>Días programados</t>
  </si>
  <si>
    <t>Días reales</t>
  </si>
  <si>
    <t xml:space="preserve">Recursos </t>
  </si>
  <si>
    <t>Capacidad</t>
  </si>
  <si>
    <t>Precio</t>
  </si>
  <si>
    <t>Salario</t>
  </si>
  <si>
    <t>Horas laborales</t>
  </si>
  <si>
    <t xml:space="preserve">Horas reales </t>
  </si>
  <si>
    <t>Precio por hora</t>
  </si>
  <si>
    <t>Precio por día</t>
  </si>
  <si>
    <t>Semana de planeación</t>
  </si>
  <si>
    <t>Senior software</t>
  </si>
  <si>
    <t>Product manager</t>
  </si>
  <si>
    <t>Desarrollo de la base de datos</t>
  </si>
  <si>
    <t>Database Manager</t>
  </si>
  <si>
    <t>Senior Software Developer</t>
  </si>
  <si>
    <t xml:space="preserve">Junior Software Developer </t>
  </si>
  <si>
    <t>Selección inicial de opciones</t>
  </si>
  <si>
    <t>Diseñador UX/UI</t>
  </si>
  <si>
    <t xml:space="preserve">Campus y mapa del ITAM </t>
  </si>
  <si>
    <t>Program Manager Intermedio</t>
  </si>
  <si>
    <t>DevOps Junior</t>
  </si>
  <si>
    <t>Actividades extras y mandar correo a los interesados</t>
  </si>
  <si>
    <t xml:space="preserve">Biblioteca </t>
  </si>
  <si>
    <t>Costo de Equipo</t>
  </si>
  <si>
    <t>Ver horarios</t>
  </si>
  <si>
    <t>Sección de servicios escolares</t>
  </si>
  <si>
    <t>Precio por 200 transacciones</t>
  </si>
  <si>
    <t>Usuarios</t>
  </si>
  <si>
    <t>Transacciones por usuarios</t>
  </si>
  <si>
    <t>Meses</t>
  </si>
  <si>
    <t>Costo Total Chat (IVA incluido)</t>
  </si>
  <si>
    <t>Chat GPT</t>
  </si>
  <si>
    <t>Cafetería</t>
  </si>
  <si>
    <t>Pruebas automatizadas y manuales</t>
  </si>
  <si>
    <t>Total</t>
  </si>
  <si>
    <t>Precio Operativo</t>
  </si>
  <si>
    <t>Precio Total</t>
  </si>
  <si>
    <t>IVA</t>
  </si>
  <si>
    <t>Total con IVA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</si>
</sst>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&quot;$&quot;#,##0"/>
    <numFmt numFmtId="165" formatCode="&quot;$&quot;#,##0.00"/>
  </numFmts>
  <fonts count="6">
    <font>
      <sz val="10.0"/>
      <color rgb="FF000000"/>
      <name val="Arial"/>
      <scheme val="minor"/>
    </font>
    <font>
      <b/>
      <color theme="1"/>
      <name val="Arial"/>
    </font>
    <font>
      <color theme="1"/>
      <name val="Arial"/>
    </font>
    <font>
      <color rgb="FF2C481F"/>
      <name val="Arial"/>
    </font>
    <font>
      <color rgb="FF5A3286"/>
      <name val="Arial"/>
    </font>
    <font>
      <color rgb="FF2A3243"/>
      <name val="Arial"/>
    </font>
  </fonts>
  <fills count="11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2CC"/>
        <bgColor rgb="FFFFF2CC"/>
      </patternFill>
    </fill>
    <fill>
      <patternFill patternType="solid">
        <fgColor rgb="FFD9EAD3"/>
        <bgColor rgb="FFD9EAD3"/>
      </patternFill>
    </fill>
    <fill>
      <patternFill patternType="solid">
        <fgColor rgb="FFFCE5CD"/>
        <bgColor rgb="FFFCE5CD"/>
      </patternFill>
    </fill>
    <fill>
      <patternFill patternType="solid">
        <fgColor rgb="FFF4CCCC"/>
        <bgColor rgb="FFF4CCCC"/>
      </patternFill>
    </fill>
    <fill>
      <patternFill patternType="solid">
        <fgColor rgb="FFC9DAF8"/>
        <bgColor rgb="FFC9DAF8"/>
      </patternFill>
    </fill>
    <fill>
      <patternFill patternType="solid">
        <fgColor rgb="FFD9D2E9"/>
        <bgColor rgb="FFD9D2E9"/>
      </patternFill>
    </fill>
    <fill>
      <patternFill patternType="solid">
        <fgColor rgb="FFEAD1DC"/>
        <bgColor rgb="FFEAD1DC"/>
      </patternFill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31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2" fontId="1" numFmtId="9" xfId="0" applyAlignment="1" applyFont="1" applyNumberFormat="1">
      <alignment vertical="bottom"/>
    </xf>
    <xf borderId="0" fillId="2" fontId="1" numFmtId="164" xfId="0" applyAlignment="1" applyFont="1" applyNumberFormat="1">
      <alignment vertical="bottom"/>
    </xf>
    <xf borderId="0" fillId="0" fontId="2" numFmtId="0" xfId="0" applyAlignment="1" applyFont="1">
      <alignment vertical="bottom"/>
    </xf>
    <xf borderId="0" fillId="0" fontId="2" numFmtId="165" xfId="0" applyAlignment="1" applyFont="1" applyNumberFormat="1">
      <alignment vertical="bottom"/>
    </xf>
    <xf borderId="0" fillId="0" fontId="2" numFmtId="164" xfId="0" applyAlignment="1" applyFont="1" applyNumberFormat="1">
      <alignment vertical="bottom"/>
    </xf>
    <xf borderId="0" fillId="3" fontId="3" numFmtId="0" xfId="0" applyAlignment="1" applyFill="1" applyFont="1">
      <alignment shrinkToFit="0" vertical="bottom" wrapText="1"/>
    </xf>
    <xf borderId="0" fillId="0" fontId="2" numFmtId="0" xfId="0" applyAlignment="1" applyFont="1">
      <alignment horizontal="right" vertical="bottom"/>
    </xf>
    <xf borderId="0" fillId="0" fontId="4" numFmtId="0" xfId="0" applyAlignment="1" applyFont="1">
      <alignment shrinkToFit="0" vertical="bottom" wrapText="1"/>
    </xf>
    <xf borderId="0" fillId="0" fontId="2" numFmtId="9" xfId="0" applyAlignment="1" applyFont="1" applyNumberFormat="1">
      <alignment horizontal="right" vertical="bottom"/>
    </xf>
    <xf borderId="0" fillId="0" fontId="2" numFmtId="164" xfId="0" applyAlignment="1" applyFont="1" applyNumberFormat="1">
      <alignment horizontal="right" vertical="bottom"/>
    </xf>
    <xf borderId="0" fillId="4" fontId="3" numFmtId="0" xfId="0" applyAlignment="1" applyFill="1" applyFont="1">
      <alignment shrinkToFit="0" vertical="bottom" wrapText="1"/>
    </xf>
    <xf borderId="0" fillId="0" fontId="4" numFmtId="165" xfId="0" applyAlignment="1" applyFont="1" applyNumberFormat="1">
      <alignment shrinkToFit="0" vertical="bottom" wrapText="1"/>
    </xf>
    <xf borderId="0" fillId="0" fontId="2" numFmtId="165" xfId="0" applyAlignment="1" applyFont="1" applyNumberFormat="1">
      <alignment shrinkToFit="0" vertical="bottom" wrapText="1"/>
    </xf>
    <xf borderId="0" fillId="0" fontId="2" numFmtId="164" xfId="0" applyAlignment="1" applyFont="1" applyNumberFormat="1">
      <alignment horizontal="right" vertical="bottom"/>
    </xf>
    <xf borderId="0" fillId="2" fontId="3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readingOrder="0" vertical="bottom"/>
    </xf>
    <xf borderId="0" fillId="0" fontId="2" numFmtId="9" xfId="0" applyAlignment="1" applyFont="1" applyNumberFormat="1">
      <alignment horizontal="right" readingOrder="0" vertical="bottom"/>
    </xf>
    <xf borderId="0" fillId="5" fontId="3" numFmtId="0" xfId="0" applyAlignment="1" applyFill="1" applyFont="1">
      <alignment readingOrder="0" shrinkToFit="0" vertical="bottom" wrapText="1"/>
    </xf>
    <xf borderId="0" fillId="6" fontId="5" numFmtId="0" xfId="0" applyAlignment="1" applyFill="1" applyFont="1">
      <alignment shrinkToFit="0" vertical="bottom" wrapText="1"/>
    </xf>
    <xf borderId="0" fillId="7" fontId="5" numFmtId="0" xfId="0" applyAlignment="1" applyFill="1" applyFont="1">
      <alignment shrinkToFit="0" vertical="bottom" wrapText="1"/>
    </xf>
    <xf borderId="0" fillId="8" fontId="5" numFmtId="0" xfId="0" applyAlignment="1" applyFill="1" applyFont="1">
      <alignment readingOrder="0" shrinkToFit="0" vertical="bottom" wrapText="1"/>
    </xf>
    <xf borderId="0" fillId="9" fontId="5" numFmtId="0" xfId="0" applyAlignment="1" applyFill="1" applyFont="1">
      <alignment readingOrder="0" shrinkToFit="0" vertical="bottom" wrapText="1"/>
    </xf>
    <xf borderId="0" fillId="0" fontId="2" numFmtId="0" xfId="0" applyAlignment="1" applyFont="1">
      <alignment shrinkToFit="0" vertical="bottom" wrapText="1"/>
    </xf>
    <xf borderId="0" fillId="6" fontId="2" numFmtId="0" xfId="0" applyAlignment="1" applyFont="1">
      <alignment readingOrder="0" vertical="bottom"/>
    </xf>
    <xf borderId="0" fillId="7" fontId="2" numFmtId="0" xfId="0" applyAlignment="1" applyFont="1">
      <alignment readingOrder="0" shrinkToFit="0" vertical="bottom" wrapText="1"/>
    </xf>
    <xf borderId="0" fillId="0" fontId="2" numFmtId="9" xfId="0" applyAlignment="1" applyFont="1" applyNumberFormat="1">
      <alignment readingOrder="0" vertical="bottom"/>
    </xf>
    <xf borderId="0" fillId="0" fontId="2" numFmtId="164" xfId="0" applyAlignment="1" applyFont="1" applyNumberFormat="1">
      <alignment vertical="bottom"/>
    </xf>
    <xf borderId="0" fillId="10" fontId="2" numFmtId="0" xfId="0" applyAlignment="1" applyFill="1" applyFont="1">
      <alignment vertical="bottom"/>
    </xf>
    <xf borderId="0" fillId="0" fontId="2" numFmtId="9" xfId="0" applyAlignment="1" applyFont="1" applyNumberForma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4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/>
      <c r="H1" s="4"/>
      <c r="I1" s="5"/>
      <c r="J1" s="6" t="s">
        <v>6</v>
      </c>
      <c r="K1" s="4" t="s">
        <v>7</v>
      </c>
      <c r="L1" s="4" t="s">
        <v>8</v>
      </c>
      <c r="M1" s="6" t="s">
        <v>9</v>
      </c>
      <c r="N1" s="6" t="s">
        <v>10</v>
      </c>
      <c r="O1" s="4"/>
      <c r="P1" s="4"/>
      <c r="Q1" s="4"/>
      <c r="R1" s="4"/>
    </row>
    <row r="2">
      <c r="A2" s="7" t="s">
        <v>11</v>
      </c>
      <c r="B2" s="8">
        <v>2.0</v>
      </c>
      <c r="C2" s="8">
        <f t="shared" ref="C2:C11" si="1">B2*1.45</f>
        <v>2.9</v>
      </c>
      <c r="D2" s="9" t="s">
        <v>12</v>
      </c>
      <c r="E2" s="10">
        <v>0.6</v>
      </c>
      <c r="F2" s="11">
        <f>C2*E2*N4</f>
        <v>10353</v>
      </c>
      <c r="G2" s="4"/>
      <c r="H2" s="4"/>
      <c r="I2" s="5"/>
      <c r="J2" s="6"/>
      <c r="K2" s="4"/>
      <c r="L2" s="4"/>
      <c r="M2" s="6"/>
      <c r="N2" s="6"/>
      <c r="O2" s="4"/>
      <c r="P2" s="4"/>
      <c r="Q2" s="4"/>
      <c r="R2" s="4"/>
    </row>
    <row r="3">
      <c r="A3" s="7" t="s">
        <v>11</v>
      </c>
      <c r="B3" s="8">
        <v>2.0</v>
      </c>
      <c r="C3" s="8">
        <f t="shared" si="1"/>
        <v>2.9</v>
      </c>
      <c r="D3" s="9" t="s">
        <v>13</v>
      </c>
      <c r="E3" s="10">
        <v>0.6</v>
      </c>
      <c r="F3" s="11">
        <f t="shared" ref="F3:F4" si="2">C3*E3*N9</f>
        <v>3828</v>
      </c>
      <c r="G3" s="4"/>
      <c r="H3" s="4"/>
      <c r="I3" s="5"/>
      <c r="J3" s="6"/>
      <c r="K3" s="4"/>
      <c r="L3" s="4"/>
      <c r="M3" s="6"/>
      <c r="N3" s="6"/>
      <c r="O3" s="4"/>
      <c r="P3" s="4"/>
      <c r="Q3" s="4"/>
      <c r="R3" s="4"/>
    </row>
    <row r="4">
      <c r="A4" s="12" t="s">
        <v>14</v>
      </c>
      <c r="B4" s="8">
        <v>3.0</v>
      </c>
      <c r="C4" s="8">
        <f t="shared" si="1"/>
        <v>4.35</v>
      </c>
      <c r="D4" s="13" t="s">
        <v>15</v>
      </c>
      <c r="E4" s="10">
        <v>0.6</v>
      </c>
      <c r="F4" s="11">
        <f t="shared" si="2"/>
        <v>4959</v>
      </c>
      <c r="G4" s="4"/>
      <c r="H4" s="4"/>
      <c r="I4" s="14" t="s">
        <v>16</v>
      </c>
      <c r="J4" s="15">
        <v>119000.0</v>
      </c>
      <c r="K4" s="8">
        <v>160.0</v>
      </c>
      <c r="L4" s="8">
        <f>K4*0.75</f>
        <v>120</v>
      </c>
      <c r="M4" s="15">
        <f>J4/L4</f>
        <v>991.6666667</v>
      </c>
      <c r="N4" s="15">
        <f>M4*6</f>
        <v>5950</v>
      </c>
      <c r="O4" s="4"/>
      <c r="P4" s="4"/>
      <c r="Q4" s="4"/>
      <c r="R4" s="4"/>
    </row>
    <row r="5">
      <c r="A5" s="12" t="s">
        <v>14</v>
      </c>
      <c r="B5" s="8">
        <v>1.0</v>
      </c>
      <c r="C5" s="8">
        <f t="shared" si="1"/>
        <v>1.45</v>
      </c>
      <c r="D5" s="9" t="s">
        <v>12</v>
      </c>
      <c r="E5" s="10">
        <v>0.5</v>
      </c>
      <c r="F5" s="11">
        <f t="shared" ref="F5:F6" si="3">C5*E5*N4</f>
        <v>4313.75</v>
      </c>
      <c r="G5" s="4"/>
      <c r="H5" s="4"/>
      <c r="I5" s="14" t="s">
        <v>17</v>
      </c>
      <c r="J5" s="15">
        <v>19000.0</v>
      </c>
      <c r="K5" s="8">
        <v>160.0</v>
      </c>
      <c r="L5" s="8">
        <v>120.0</v>
      </c>
      <c r="M5" s="15">
        <v>158.0</v>
      </c>
      <c r="N5" s="15">
        <v>1267.0</v>
      </c>
      <c r="O5" s="4"/>
      <c r="P5" s="4"/>
      <c r="Q5" s="4"/>
      <c r="R5" s="4"/>
    </row>
    <row r="6">
      <c r="A6" s="16" t="s">
        <v>18</v>
      </c>
      <c r="B6" s="17">
        <v>1.0</v>
      </c>
      <c r="C6" s="8">
        <f t="shared" si="1"/>
        <v>1.45</v>
      </c>
      <c r="D6" s="13" t="s">
        <v>17</v>
      </c>
      <c r="E6" s="18">
        <v>0.5</v>
      </c>
      <c r="F6" s="11">
        <f t="shared" si="3"/>
        <v>918.575</v>
      </c>
      <c r="G6" s="4"/>
      <c r="H6" s="4"/>
      <c r="I6" s="14"/>
      <c r="J6" s="15"/>
      <c r="K6" s="8"/>
      <c r="L6" s="8"/>
      <c r="M6" s="15"/>
      <c r="N6" s="15"/>
      <c r="O6" s="4"/>
      <c r="P6" s="4"/>
      <c r="Q6" s="4"/>
      <c r="R6" s="4"/>
    </row>
    <row r="7">
      <c r="A7" s="16" t="s">
        <v>18</v>
      </c>
      <c r="B7" s="17">
        <v>1.0</v>
      </c>
      <c r="C7" s="8">
        <f t="shared" si="1"/>
        <v>1.45</v>
      </c>
      <c r="D7" s="9" t="s">
        <v>13</v>
      </c>
      <c r="E7" s="18">
        <v>0.3</v>
      </c>
      <c r="F7" s="11">
        <f>C7*E7*N9</f>
        <v>957</v>
      </c>
      <c r="G7" s="4"/>
      <c r="H7" s="4"/>
      <c r="I7" s="14"/>
      <c r="J7" s="15"/>
      <c r="K7" s="8"/>
      <c r="L7" s="8"/>
      <c r="M7" s="15"/>
      <c r="N7" s="15"/>
      <c r="O7" s="4"/>
      <c r="P7" s="4"/>
      <c r="Q7" s="4"/>
      <c r="R7" s="4"/>
    </row>
    <row r="8">
      <c r="A8" s="16" t="s">
        <v>18</v>
      </c>
      <c r="B8" s="17">
        <v>1.0</v>
      </c>
      <c r="C8" s="8">
        <f t="shared" si="1"/>
        <v>1.45</v>
      </c>
      <c r="D8" s="13" t="s">
        <v>19</v>
      </c>
      <c r="E8" s="18">
        <v>0.6</v>
      </c>
      <c r="F8" s="11">
        <f>C8*E8*N12</f>
        <v>870</v>
      </c>
      <c r="G8" s="4"/>
      <c r="H8" s="4"/>
      <c r="I8" s="14"/>
      <c r="J8" s="15"/>
      <c r="K8" s="8"/>
      <c r="L8" s="8"/>
      <c r="M8" s="15"/>
      <c r="N8" s="15"/>
      <c r="O8" s="4"/>
      <c r="P8" s="4"/>
      <c r="Q8" s="4"/>
      <c r="R8" s="4"/>
    </row>
    <row r="9">
      <c r="A9" s="19" t="s">
        <v>20</v>
      </c>
      <c r="B9" s="8">
        <v>1.0</v>
      </c>
      <c r="C9" s="8">
        <f t="shared" si="1"/>
        <v>1.45</v>
      </c>
      <c r="D9" s="9" t="s">
        <v>12</v>
      </c>
      <c r="E9" s="10">
        <v>0.2</v>
      </c>
      <c r="F9" s="11">
        <f t="shared" ref="F9:F10" si="4">C9*E9*N4</f>
        <v>1725.5</v>
      </c>
      <c r="G9" s="4"/>
      <c r="H9" s="4"/>
      <c r="I9" s="14" t="s">
        <v>21</v>
      </c>
      <c r="J9" s="15">
        <v>44000.0</v>
      </c>
      <c r="K9" s="8">
        <v>160.0</v>
      </c>
      <c r="L9" s="8">
        <f t="shared" ref="L9:L12" si="5">K9*0.75</f>
        <v>120</v>
      </c>
      <c r="M9" s="15">
        <f t="shared" ref="M9:M12" si="6">J9/L9</f>
        <v>366.6666667</v>
      </c>
      <c r="N9" s="15">
        <f t="shared" ref="N9:N12" si="7">M9*6</f>
        <v>2200</v>
      </c>
      <c r="O9" s="4"/>
      <c r="P9" s="4"/>
      <c r="Q9" s="4"/>
      <c r="R9" s="4"/>
    </row>
    <row r="10">
      <c r="A10" s="19" t="s">
        <v>20</v>
      </c>
      <c r="B10" s="8">
        <v>1.0</v>
      </c>
      <c r="C10" s="8">
        <f t="shared" si="1"/>
        <v>1.45</v>
      </c>
      <c r="D10" s="13" t="s">
        <v>17</v>
      </c>
      <c r="E10" s="10">
        <v>0.6</v>
      </c>
      <c r="F10" s="11">
        <f t="shared" si="4"/>
        <v>1102.29</v>
      </c>
      <c r="G10" s="4"/>
      <c r="H10" s="4"/>
      <c r="I10" s="14" t="s">
        <v>15</v>
      </c>
      <c r="J10" s="15">
        <v>38000.0</v>
      </c>
      <c r="K10" s="8">
        <v>160.0</v>
      </c>
      <c r="L10" s="8">
        <f t="shared" si="5"/>
        <v>120</v>
      </c>
      <c r="M10" s="15">
        <f t="shared" si="6"/>
        <v>316.6666667</v>
      </c>
      <c r="N10" s="15">
        <f t="shared" si="7"/>
        <v>1900</v>
      </c>
      <c r="O10" s="4"/>
      <c r="P10" s="4"/>
      <c r="Q10" s="4"/>
      <c r="R10" s="4"/>
    </row>
    <row r="11">
      <c r="A11" s="19" t="s">
        <v>20</v>
      </c>
      <c r="B11" s="8">
        <v>1.0</v>
      </c>
      <c r="C11" s="8">
        <f t="shared" si="1"/>
        <v>1.45</v>
      </c>
      <c r="D11" s="13" t="s">
        <v>19</v>
      </c>
      <c r="E11" s="10">
        <v>0.8</v>
      </c>
      <c r="F11" s="11">
        <f>C11*E11*N12</f>
        <v>1160</v>
      </c>
      <c r="G11" s="4"/>
      <c r="H11" s="4"/>
      <c r="I11" s="14" t="s">
        <v>22</v>
      </c>
      <c r="J11" s="15">
        <v>25000.0</v>
      </c>
      <c r="K11" s="8">
        <v>160.0</v>
      </c>
      <c r="L11" s="8">
        <f t="shared" si="5"/>
        <v>120</v>
      </c>
      <c r="M11" s="15">
        <f t="shared" si="6"/>
        <v>208.3333333</v>
      </c>
      <c r="N11" s="15">
        <f t="shared" si="7"/>
        <v>1250</v>
      </c>
      <c r="O11" s="4"/>
      <c r="P11" s="4"/>
      <c r="Q11" s="4"/>
      <c r="R11" s="4"/>
    </row>
    <row r="12">
      <c r="A12" s="19"/>
      <c r="B12" s="8"/>
      <c r="C12" s="8"/>
      <c r="D12" s="13"/>
      <c r="E12" s="10"/>
      <c r="F12" s="11"/>
      <c r="G12" s="4"/>
      <c r="H12" s="4"/>
      <c r="I12" s="14" t="s">
        <v>19</v>
      </c>
      <c r="J12" s="15">
        <v>20000.0</v>
      </c>
      <c r="K12" s="8">
        <v>160.0</v>
      </c>
      <c r="L12" s="8">
        <f t="shared" si="5"/>
        <v>120</v>
      </c>
      <c r="M12" s="15">
        <f t="shared" si="6"/>
        <v>166.6666667</v>
      </c>
      <c r="N12" s="15">
        <f t="shared" si="7"/>
        <v>1000</v>
      </c>
      <c r="O12" s="4"/>
      <c r="P12" s="4"/>
      <c r="Q12" s="4"/>
      <c r="R12" s="4"/>
    </row>
    <row r="13">
      <c r="A13" s="20" t="s">
        <v>23</v>
      </c>
      <c r="B13" s="8">
        <v>1.0</v>
      </c>
      <c r="C13" s="8">
        <f t="shared" ref="C13:C31" si="8">B13*1.45</f>
        <v>1.45</v>
      </c>
      <c r="D13" s="9" t="s">
        <v>12</v>
      </c>
      <c r="E13" s="10">
        <v>0.3</v>
      </c>
      <c r="F13" s="11">
        <f t="shared" ref="F13:F14" si="9">C13*E13*N4</f>
        <v>2588.25</v>
      </c>
      <c r="G13" s="4"/>
      <c r="H13" s="4"/>
      <c r="I13" s="5"/>
      <c r="J13" s="6"/>
      <c r="K13" s="4"/>
      <c r="L13" s="4"/>
      <c r="M13" s="6"/>
      <c r="N13" s="6"/>
      <c r="O13" s="4"/>
      <c r="P13" s="4"/>
      <c r="Q13" s="4"/>
      <c r="R13" s="4"/>
    </row>
    <row r="14">
      <c r="A14" s="20" t="s">
        <v>23</v>
      </c>
      <c r="B14" s="17">
        <v>1.0</v>
      </c>
      <c r="C14" s="8">
        <f t="shared" si="8"/>
        <v>1.45</v>
      </c>
      <c r="D14" s="13" t="s">
        <v>17</v>
      </c>
      <c r="E14" s="10">
        <v>0.7</v>
      </c>
      <c r="F14" s="11">
        <f t="shared" si="9"/>
        <v>1286.005</v>
      </c>
      <c r="G14" s="4"/>
      <c r="H14" s="4"/>
      <c r="I14" s="5"/>
      <c r="J14" s="6"/>
      <c r="K14" s="4"/>
      <c r="L14" s="4"/>
      <c r="M14" s="6"/>
      <c r="N14" s="6"/>
      <c r="O14" s="4"/>
      <c r="P14" s="4"/>
      <c r="Q14" s="4"/>
      <c r="R14" s="4"/>
    </row>
    <row r="15">
      <c r="A15" s="20" t="s">
        <v>23</v>
      </c>
      <c r="B15" s="8">
        <v>1.0</v>
      </c>
      <c r="C15" s="8">
        <f t="shared" si="8"/>
        <v>1.45</v>
      </c>
      <c r="D15" s="13" t="s">
        <v>22</v>
      </c>
      <c r="E15" s="10">
        <v>0.4</v>
      </c>
      <c r="F15" s="11">
        <f t="shared" ref="F15:F16" si="10">C15*E15*N4</f>
        <v>3451</v>
      </c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</row>
    <row r="16">
      <c r="A16" s="20" t="s">
        <v>23</v>
      </c>
      <c r="B16" s="8">
        <v>1.0</v>
      </c>
      <c r="C16" s="8">
        <f t="shared" si="8"/>
        <v>1.45</v>
      </c>
      <c r="D16" s="13" t="s">
        <v>19</v>
      </c>
      <c r="E16" s="10">
        <v>0.5</v>
      </c>
      <c r="F16" s="11">
        <f t="shared" si="10"/>
        <v>918.575</v>
      </c>
      <c r="G16" s="4"/>
      <c r="H16" s="4"/>
      <c r="I16" s="4"/>
      <c r="J16" s="4"/>
      <c r="K16" s="4"/>
      <c r="L16" s="4"/>
      <c r="M16" s="4"/>
      <c r="N16" s="4"/>
      <c r="O16" s="6"/>
      <c r="P16" s="4"/>
      <c r="Q16" s="4"/>
      <c r="R16" s="4"/>
    </row>
    <row r="17">
      <c r="A17" s="21" t="s">
        <v>24</v>
      </c>
      <c r="B17" s="8">
        <v>1.0</v>
      </c>
      <c r="C17" s="8">
        <f t="shared" si="8"/>
        <v>1.45</v>
      </c>
      <c r="D17" s="9" t="s">
        <v>12</v>
      </c>
      <c r="E17" s="10">
        <v>0.1</v>
      </c>
      <c r="F17" s="11">
        <f t="shared" ref="F17:F18" si="11">C17*E17*N4</f>
        <v>862.75</v>
      </c>
      <c r="G17" s="4"/>
      <c r="H17" s="4"/>
      <c r="I17" s="5"/>
      <c r="J17" s="6"/>
      <c r="K17" s="4"/>
      <c r="L17" s="4"/>
      <c r="M17" s="4"/>
      <c r="N17" s="4"/>
      <c r="O17" s="4"/>
      <c r="P17" s="4"/>
      <c r="Q17" s="4"/>
      <c r="R17" s="4"/>
    </row>
    <row r="18">
      <c r="A18" s="21" t="s">
        <v>24</v>
      </c>
      <c r="B18" s="8">
        <v>1.0</v>
      </c>
      <c r="C18" s="8">
        <f t="shared" si="8"/>
        <v>1.45</v>
      </c>
      <c r="D18" s="13" t="s">
        <v>17</v>
      </c>
      <c r="E18" s="10">
        <v>0.5</v>
      </c>
      <c r="F18" s="11">
        <f t="shared" si="11"/>
        <v>918.575</v>
      </c>
      <c r="G18" s="4"/>
      <c r="H18" s="4"/>
      <c r="I18" s="4" t="s">
        <v>25</v>
      </c>
      <c r="J18" s="8">
        <v>50000.0</v>
      </c>
      <c r="K18" s="8">
        <v>160.0</v>
      </c>
      <c r="L18" s="8">
        <v>160.0</v>
      </c>
      <c r="M18" s="8">
        <f>J18/L18</f>
        <v>312.5</v>
      </c>
      <c r="N18" s="8">
        <f>M18*6</f>
        <v>1875</v>
      </c>
      <c r="O18" s="4"/>
      <c r="P18" s="4"/>
      <c r="Q18" s="4"/>
      <c r="R18" s="4"/>
    </row>
    <row r="19">
      <c r="A19" s="21" t="s">
        <v>24</v>
      </c>
      <c r="B19" s="8">
        <v>1.0</v>
      </c>
      <c r="C19" s="8">
        <f t="shared" si="8"/>
        <v>1.45</v>
      </c>
      <c r="D19" s="13" t="s">
        <v>19</v>
      </c>
      <c r="E19" s="10">
        <v>0.5</v>
      </c>
      <c r="F19" s="11">
        <f>C19*E19*N12</f>
        <v>725</v>
      </c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</row>
    <row r="20">
      <c r="A20" s="21" t="s">
        <v>24</v>
      </c>
      <c r="B20" s="8">
        <v>1.0</v>
      </c>
      <c r="C20" s="8">
        <f t="shared" si="8"/>
        <v>1.45</v>
      </c>
      <c r="D20" s="13" t="s">
        <v>15</v>
      </c>
      <c r="E20" s="10">
        <v>0.4</v>
      </c>
      <c r="F20" s="11">
        <f>C20*E20*N10</f>
        <v>1102</v>
      </c>
      <c r="G20" s="4"/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</row>
    <row r="21">
      <c r="A21" s="22" t="s">
        <v>26</v>
      </c>
      <c r="B21" s="8">
        <v>1.0</v>
      </c>
      <c r="C21" s="8">
        <f t="shared" si="8"/>
        <v>1.45</v>
      </c>
      <c r="D21" s="9" t="s">
        <v>12</v>
      </c>
      <c r="E21" s="10">
        <v>0.2</v>
      </c>
      <c r="F21" s="11">
        <f t="shared" ref="F21:F22" si="12">C21*E21*N4</f>
        <v>1725.5</v>
      </c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</row>
    <row r="22">
      <c r="A22" s="22" t="s">
        <v>26</v>
      </c>
      <c r="B22" s="8">
        <v>1.0</v>
      </c>
      <c r="C22" s="8">
        <f t="shared" si="8"/>
        <v>1.45</v>
      </c>
      <c r="D22" s="13" t="s">
        <v>17</v>
      </c>
      <c r="E22" s="10">
        <v>0.4</v>
      </c>
      <c r="F22" s="11">
        <f t="shared" si="12"/>
        <v>734.86</v>
      </c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</row>
    <row r="23">
      <c r="A23" s="22" t="s">
        <v>26</v>
      </c>
      <c r="B23" s="8">
        <v>1.0</v>
      </c>
      <c r="C23" s="8">
        <f t="shared" si="8"/>
        <v>1.45</v>
      </c>
      <c r="D23" s="13" t="s">
        <v>19</v>
      </c>
      <c r="E23" s="10">
        <v>0.3</v>
      </c>
      <c r="F23" s="11">
        <f>C23*E23*N12</f>
        <v>435</v>
      </c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</row>
    <row r="24">
      <c r="A24" s="22" t="s">
        <v>26</v>
      </c>
      <c r="B24" s="8">
        <v>1.0</v>
      </c>
      <c r="C24" s="8">
        <f t="shared" si="8"/>
        <v>1.45</v>
      </c>
      <c r="D24" s="13" t="s">
        <v>15</v>
      </c>
      <c r="E24" s="18">
        <v>0.5</v>
      </c>
      <c r="F24" s="11">
        <f>C24*E24*N10</f>
        <v>1377.5</v>
      </c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</row>
    <row r="25">
      <c r="A25" s="23" t="s">
        <v>27</v>
      </c>
      <c r="B25" s="8">
        <v>1.0</v>
      </c>
      <c r="C25" s="8">
        <f t="shared" si="8"/>
        <v>1.45</v>
      </c>
      <c r="D25" s="9" t="s">
        <v>12</v>
      </c>
      <c r="E25" s="10">
        <v>0.2</v>
      </c>
      <c r="F25" s="11">
        <f t="shared" ref="F25:F26" si="13">C25*E25*N4</f>
        <v>1725.5</v>
      </c>
      <c r="G25" s="4"/>
      <c r="H25" s="4"/>
      <c r="I25" s="4"/>
      <c r="J25" s="24" t="s">
        <v>28</v>
      </c>
      <c r="K25" s="4" t="s">
        <v>29</v>
      </c>
      <c r="L25" s="24" t="s">
        <v>30</v>
      </c>
      <c r="M25" s="4" t="s">
        <v>31</v>
      </c>
      <c r="N25" s="24" t="s">
        <v>32</v>
      </c>
      <c r="O25" s="4"/>
      <c r="P25" s="4"/>
      <c r="Q25" s="4"/>
      <c r="R25" s="4"/>
    </row>
    <row r="26">
      <c r="A26" s="23" t="s">
        <v>27</v>
      </c>
      <c r="B26" s="8">
        <v>1.0</v>
      </c>
      <c r="C26" s="8">
        <f t="shared" si="8"/>
        <v>1.45</v>
      </c>
      <c r="D26" s="13" t="s">
        <v>17</v>
      </c>
      <c r="E26" s="10">
        <v>0.4</v>
      </c>
      <c r="F26" s="11">
        <f t="shared" si="13"/>
        <v>734.86</v>
      </c>
      <c r="G26" s="4"/>
      <c r="H26" s="4"/>
      <c r="I26" s="4" t="s">
        <v>33</v>
      </c>
      <c r="J26" s="15">
        <v>1000.0</v>
      </c>
      <c r="K26" s="8">
        <v>200.0</v>
      </c>
      <c r="L26" s="8">
        <v>40.0</v>
      </c>
      <c r="M26" s="8">
        <v>3.0</v>
      </c>
      <c r="N26" s="15">
        <f>J26*K26*L26*M26/200</f>
        <v>120000</v>
      </c>
      <c r="O26" s="4"/>
      <c r="P26" s="4"/>
      <c r="Q26" s="4"/>
      <c r="R26" s="4"/>
    </row>
    <row r="27">
      <c r="A27" s="23" t="s">
        <v>27</v>
      </c>
      <c r="B27" s="8">
        <v>1.0</v>
      </c>
      <c r="C27" s="8">
        <f t="shared" si="8"/>
        <v>1.45</v>
      </c>
      <c r="D27" s="13" t="s">
        <v>19</v>
      </c>
      <c r="E27" s="10">
        <v>0.5</v>
      </c>
      <c r="F27" s="11">
        <f>C27*E27*N12</f>
        <v>725</v>
      </c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</row>
    <row r="28">
      <c r="A28" s="23" t="s">
        <v>27</v>
      </c>
      <c r="B28" s="8">
        <v>1.0</v>
      </c>
      <c r="C28" s="8">
        <f t="shared" si="8"/>
        <v>1.45</v>
      </c>
      <c r="D28" s="13" t="s">
        <v>15</v>
      </c>
      <c r="E28" s="18">
        <v>0.3</v>
      </c>
      <c r="F28" s="11">
        <f>C28*E28*N10</f>
        <v>826.5</v>
      </c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</row>
    <row r="29">
      <c r="A29" s="25" t="s">
        <v>34</v>
      </c>
      <c r="B29" s="8">
        <v>1.0</v>
      </c>
      <c r="C29" s="8">
        <f t="shared" si="8"/>
        <v>1.45</v>
      </c>
      <c r="D29" s="13" t="s">
        <v>17</v>
      </c>
      <c r="E29" s="18">
        <v>0.7</v>
      </c>
      <c r="F29" s="11">
        <f>C29*E29*N5</f>
        <v>1286.005</v>
      </c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</row>
    <row r="30">
      <c r="A30" s="25" t="s">
        <v>34</v>
      </c>
      <c r="B30" s="8">
        <v>1.0</v>
      </c>
      <c r="C30" s="8">
        <f t="shared" si="8"/>
        <v>1.45</v>
      </c>
      <c r="D30" s="13" t="s">
        <v>19</v>
      </c>
      <c r="E30" s="18">
        <v>0.5</v>
      </c>
      <c r="F30" s="11">
        <f>C30*E30*N12</f>
        <v>725</v>
      </c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</row>
    <row r="31">
      <c r="A31" s="26" t="s">
        <v>35</v>
      </c>
      <c r="B31" s="17">
        <v>1.0</v>
      </c>
      <c r="C31" s="8">
        <f t="shared" si="8"/>
        <v>1.45</v>
      </c>
      <c r="D31" s="13" t="s">
        <v>22</v>
      </c>
      <c r="E31" s="27">
        <v>0.7</v>
      </c>
      <c r="F31" s="28">
        <f>C31*E31*N11</f>
        <v>1268.75</v>
      </c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</row>
    <row r="32">
      <c r="A32" s="29"/>
      <c r="B32" s="8"/>
      <c r="C32" s="8"/>
      <c r="D32" s="13"/>
      <c r="E32" s="27"/>
      <c r="F32" s="28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</row>
    <row r="33" ht="45.0" customHeight="1"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</row>
    <row r="34">
      <c r="A34" s="8"/>
      <c r="B34" s="8"/>
      <c r="C34" s="8"/>
      <c r="D34" s="5"/>
      <c r="E34" s="30"/>
      <c r="F34" s="28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</row>
    <row r="35">
      <c r="A35" s="8"/>
      <c r="B35" s="8"/>
      <c r="C35" s="8"/>
      <c r="D35" s="13"/>
      <c r="E35" s="10"/>
      <c r="F35" s="11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</row>
    <row r="36">
      <c r="A36" s="8"/>
      <c r="B36" s="8"/>
      <c r="C36" s="8"/>
      <c r="D36" s="13"/>
      <c r="E36" s="10"/>
      <c r="F36" s="11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</row>
    <row r="37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</row>
    <row r="40">
      <c r="A40" s="4" t="s">
        <v>36</v>
      </c>
      <c r="B40" s="4"/>
      <c r="C40" s="4"/>
      <c r="D40" s="4"/>
      <c r="E40" s="4"/>
      <c r="F40" s="11">
        <f>SUM(F2:F36)</f>
        <v>53603.745</v>
      </c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</row>
    <row r="41">
      <c r="A41" s="4" t="s">
        <v>37</v>
      </c>
      <c r="B41" s="8">
        <f>SUM(B2:B36)</f>
        <v>33</v>
      </c>
      <c r="C41" s="8">
        <f>B41*1.45</f>
        <v>47.85</v>
      </c>
      <c r="D41" s="4"/>
      <c r="E41" s="10">
        <v>0.6</v>
      </c>
      <c r="F41" s="11">
        <f>C41*E41*N18</f>
        <v>53831.25</v>
      </c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</row>
    <row r="43">
      <c r="A43" s="4" t="s">
        <v>38</v>
      </c>
      <c r="B43" s="4"/>
      <c r="C43" s="4"/>
      <c r="D43" s="4"/>
      <c r="E43" s="4"/>
      <c r="F43" s="11">
        <f>F40+F41</f>
        <v>107434.995</v>
      </c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</row>
    <row r="44">
      <c r="A44" s="4" t="s">
        <v>39</v>
      </c>
      <c r="B44" s="4"/>
      <c r="C44" s="4"/>
      <c r="D44" s="4"/>
      <c r="E44" s="4"/>
      <c r="F44" s="11">
        <f>F43*0.16</f>
        <v>17189.5992</v>
      </c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</row>
    <row r="45">
      <c r="A45" s="4"/>
      <c r="B45" s="15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</row>
    <row r="46">
      <c r="A46" s="4"/>
      <c r="B46" s="4"/>
      <c r="C46" s="4"/>
      <c r="D46" s="4"/>
      <c r="E46" s="4" t="s">
        <v>40</v>
      </c>
      <c r="F46" s="11">
        <f>F43+F44</f>
        <v>124624.5942</v>
      </c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</row>
  </sheetData>
  <drawing r:id="rId1"/>
</worksheet>
</file>