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ealei/Coding/pyEDITH/tests/validation_tests_battery/"/>
    </mc:Choice>
  </mc:AlternateContent>
  <xr:revisionPtr revIDLastSave="0" documentId="13_ncr:1_{B2D3C925-384D-BF4D-9E71-2033D02A3FBC}" xr6:coauthVersionLast="47" xr6:coauthVersionMax="47" xr10:uidLastSave="{00000000-0000-0000-0000-000000000000}"/>
  <bookViews>
    <workbookView xWindow="30240" yWindow="-5840" windowWidth="38400" windowHeight="21100" activeTab="5" xr2:uid="{00000000-000D-0000-FFFF-FFFF00000000}"/>
  </bookViews>
  <sheets>
    <sheet name="About" sheetId="1" r:id="rId1"/>
    <sheet name="HIP 32439 (Detection)" sheetId="2" r:id="rId2"/>
    <sheet name="HIP 77052 (Detection)" sheetId="3" r:id="rId3"/>
    <sheet name="HIP 79672 (Detection)" sheetId="4" r:id="rId4"/>
    <sheet name="HIP 26779 (Detection)" sheetId="5" r:id="rId5"/>
    <sheet name="HIP 113283 (Detect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9" i="5" l="1"/>
  <c r="J39" i="4"/>
  <c r="J39" i="3"/>
  <c r="J39" i="2"/>
  <c r="J39" i="6"/>
  <c r="F40" i="5"/>
  <c r="N63" i="6"/>
  <c r="M63" i="6"/>
  <c r="L63" i="6"/>
  <c r="K63" i="6"/>
  <c r="J63" i="6"/>
  <c r="H63" i="6"/>
  <c r="G63" i="6"/>
  <c r="F63" i="6"/>
  <c r="E63" i="6"/>
  <c r="D63" i="6"/>
  <c r="N62" i="6"/>
  <c r="M62" i="6"/>
  <c r="L62" i="6"/>
  <c r="K62" i="6"/>
  <c r="J62" i="6"/>
  <c r="H62" i="6"/>
  <c r="G62" i="6"/>
  <c r="F62" i="6"/>
  <c r="E62" i="6"/>
  <c r="D62" i="6"/>
  <c r="N53" i="6"/>
  <c r="M53" i="6"/>
  <c r="K53" i="6"/>
  <c r="J53" i="6"/>
  <c r="H53" i="6"/>
  <c r="G53" i="6"/>
  <c r="E53" i="6"/>
  <c r="D53" i="6"/>
  <c r="N51" i="6"/>
  <c r="M51" i="6"/>
  <c r="K51" i="6"/>
  <c r="J51" i="6"/>
  <c r="H51" i="6"/>
  <c r="G51" i="6"/>
  <c r="E51" i="6"/>
  <c r="D51" i="6"/>
  <c r="F40" i="6"/>
  <c r="F53" i="6" s="1"/>
  <c r="F38" i="6"/>
  <c r="F32" i="6"/>
  <c r="F33" i="6" s="1"/>
  <c r="L27" i="6"/>
  <c r="F27" i="6"/>
  <c r="L24" i="6"/>
  <c r="F24" i="6"/>
  <c r="L18" i="6"/>
  <c r="F18" i="6"/>
  <c r="L13" i="6"/>
  <c r="L53" i="6" s="1"/>
  <c r="F13" i="6"/>
  <c r="N63" i="5"/>
  <c r="M63" i="5"/>
  <c r="L63" i="5"/>
  <c r="K63" i="5"/>
  <c r="J63" i="5"/>
  <c r="H63" i="5"/>
  <c r="G63" i="5"/>
  <c r="F63" i="5"/>
  <c r="E63" i="5"/>
  <c r="D63" i="5"/>
  <c r="N62" i="5"/>
  <c r="M62" i="5"/>
  <c r="L62" i="5"/>
  <c r="K62" i="5"/>
  <c r="J62" i="5"/>
  <c r="H62" i="5"/>
  <c r="G62" i="5"/>
  <c r="F62" i="5"/>
  <c r="E62" i="5"/>
  <c r="D62" i="5"/>
  <c r="N53" i="5"/>
  <c r="M53" i="5"/>
  <c r="K53" i="5"/>
  <c r="J53" i="5"/>
  <c r="H53" i="5"/>
  <c r="G53" i="5"/>
  <c r="E53" i="5"/>
  <c r="D53" i="5"/>
  <c r="N51" i="5"/>
  <c r="M51" i="5"/>
  <c r="K51" i="5"/>
  <c r="J51" i="5"/>
  <c r="H51" i="5"/>
  <c r="G51" i="5"/>
  <c r="E51" i="5"/>
  <c r="D51" i="5"/>
  <c r="F38" i="5"/>
  <c r="P32" i="5"/>
  <c r="O32" i="5"/>
  <c r="F32" i="5"/>
  <c r="F33" i="5" s="1"/>
  <c r="F51" i="5" s="1"/>
  <c r="L27" i="5"/>
  <c r="F27" i="5"/>
  <c r="L24" i="5"/>
  <c r="F24" i="5"/>
  <c r="L18" i="5"/>
  <c r="F18" i="5"/>
  <c r="L13" i="5"/>
  <c r="L53" i="5" s="1"/>
  <c r="F13" i="5"/>
  <c r="Q8" i="5"/>
  <c r="P8" i="5"/>
  <c r="O8" i="5"/>
  <c r="D67" i="4"/>
  <c r="N63" i="4"/>
  <c r="M63" i="4"/>
  <c r="L63" i="4"/>
  <c r="K63" i="4"/>
  <c r="J63" i="4"/>
  <c r="H63" i="4"/>
  <c r="G63" i="4"/>
  <c r="F63" i="4"/>
  <c r="E63" i="4"/>
  <c r="D63" i="4"/>
  <c r="N62" i="4"/>
  <c r="M62" i="4"/>
  <c r="L62" i="4"/>
  <c r="K62" i="4"/>
  <c r="J62" i="4"/>
  <c r="H62" i="4"/>
  <c r="G62" i="4"/>
  <c r="F62" i="4"/>
  <c r="E62" i="4"/>
  <c r="D62" i="4"/>
  <c r="N53" i="4"/>
  <c r="M53" i="4"/>
  <c r="K53" i="4"/>
  <c r="J53" i="4"/>
  <c r="H53" i="4"/>
  <c r="G53" i="4"/>
  <c r="E53" i="4"/>
  <c r="D53" i="4"/>
  <c r="N51" i="4"/>
  <c r="M51" i="4"/>
  <c r="K51" i="4"/>
  <c r="J51" i="4"/>
  <c r="H51" i="4"/>
  <c r="G51" i="4"/>
  <c r="E51" i="4"/>
  <c r="D51" i="4"/>
  <c r="F40" i="4"/>
  <c r="F38" i="4"/>
  <c r="P32" i="4"/>
  <c r="O32" i="4"/>
  <c r="F32" i="4"/>
  <c r="F33" i="4" s="1"/>
  <c r="L27" i="4"/>
  <c r="F27" i="4"/>
  <c r="L24" i="4"/>
  <c r="F24" i="4"/>
  <c r="L18" i="4"/>
  <c r="F18" i="4"/>
  <c r="L13" i="4"/>
  <c r="F13" i="4"/>
  <c r="L64" i="3"/>
  <c r="K64" i="3"/>
  <c r="J64" i="3"/>
  <c r="F64" i="3"/>
  <c r="E64" i="3"/>
  <c r="D64" i="3"/>
  <c r="M63" i="3"/>
  <c r="N57" i="3"/>
  <c r="N63" i="3" s="1"/>
  <c r="M57" i="3"/>
  <c r="M64" i="3" s="1"/>
  <c r="L57" i="3"/>
  <c r="L63" i="3" s="1"/>
  <c r="K57" i="3"/>
  <c r="K63" i="3" s="1"/>
  <c r="J57" i="3"/>
  <c r="J63" i="3" s="1"/>
  <c r="H57" i="3"/>
  <c r="H64" i="3" s="1"/>
  <c r="G57" i="3"/>
  <c r="G64" i="3" s="1"/>
  <c r="F57" i="3"/>
  <c r="F63" i="3" s="1"/>
  <c r="E57" i="3"/>
  <c r="E63" i="3" s="1"/>
  <c r="D57" i="3"/>
  <c r="D63" i="3" s="1"/>
  <c r="N53" i="3"/>
  <c r="M53" i="3"/>
  <c r="K53" i="3"/>
  <c r="J53" i="3"/>
  <c r="H53" i="3"/>
  <c r="G53" i="3"/>
  <c r="F53" i="3"/>
  <c r="E53" i="3"/>
  <c r="D53" i="3"/>
  <c r="N51" i="3"/>
  <c r="M51" i="3"/>
  <c r="K51" i="3"/>
  <c r="J51" i="3"/>
  <c r="H51" i="3"/>
  <c r="G51" i="3"/>
  <c r="F51" i="3"/>
  <c r="E51" i="3"/>
  <c r="D51" i="3"/>
  <c r="G35" i="3"/>
  <c r="L27" i="3"/>
  <c r="F27" i="3"/>
  <c r="L18" i="3"/>
  <c r="F18" i="3"/>
  <c r="L13" i="3"/>
  <c r="L53" i="3" s="1"/>
  <c r="F13" i="3"/>
  <c r="N63" i="2"/>
  <c r="M63" i="2"/>
  <c r="L63" i="2"/>
  <c r="K63" i="2"/>
  <c r="J63" i="2"/>
  <c r="H63" i="2"/>
  <c r="G63" i="2"/>
  <c r="F63" i="2"/>
  <c r="E63" i="2"/>
  <c r="D63" i="2"/>
  <c r="N62" i="2"/>
  <c r="M62" i="2"/>
  <c r="L62" i="2"/>
  <c r="K62" i="2"/>
  <c r="J62" i="2"/>
  <c r="H62" i="2"/>
  <c r="G62" i="2"/>
  <c r="F62" i="2"/>
  <c r="E62" i="2"/>
  <c r="D62" i="2"/>
  <c r="N53" i="2"/>
  <c r="M53" i="2"/>
  <c r="K53" i="2"/>
  <c r="J53" i="2"/>
  <c r="H53" i="2"/>
  <c r="G53" i="2"/>
  <c r="E53" i="2"/>
  <c r="N51" i="2"/>
  <c r="M51" i="2"/>
  <c r="K51" i="2"/>
  <c r="J51" i="2"/>
  <c r="H51" i="2"/>
  <c r="G51" i="2"/>
  <c r="E51" i="2"/>
  <c r="F38" i="2"/>
  <c r="H35" i="2"/>
  <c r="G35" i="2"/>
  <c r="M35" i="2" s="1"/>
  <c r="F32" i="2"/>
  <c r="L27" i="2"/>
  <c r="F27" i="2"/>
  <c r="D26" i="2"/>
  <c r="D53" i="2" s="1"/>
  <c r="L24" i="2"/>
  <c r="F24" i="2"/>
  <c r="L18" i="2"/>
  <c r="F18" i="2"/>
  <c r="L13" i="2"/>
  <c r="F13" i="2"/>
  <c r="L53" i="2" l="1"/>
  <c r="F51" i="6"/>
  <c r="F53" i="5"/>
  <c r="L53" i="4"/>
  <c r="F51" i="4"/>
  <c r="L51" i="3"/>
  <c r="N64" i="3"/>
  <c r="F53" i="2"/>
  <c r="F53" i="4"/>
  <c r="L51" i="2"/>
  <c r="Q32" i="5"/>
  <c r="F33" i="2"/>
  <c r="F51" i="2" s="1"/>
  <c r="Q32" i="4"/>
  <c r="L51" i="5"/>
  <c r="L51" i="4"/>
  <c r="D51" i="2"/>
  <c r="G63" i="3"/>
  <c r="L51" i="6"/>
  <c r="H6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34" authorId="0" shapeId="0" xr:uid="{00000000-0006-0000-0100-000001000000}">
      <text>
        <r>
          <rPr>
            <sz val="10"/>
            <color rgb="FF000000"/>
            <rFont val="Arial"/>
            <family val="2"/>
            <scheme val="minor"/>
          </rPr>
          <t>EBS zodi flux does not depend on pointing--it uses the canonical 23 mags arcsec^-2. This value is consistent with that assumption. Given that zodi won't drive exposure time, we leave it as it is.</t>
        </r>
      </text>
    </comment>
    <comment ref="F34" authorId="0" shapeId="0" xr:uid="{00000000-0006-0000-0100-000002000000}">
      <text>
        <r>
          <rPr>
            <sz val="10"/>
            <color rgb="FF000000"/>
            <rFont val="Arial"/>
            <family val="2"/>
            <scheme val="minor"/>
          </rPr>
          <t xml:space="preserve">This zodi value is a bit higher than AYO, but is consistent with pointing assumed for this observation (see solar longitude above). C. Stark checked the relative increase in exozodi one would expect compared to AYO for the given change in solar longitude and it was in agreement with this value. Given that zodi won't drive exposure time, we leave it as it is.
</t>
        </r>
      </text>
    </comment>
    <comment ref="D40" authorId="0" shapeId="0" xr:uid="{00000000-0006-0000-0100-000003000000}">
      <text>
        <r>
          <rPr>
            <sz val="10"/>
            <color rgb="FF000000"/>
            <rFont val="Arial"/>
            <family val="2"/>
          </rPr>
          <t xml:space="preserve">AYO chooses it's photometric aperture based on a ratio of the PSF to the PSF peak. Normally I choose ~0.3 as the default ratio, but that led to larger Omega_core than EBS and ExoSIMS. So I tuned this ratio to 0.373 to achieve the same Omega_core
</t>
        </r>
      </text>
    </comment>
    <comment ref="D45" authorId="0" shapeId="0" xr:uid="{00000000-0006-0000-0100-000004000000}">
      <text>
        <r>
          <rPr>
            <sz val="10"/>
            <color rgb="FF000000"/>
            <rFont val="Arial"/>
            <family val="2"/>
          </rPr>
          <t xml:space="preserve">This is calculated as 1/CR_det, where CR_det is the peak count rate per pixel assuming a planet 10x as bright as an Earth twin at quadrature at the IWA. Note that for EBS &amp; ExoSIMS, this is an input to the code and they had to adjust it to the value AYO is using
</t>
        </r>
      </text>
    </comment>
    <comment ref="D59" authorId="0" shapeId="0" xr:uid="{00000000-0006-0000-0100-000005000000}">
      <text>
        <r>
          <rPr>
            <sz val="10"/>
            <color rgb="FF000000"/>
            <rFont val="Arial"/>
            <family val="2"/>
          </rPr>
          <t xml:space="preserve">I'm using the same noise floor approach here (NF = 0.029 * contrast) as EBS and ExoSIMS
</t>
        </r>
        <r>
          <rPr>
            <sz val="10"/>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200-000001000000}">
      <text>
        <r>
          <rPr>
            <sz val="10"/>
            <color rgb="FF000000"/>
            <rFont val="Arial"/>
            <family val="2"/>
          </rPr>
          <t xml:space="preserve">Had to tune AYO PSF ratio to 0.401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300-000001000000}">
      <text>
        <r>
          <rPr>
            <sz val="10"/>
            <color rgb="FF000000"/>
            <rFont val="Arial"/>
            <family val="2"/>
          </rPr>
          <t xml:space="preserve">Had to tune AYO PSF ratio to 0.373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400-000001000000}">
      <text>
        <r>
          <rPr>
            <sz val="10"/>
            <color rgb="FF000000"/>
            <rFont val="Arial"/>
            <family val="2"/>
          </rPr>
          <t>Had to tune AYO PSF ratio to 0.427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40" authorId="0" shapeId="0" xr:uid="{00000000-0006-0000-0500-000001000000}">
      <text>
        <r>
          <rPr>
            <sz val="10"/>
            <color rgb="FF000000"/>
            <rFont val="Arial"/>
            <family val="2"/>
          </rPr>
          <t xml:space="preserve">Tuned AYO PSF ratio to 0.4135
</t>
        </r>
      </text>
    </comment>
  </commentList>
</comments>
</file>

<file path=xl/sharedStrings.xml><?xml version="1.0" encoding="utf-8"?>
<sst xmlns="http://schemas.openxmlformats.org/spreadsheetml/2006/main" count="860" uniqueCount="169">
  <si>
    <t>This google sheet is for ETC cross-model validation.</t>
  </si>
  <si>
    <t>This is for broadband detections only, not spectral characterization.</t>
  </si>
  <si>
    <r>
      <t xml:space="preserve">For a complete list of assumed parameters, go here: </t>
    </r>
    <r>
      <rPr>
        <u/>
        <sz val="10"/>
        <color rgb="FF1155CC"/>
        <rFont val="Arial"/>
        <family val="2"/>
      </rPr>
      <t>https://drive.google.com/file/d/1pQ0AIlRWHi350blQ4azuOf13rLkQkmef/view?usp=drive_link</t>
    </r>
  </si>
  <si>
    <t>Note that the list of parameters above was defined assuming lambda = 500 nm. In this sheet we also consider lambda = 1000 nm. When doing so, we adjust all astrophysical fluxes, separations in l/D, etc., but we do not change any of the throughputs or QEs. In reality these are wavelength-dependent quantities, but for simplicity here we keep them the same.</t>
  </si>
  <si>
    <t>Broadband detection. Use USORT OVC with default diameter</t>
  </si>
  <si>
    <t>Find full list of assumptions here: https://drive.google.com/file/d/1pQ0AIlRWHi350blQ4azuOf13rLkQkmef/view?usp=drive_link</t>
  </si>
  <si>
    <t>Fiducial Star: HIP 32439</t>
  </si>
  <si>
    <t>lambda = 500 nm</t>
  </si>
  <si>
    <t>lambda = 1000 nm</t>
  </si>
  <si>
    <t>Person / Code</t>
  </si>
  <si>
    <t>Parameter</t>
  </si>
  <si>
    <t>Description</t>
  </si>
  <si>
    <t>Units</t>
  </si>
  <si>
    <t>C. Stark / AYO</t>
  </si>
  <si>
    <t xml:space="preserve">S. Steiger / EBS </t>
  </si>
  <si>
    <t>A. Tokadjian / EXOSIMS</t>
  </si>
  <si>
    <r>
      <rPr>
        <b/>
        <sz val="10"/>
        <rFont val="Arial"/>
        <family val="2"/>
      </rPr>
      <t xml:space="preserve">P. Plavchan / </t>
    </r>
    <r>
      <rPr>
        <b/>
        <u/>
        <sz val="10"/>
        <color rgb="FF1155CC"/>
        <rFont val="Arial"/>
        <family val="2"/>
      </rPr>
      <t>https://github.com/plavchan/dgraphsPPP</t>
    </r>
  </si>
  <si>
    <t>V. Kofman / PSG</t>
  </si>
  <si>
    <r>
      <rPr>
        <b/>
        <sz val="10"/>
        <rFont val="Arial"/>
        <family val="2"/>
      </rPr>
      <t xml:space="preserve">P. Plavchan / </t>
    </r>
    <r>
      <rPr>
        <b/>
        <u/>
        <sz val="10"/>
        <color rgb="FF1155CC"/>
        <rFont val="Arial"/>
        <family val="2"/>
      </rPr>
      <t>https://github.com/plavchan/dgraphsPPP</t>
    </r>
  </si>
  <si>
    <t>Basic parameters</t>
  </si>
  <si>
    <t>Expected to be inputs to the code</t>
  </si>
  <si>
    <t>F_0</t>
  </si>
  <si>
    <t>Flux zero point</t>
  </si>
  <si>
    <t>photons cm^-2 nm^-1 s^-1</t>
  </si>
  <si>
    <t>(not used; Sun as blackbody approx, so solar radius and 5772K; can translate later)</t>
  </si>
  <si>
    <t>m_lambda</t>
  </si>
  <si>
    <t>apparent magnitude at lambda</t>
  </si>
  <si>
    <t>(not used)</t>
  </si>
  <si>
    <t>L_star</t>
  </si>
  <si>
    <t>bolometric luminosity of star</t>
  </si>
  <si>
    <t>L_Sun</t>
  </si>
  <si>
    <t>dist</t>
  </si>
  <si>
    <t>distance to star</t>
  </si>
  <si>
    <t>pc</t>
  </si>
  <si>
    <t>D</t>
  </si>
  <si>
    <t>circumscribed diameter of telescope</t>
  </si>
  <si>
    <t>m</t>
  </si>
  <si>
    <t>varies</t>
  </si>
  <si>
    <t>A</t>
  </si>
  <si>
    <t>collecting area of telescope</t>
  </si>
  <si>
    <t>cm^2</t>
  </si>
  <si>
    <t>Pi r^2</t>
  </si>
  <si>
    <t>λ</t>
  </si>
  <si>
    <t>Central wavelength of bandpass</t>
  </si>
  <si>
    <t>nm</t>
  </si>
  <si>
    <t>varies, 500</t>
  </si>
  <si>
    <t>Δλ</t>
  </si>
  <si>
    <t>Bandwidth</t>
  </si>
  <si>
    <t>varies, 140</t>
  </si>
  <si>
    <t>nzodis</t>
  </si>
  <si>
    <t># of zodis</t>
  </si>
  <si>
    <t>SNR</t>
  </si>
  <si>
    <t>Required signal to noise ratio</t>
  </si>
  <si>
    <t>varies,5,7</t>
  </si>
  <si>
    <t>t_overhead,static</t>
  </si>
  <si>
    <t>Fixed overhead (additive)</t>
  </si>
  <si>
    <t>s</t>
  </si>
  <si>
    <t>t_overhead,dynamic</t>
  </si>
  <si>
    <t>Dynamic overhead (factor that mulitplies exposure time)</t>
  </si>
  <si>
    <t>det_DC</t>
  </si>
  <si>
    <t>Dark current</t>
  </si>
  <si>
    <t>counts pix^-1 s^-1</t>
  </si>
  <si>
    <t>det_RN</t>
  </si>
  <si>
    <t>Read noise</t>
  </si>
  <si>
    <t>counts pix^-1 read^-1</t>
  </si>
  <si>
    <t>det_CIC</t>
  </si>
  <si>
    <t>Clock induced charge</t>
  </si>
  <si>
    <t>counts pix^-1 photon_count^-1</t>
  </si>
  <si>
    <t>det_tread</t>
  </si>
  <si>
    <t>Time between reads</t>
  </si>
  <si>
    <t>-</t>
  </si>
  <si>
    <t>det_pixscale</t>
  </si>
  <si>
    <t>Detector pixel scale</t>
  </si>
  <si>
    <t>mas</t>
  </si>
  <si>
    <t>dQE</t>
  </si>
  <si>
    <t>Effective QE due to degradation, cosmic ray effects, readout inefficiencies</t>
  </si>
  <si>
    <t>QE</t>
  </si>
  <si>
    <t>Quantum efficiency of detector</t>
  </si>
  <si>
    <t>T_optical</t>
  </si>
  <si>
    <t>Optical throughput (incl. reflectivities, transmissivities, contamination)</t>
  </si>
  <si>
    <t>Solar longitude</t>
  </si>
  <si>
    <t>angle between Sun and pointing vector in the ecliptic during the observation</t>
  </si>
  <si>
    <t>deg</t>
  </si>
  <si>
    <t>Ecliptic latitude</t>
  </si>
  <si>
    <t>ecliptic latitude of target during observation</t>
  </si>
  <si>
    <t>Astrophysical fluxes</t>
  </si>
  <si>
    <t>Fluxes from various astrophysical sources independent of telescope/instrument</t>
  </si>
  <si>
    <t>F_star</t>
  </si>
  <si>
    <t>Astrophysical stellar flux, i.e. F0 * 10^(-0.4 m_v)</t>
  </si>
  <si>
    <t>solar</t>
  </si>
  <si>
    <t>F_p</t>
  </si>
  <si>
    <t>Astrophysical planet flux, i.e. F0 * 10^(-0.4 (m_v+dmag))</t>
  </si>
  <si>
    <t>10^-10</t>
  </si>
  <si>
    <t>F_zodi</t>
  </si>
  <si>
    <t>Astrophysical zodi surface brightness, i.e. F0 * 10^(-0.4 * z), where z is the mag per unit solid angle</t>
  </si>
  <si>
    <t>photons cm^-2 nm^-1 s^-1 arcsec^-2</t>
  </si>
  <si>
    <t>F_exozodi</t>
  </si>
  <si>
    <t>Astrophysical exozodi surface brightness at sp, i.e. F0 * 10^(-0.4 * z), where z is the mag per unit solid angle</t>
  </si>
  <si>
    <t>Intermediate parameters</t>
  </si>
  <si>
    <t>Some key values calculated on the fly to determine count rates</t>
  </si>
  <si>
    <t>sp</t>
  </si>
  <si>
    <t>Stellocentric distance of planet</t>
  </si>
  <si>
    <t>λ/D, where D is the circumscribed diameter</t>
  </si>
  <si>
    <t>Solid angle of photometric aperture</t>
  </si>
  <si>
    <t>(λ/D)^2, where D is the circumscribed diameter</t>
  </si>
  <si>
    <t>T_core</t>
  </si>
  <si>
    <t>Core throughput of coronagraph at sp_lod used for planet</t>
  </si>
  <si>
    <t>I_star</t>
  </si>
  <si>
    <t>Offset PSF peak at sp * contrast at sp</t>
  </si>
  <si>
    <t>(λ/D)^-2, where D is the circumscribed diameter</t>
  </si>
  <si>
    <t>skytrans</t>
  </si>
  <si>
    <t>Core throughput assumed for zodi/exozodi</t>
  </si>
  <si>
    <t>det_npix</t>
  </si>
  <si>
    <t># of pixels used for detector noise calculations</t>
  </si>
  <si>
    <t>t_photon_count</t>
  </si>
  <si>
    <t>1/(detector photon count rate), for calculation of clock induced charge noise rate</t>
  </si>
  <si>
    <t>C_binary</t>
  </si>
  <si>
    <t>count rate of the binary star at the detector w/out accounting for the contrast value or skytrans/core throughput (i.e., astrophysical flux x attenuation x collecting area x dlambda)</t>
  </si>
  <si>
    <t>photons s^-1</t>
  </si>
  <si>
    <t>contrast_binary</t>
  </si>
  <si>
    <t>The contrast value applied from the PSF leakage input file</t>
  </si>
  <si>
    <t>s_binary</t>
  </si>
  <si>
    <t>The separation of the binary</t>
  </si>
  <si>
    <t>Count rates</t>
  </si>
  <si>
    <t>Count rates of various sources measured in the photometric aperture at the detector plane</t>
  </si>
  <si>
    <t>Check on CR_p</t>
  </si>
  <si>
    <t>CR_p</t>
  </si>
  <si>
    <t>Planet count rate in photometric aperture at detector</t>
  </si>
  <si>
    <t>counts s^-1</t>
  </si>
  <si>
    <t>Check on CR_bs</t>
  </si>
  <si>
    <t>CR_bs</t>
  </si>
  <si>
    <t>Leaked starlight count rate in photometric aperture at detector</t>
  </si>
  <si>
    <t>CR_bz</t>
  </si>
  <si>
    <t>Zodi count rate in photometric aperture at detector</t>
  </si>
  <si>
    <t>CR_bez</t>
  </si>
  <si>
    <t>Exozodi count rate in photometric aperture at detector</t>
  </si>
  <si>
    <t>CR_bstray</t>
  </si>
  <si>
    <t>Stray light from binary companion in photometric aperture at detector</t>
  </si>
  <si>
    <t>CR_bd</t>
  </si>
  <si>
    <t>Detector noise count rate in photometric aperture at detector</t>
  </si>
  <si>
    <t>CR_NF</t>
  </si>
  <si>
    <t>Noise floor count rate in photometric aperture at detector</t>
  </si>
  <si>
    <t>Final times</t>
  </si>
  <si>
    <t>Check on t_science (AYO equation)</t>
  </si>
  <si>
    <t>Check on t_science (EXOSIMS equation)</t>
  </si>
  <si>
    <t>t_science</t>
  </si>
  <si>
    <t>Science exposure time</t>
  </si>
  <si>
    <t>9.75xstellar blackbody approx.  9.75 represents impact of additional noise terms besides photon noise. would have to calculate for this star in particular; formula for factor is 1+2xslope of linear fit of C_p0 as a function of C_b from Table 7 of Morgan et al 2019 final report</t>
  </si>
  <si>
    <t>t_exp</t>
  </si>
  <si>
    <t>Total wall clock time including overheads</t>
  </si>
  <si>
    <t>Fiducial Star: HIP 77052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</si>
  <si>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</si>
  <si>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</si>
  <si>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Check on CR_bstray</t>
  </si>
  <si>
    <t>Fiducial Star: HIP 79672</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</si>
  <si>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</si>
  <si>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</si>
  <si>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26779</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</si>
  <si>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</si>
  <si>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</si>
  <si>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Fiducial Star: HIP 113283</t>
  </si>
  <si>
    <t>S. Steiger / EBS</t>
  </si>
  <si>
    <r>
      <rPr>
        <b/>
        <sz val="10"/>
        <rFont val="Arial"/>
        <family val="2"/>
      </rPr>
      <t xml:space="preserve">P. Plavchan / </t>
    </r>
    <r>
      <rPr>
        <b/>
        <u/>
        <sz val="10"/>
        <color rgb="FF1155CC"/>
        <rFont val="Arial"/>
        <family val="2"/>
      </rPr>
      <t>https://github.com/plavchan/dgraphsPPP</t>
    </r>
  </si>
  <si>
    <r>
      <rPr>
        <b/>
        <sz val="10"/>
        <rFont val="Arial"/>
        <family val="2"/>
      </rPr>
      <t xml:space="preserve">P. Plavchan / </t>
    </r>
    <r>
      <rPr>
        <b/>
        <u/>
        <sz val="10"/>
        <color rgb="FF1155CC"/>
        <rFont val="Arial"/>
        <family val="2"/>
      </rPr>
      <t>https://github.com/plavchan/dgraphsPPP</t>
    </r>
  </si>
  <si>
    <t>Flux zero point at λ</t>
  </si>
  <si>
    <t>Times</t>
  </si>
  <si>
    <t>psf_trunc_ratio</t>
  </si>
  <si>
    <t>PSF truncation ratio (used by AYO)</t>
  </si>
  <si>
    <t>omega_core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</si>
</sst>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
    <numFmt numFmtId="165" formatCode="#,##0.0000"/>
  </numFmts>
  <fonts count="17">
    <font>
      <sz val="10"/>
      <color rgb="FF000000"/>
      <name val="Arial"/>
      <scheme val="minor"/>
    </font>
    <font>
      <sz val="10"/>
      <color theme="1"/>
      <name val="Arial"/>
      <family val="2"/>
      <scheme val="minor"/>
    </font>
    <font>
      <u/>
      <sz val="10"/>
      <color rgb="FF0000FF"/>
      <name val="Arial"/>
      <family val="2"/>
    </font>
    <font>
      <b/>
      <sz val="10"/>
      <color theme="1"/>
      <name val="Arial"/>
      <family val="2"/>
      <scheme val="minor"/>
    </font>
    <font>
      <sz val="10"/>
      <color theme="1"/>
      <name val="Arial"/>
      <family val="2"/>
      <scheme val="minor"/>
    </font>
    <font>
      <b/>
      <sz val="10"/>
      <color theme="1"/>
      <name val="Arial"/>
      <family val="2"/>
      <scheme val="minor"/>
    </font>
    <font>
      <b/>
      <u/>
      <sz val="10"/>
      <color rgb="FF0000FF"/>
      <name val="Arial"/>
      <family val="2"/>
    </font>
    <font>
      <i/>
      <sz val="10"/>
      <color theme="1"/>
      <name val="Arial"/>
      <family val="2"/>
      <scheme val="minor"/>
    </font>
    <font>
      <sz val="10"/>
      <color rgb="FF000000"/>
      <name val="&quot;Arial&quot;"/>
    </font>
    <font>
      <sz val="8"/>
      <color theme="1"/>
      <name val="Arial"/>
      <family val="2"/>
      <scheme val="minor"/>
    </font>
    <font>
      <sz val="10"/>
      <color rgb="FF000000"/>
      <name val="Arial"/>
      <family val="2"/>
    </font>
    <font>
      <u/>
      <sz val="10"/>
      <color rgb="FF1155CC"/>
      <name val="Arial"/>
      <family val="2"/>
    </font>
    <font>
      <b/>
      <sz val="10"/>
      <name val="Arial"/>
      <family val="2"/>
    </font>
    <font>
      <b/>
      <u/>
      <sz val="10"/>
      <color rgb="FF1155CC"/>
      <name val="Arial"/>
      <family val="2"/>
    </font>
    <font>
      <b/>
      <sz val="10"/>
      <color theme="1"/>
      <name val="Arial"/>
      <family val="2"/>
      <scheme val="minor"/>
    </font>
    <font>
      <sz val="10"/>
      <color rgb="FF000000"/>
      <name val="Arial"/>
      <family val="2"/>
      <scheme val="minor"/>
    </font>
    <font>
      <b/>
      <sz val="10"/>
      <color rgb="FFFF0000"/>
      <name val="Arial"/>
      <family val="2"/>
      <scheme val="minor"/>
    </font>
  </fonts>
  <fills count="14">
    <fill>
      <patternFill patternType="none"/>
    </fill>
    <fill>
      <patternFill patternType="gray125"/>
    </fill>
    <fill>
      <patternFill patternType="solid">
        <fgColor rgb="FF00FFFF"/>
        <bgColor rgb="FF00FFFF"/>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00FF00"/>
        <bgColor rgb="FF00FF00"/>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FF00FF"/>
        <bgColor rgb="FFFF00FF"/>
      </patternFill>
    </fill>
    <fill>
      <patternFill patternType="solid">
        <fgColor rgb="FFFFFF00"/>
        <bgColor rgb="FFFFFF00"/>
      </patternFill>
    </fill>
    <fill>
      <patternFill patternType="solid">
        <fgColor rgb="FFFFFF00"/>
        <bgColor indexed="64"/>
      </patternFill>
    </fill>
    <fill>
      <patternFill patternType="solid">
        <fgColor rgb="FFFFFF00"/>
        <bgColor rgb="FFF3F3F3"/>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2" fillId="0" borderId="0" xfId="0" applyFont="1"/>
    <xf numFmtId="0" fontId="0" fillId="0" borderId="0" xfId="0" applyAlignment="1">
      <alignment horizontal="left"/>
    </xf>
    <xf numFmtId="11" fontId="0" fillId="0" borderId="0" xfId="0" applyNumberFormat="1" applyAlignment="1">
      <alignment horizontal="left"/>
    </xf>
    <xf numFmtId="0" fontId="4" fillId="0" borderId="0" xfId="0" applyFont="1"/>
    <xf numFmtId="11" fontId="4" fillId="0" borderId="0" xfId="0" applyNumberFormat="1" applyFont="1"/>
    <xf numFmtId="0" fontId="1" fillId="4" borderId="0" xfId="0" applyFont="1" applyFill="1"/>
    <xf numFmtId="11" fontId="1" fillId="0" borderId="0" xfId="0" applyNumberFormat="1" applyFont="1"/>
    <xf numFmtId="11" fontId="1" fillId="4" borderId="0" xfId="0" applyNumberFormat="1" applyFont="1" applyFill="1"/>
    <xf numFmtId="0" fontId="5" fillId="0" borderId="0" xfId="0" applyFont="1"/>
    <xf numFmtId="0" fontId="5" fillId="4" borderId="0" xfId="0" applyFont="1" applyFill="1"/>
    <xf numFmtId="11" fontId="5" fillId="0" borderId="0" xfId="0" applyNumberFormat="1" applyFont="1"/>
    <xf numFmtId="11" fontId="5" fillId="4" borderId="0" xfId="0" applyNumberFormat="1" applyFont="1" applyFill="1"/>
    <xf numFmtId="0" fontId="6" fillId="0" borderId="0" xfId="0" applyFont="1"/>
    <xf numFmtId="0" fontId="7" fillId="5" borderId="0" xfId="0" applyFont="1" applyFill="1"/>
    <xf numFmtId="0" fontId="1" fillId="5" borderId="0" xfId="0" applyFont="1" applyFill="1"/>
    <xf numFmtId="11" fontId="1" fillId="5" borderId="0" xfId="0" applyNumberFormat="1" applyFont="1" applyFill="1"/>
    <xf numFmtId="0" fontId="8" fillId="0" borderId="0" xfId="0" applyFont="1"/>
    <xf numFmtId="0" fontId="7" fillId="0" borderId="0" xfId="0" applyFont="1"/>
    <xf numFmtId="11" fontId="1" fillId="6" borderId="0" xfId="0" applyNumberFormat="1" applyFont="1" applyFill="1"/>
    <xf numFmtId="11" fontId="1" fillId="7" borderId="0" xfId="0" applyNumberFormat="1" applyFont="1" applyFill="1"/>
    <xf numFmtId="11" fontId="1" fillId="8" borderId="0" xfId="0" applyNumberFormat="1" applyFont="1" applyFill="1"/>
    <xf numFmtId="11" fontId="1" fillId="9" borderId="0" xfId="0" applyNumberFormat="1" applyFont="1" applyFill="1"/>
    <xf numFmtId="11" fontId="9" fillId="4" borderId="0" xfId="0" applyNumberFormat="1" applyFont="1" applyFill="1"/>
    <xf numFmtId="0" fontId="1" fillId="7" borderId="0" xfId="0" applyFont="1" applyFill="1"/>
    <xf numFmtId="0" fontId="5" fillId="10" borderId="0" xfId="0" applyFont="1" applyFill="1"/>
    <xf numFmtId="0" fontId="1" fillId="10" borderId="0" xfId="0" applyFont="1" applyFill="1"/>
    <xf numFmtId="11" fontId="1" fillId="10" borderId="0" xfId="0" applyNumberFormat="1" applyFont="1" applyFill="1"/>
    <xf numFmtId="164" fontId="1" fillId="0" borderId="0" xfId="0" applyNumberFormat="1" applyFont="1"/>
    <xf numFmtId="0" fontId="8" fillId="7" borderId="0" xfId="0" applyFont="1" applyFill="1"/>
    <xf numFmtId="165" fontId="1" fillId="0" borderId="0" xfId="0" applyNumberFormat="1" applyFont="1"/>
    <xf numFmtId="11" fontId="1" fillId="11" borderId="0" xfId="0" applyNumberFormat="1" applyFont="1" applyFill="1"/>
    <xf numFmtId="11" fontId="10" fillId="4" borderId="0" xfId="0" applyNumberFormat="1" applyFont="1" applyFill="1" applyAlignment="1">
      <alignment horizontal="right"/>
    </xf>
    <xf numFmtId="0" fontId="14" fillId="0" borderId="0" xfId="0" applyFont="1"/>
    <xf numFmtId="11" fontId="3" fillId="4" borderId="0" xfId="0" applyNumberFormat="1" applyFont="1" applyFill="1"/>
    <xf numFmtId="0" fontId="16" fillId="4" borderId="0" xfId="0" applyFont="1" applyFill="1"/>
    <xf numFmtId="11" fontId="16" fillId="4" borderId="0" xfId="0" applyNumberFormat="1" applyFont="1" applyFill="1"/>
    <xf numFmtId="0" fontId="1" fillId="12" borderId="0" xfId="0" applyFont="1" applyFill="1"/>
    <xf numFmtId="0" fontId="8" fillId="12" borderId="0" xfId="0" applyFont="1" applyFill="1"/>
    <xf numFmtId="11" fontId="1" fillId="13" borderId="0" xfId="0" applyNumberFormat="1" applyFont="1" applyFill="1"/>
    <xf numFmtId="11" fontId="1" fillId="12" borderId="0" xfId="0" applyNumberFormat="1" applyFont="1" applyFill="1"/>
    <xf numFmtId="0" fontId="1" fillId="13" borderId="0" xfId="0" applyFont="1" applyFill="1"/>
    <xf numFmtId="0" fontId="0" fillId="12" borderId="0" xfId="0" applyFill="1"/>
    <xf numFmtId="11" fontId="0" fillId="0" borderId="0" xfId="0" applyNumberFormat="1"/>
    <xf numFmtId="0" fontId="3" fillId="0" borderId="0" xfId="0" applyFont="1"/>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Q0AIlRWHi350blQ4azuOf13rLkQkmef/view?usp=drive_link"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github.com/plavchan/dgraphsPPP" TargetMode="External"/><Relationship Id="rId1" Type="http://schemas.openxmlformats.org/officeDocument/2006/relationships/hyperlink" Target="https://github.com/plavchan/dgraphsPPP"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4"/>
  <sheetViews>
    <sheetView topLeftCell="F1" workbookViewId="0"/>
  </sheetViews>
  <sheetFormatPr baseColWidth="10" defaultColWidth="12.6640625" defaultRowHeight="15.75" customHeight="1"/>
  <sheetData>
    <row r="1" spans="1:1" ht="15.75" customHeight="1">
      <c r="A1" s="1" t="s">
        <v>0</v>
      </c>
    </row>
    <row r="2" spans="1:1" ht="15.75" customHeight="1">
      <c r="A2" s="1" t="s">
        <v>1</v>
      </c>
    </row>
    <row r="3" spans="1:1" ht="15.75" customHeight="1">
      <c r="A3" s="2" t="s">
        <v>2</v>
      </c>
    </row>
    <row r="4" spans="1:1" ht="15.75" customHeight="1">
      <c r="A4" s="1" t="s">
        <v>3</v>
      </c>
    </row>
  </sheetData>
  <hyperlinks>
    <hyperlink ref="A3"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38"/>
  <sheetViews>
    <sheetView workbookViewId="0">
      <pane xSplit="3" ySplit="6" topLeftCell="D25" activePane="bottomRight" state="frozen"/>
      <selection pane="topRight" activeCell="D1" sqref="D1"/>
      <selection pane="bottomLeft" activeCell="A7" sqref="A7"/>
      <selection pane="bottomRight" activeCell="J40" sqref="J40"/>
    </sheetView>
  </sheetViews>
  <sheetFormatPr baseColWidth="10" defaultColWidth="12.6640625" defaultRowHeight="15.75" customHeight="1"/>
  <cols>
    <col min="1" max="1" width="19.6640625" customWidth="1"/>
    <col min="2" max="2" width="23.33203125" customWidth="1"/>
    <col min="3" max="3" width="30.16406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6</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16</v>
      </c>
      <c r="H6" s="11" t="s">
        <v>17</v>
      </c>
      <c r="J6" s="11" t="s">
        <v>13</v>
      </c>
      <c r="K6" s="12" t="s">
        <v>14</v>
      </c>
      <c r="L6" s="13" t="s">
        <v>15</v>
      </c>
      <c r="M6" s="14" t="s">
        <v>18</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13400</v>
      </c>
      <c r="E8" s="8">
        <v>11829.01</v>
      </c>
      <c r="F8" s="9">
        <v>11829.01174346</v>
      </c>
      <c r="G8" s="1" t="s">
        <v>24</v>
      </c>
      <c r="H8" s="7"/>
      <c r="I8" s="1"/>
      <c r="J8" s="9">
        <v>3819.346</v>
      </c>
      <c r="K8" s="8">
        <v>3173.48012854429</v>
      </c>
      <c r="L8" s="9">
        <v>3173.4801285399999</v>
      </c>
      <c r="M8" s="1"/>
      <c r="N8" s="7"/>
      <c r="O8" s="1"/>
      <c r="P8" s="1"/>
      <c r="Q8" s="1"/>
      <c r="R8" s="1"/>
      <c r="S8" s="1"/>
      <c r="T8" s="1"/>
      <c r="U8" s="1"/>
    </row>
    <row r="9" spans="1:28" ht="15.75" customHeight="1">
      <c r="A9" s="1" t="s">
        <v>25</v>
      </c>
      <c r="B9" s="1" t="s">
        <v>26</v>
      </c>
      <c r="C9" s="1"/>
      <c r="D9" s="7">
        <v>5.6870000000000003</v>
      </c>
      <c r="E9" s="8">
        <v>5.44</v>
      </c>
      <c r="F9" s="9">
        <v>5.43</v>
      </c>
      <c r="G9" s="1" t="s">
        <v>27</v>
      </c>
      <c r="H9" s="7"/>
      <c r="I9" s="1"/>
      <c r="J9" s="9">
        <v>4.742178</v>
      </c>
      <c r="K9" s="8">
        <v>4.8410000000000002</v>
      </c>
      <c r="L9" s="9">
        <v>4.5119999999999996</v>
      </c>
      <c r="M9" s="1"/>
      <c r="N9" s="7"/>
      <c r="O9" s="1"/>
      <c r="P9" s="1"/>
      <c r="Q9" s="1"/>
      <c r="R9" s="1"/>
      <c r="S9" s="1"/>
      <c r="T9" s="1"/>
      <c r="U9" s="1"/>
    </row>
    <row r="10" spans="1:28" ht="15.75" customHeight="1">
      <c r="A10" s="1" t="s">
        <v>28</v>
      </c>
      <c r="B10" s="1" t="s">
        <v>29</v>
      </c>
      <c r="C10" s="1" t="s">
        <v>30</v>
      </c>
      <c r="D10" s="7">
        <v>1.83</v>
      </c>
      <c r="E10" s="8">
        <v>1.83</v>
      </c>
      <c r="F10" s="9">
        <v>1.87</v>
      </c>
      <c r="G10" s="1"/>
      <c r="H10" s="7"/>
      <c r="I10" s="1"/>
      <c r="J10" s="7">
        <v>1.83</v>
      </c>
      <c r="K10" s="8">
        <v>1.82599674907496</v>
      </c>
      <c r="L10" s="9">
        <v>1.87</v>
      </c>
      <c r="M10" s="1"/>
      <c r="N10" s="7"/>
      <c r="O10" s="1"/>
      <c r="P10" s="1"/>
      <c r="Q10" s="1"/>
      <c r="R10" s="1"/>
      <c r="S10" s="1"/>
      <c r="T10" s="1"/>
      <c r="U10" s="1"/>
    </row>
    <row r="11" spans="1:28" ht="15.75" customHeight="1">
      <c r="A11" s="1" t="s">
        <v>31</v>
      </c>
      <c r="B11" s="1" t="s">
        <v>32</v>
      </c>
      <c r="C11" s="1" t="s">
        <v>33</v>
      </c>
      <c r="D11" s="7">
        <v>18.2</v>
      </c>
      <c r="E11" s="8">
        <v>18.2</v>
      </c>
      <c r="F11" s="9">
        <v>17.87</v>
      </c>
      <c r="G11" s="1"/>
      <c r="H11" s="7"/>
      <c r="I11" s="1"/>
      <c r="J11" s="7">
        <v>18.2</v>
      </c>
      <c r="K11" s="8">
        <v>18.202300000000001</v>
      </c>
      <c r="L11" s="9">
        <v>17.87</v>
      </c>
      <c r="M11" s="1"/>
      <c r="N11" s="7"/>
      <c r="O11" s="1"/>
      <c r="P11" s="1"/>
      <c r="Q11" s="1"/>
      <c r="R11" s="1"/>
      <c r="S11" s="1"/>
      <c r="T11" s="1"/>
      <c r="U11" s="1"/>
    </row>
    <row r="12" spans="1:28" ht="15.75" customHeight="1">
      <c r="A12" s="1" t="s">
        <v>34</v>
      </c>
      <c r="B12" s="1" t="s">
        <v>35</v>
      </c>
      <c r="C12" s="1" t="s">
        <v>36</v>
      </c>
      <c r="D12" s="7">
        <v>7.87</v>
      </c>
      <c r="E12" s="8">
        <v>7.87</v>
      </c>
      <c r="F12" s="9">
        <v>7.87</v>
      </c>
      <c r="G12" s="1" t="s">
        <v>37</v>
      </c>
      <c r="H12" s="7"/>
      <c r="I12" s="1"/>
      <c r="J12" s="9">
        <v>7.87</v>
      </c>
      <c r="K12" s="8">
        <v>7.87</v>
      </c>
      <c r="L12" s="9">
        <v>7.87</v>
      </c>
      <c r="M12" s="1"/>
      <c r="N12" s="7"/>
      <c r="O12" s="1"/>
      <c r="P12" s="1"/>
      <c r="Q12" s="1"/>
      <c r="R12" s="1"/>
      <c r="S12" s="1"/>
      <c r="T12" s="1"/>
      <c r="U12" s="1"/>
    </row>
    <row r="13" spans="1:28" ht="15.75" customHeight="1">
      <c r="A13" s="1" t="s">
        <v>38</v>
      </c>
      <c r="B13" s="1" t="s">
        <v>39</v>
      </c>
      <c r="C13" s="1" t="s">
        <v>40</v>
      </c>
      <c r="D13" s="9">
        <v>427518.2</v>
      </c>
      <c r="E13" s="8">
        <v>427518.213511999</v>
      </c>
      <c r="F13" s="9">
        <f>42.75182135*100*100</f>
        <v>427518.21350000001</v>
      </c>
      <c r="G13" s="1" t="s">
        <v>41</v>
      </c>
      <c r="H13" s="7"/>
      <c r="I13" s="1"/>
      <c r="J13" s="9">
        <v>427518.2</v>
      </c>
      <c r="K13" s="8">
        <v>427518.213511999</v>
      </c>
      <c r="L13" s="9">
        <f>42.75182135*100*100</f>
        <v>427518.21350000001</v>
      </c>
      <c r="M13" s="1"/>
      <c r="N13" s="7"/>
      <c r="O13" s="1"/>
      <c r="P13" s="1"/>
      <c r="Q13" s="1"/>
      <c r="R13" s="1"/>
      <c r="S13" s="1"/>
      <c r="T13" s="1"/>
      <c r="U13" s="1"/>
    </row>
    <row r="14" spans="1:28" ht="15.75" customHeight="1">
      <c r="A14" s="18" t="s">
        <v>42</v>
      </c>
      <c r="B14" s="1" t="s">
        <v>43</v>
      </c>
      <c r="C14" s="1" t="s">
        <v>44</v>
      </c>
      <c r="D14" s="9">
        <v>500</v>
      </c>
      <c r="E14" s="8">
        <v>500</v>
      </c>
      <c r="F14" s="9">
        <v>500</v>
      </c>
      <c r="G14" s="1" t="s">
        <v>45</v>
      </c>
      <c r="H14" s="7"/>
      <c r="I14" s="1"/>
      <c r="J14" s="9">
        <v>1000</v>
      </c>
      <c r="K14" s="8">
        <v>1000</v>
      </c>
      <c r="L14" s="9">
        <v>1000</v>
      </c>
      <c r="M14" s="1"/>
      <c r="N14" s="7"/>
      <c r="O14" s="1"/>
      <c r="P14" s="1"/>
      <c r="Q14" s="1"/>
      <c r="R14" s="1"/>
      <c r="S14" s="1"/>
      <c r="T14" s="1"/>
      <c r="U14" s="1"/>
    </row>
    <row r="15" spans="1:28" ht="15.75" customHeight="1">
      <c r="A15" t="s">
        <v>46</v>
      </c>
      <c r="B15" s="1" t="s">
        <v>47</v>
      </c>
      <c r="C15" s="1" t="s">
        <v>44</v>
      </c>
      <c r="D15" s="7">
        <v>100</v>
      </c>
      <c r="E15" s="8">
        <v>100</v>
      </c>
      <c r="F15" s="9">
        <v>100</v>
      </c>
      <c r="G15" s="1" t="s">
        <v>48</v>
      </c>
      <c r="H15" s="7"/>
      <c r="I15" s="1"/>
      <c r="J15" s="9">
        <v>200</v>
      </c>
      <c r="K15" s="8">
        <v>200</v>
      </c>
      <c r="L15" s="9">
        <v>200</v>
      </c>
      <c r="M15" s="1"/>
      <c r="N15" s="7"/>
      <c r="O15" s="1"/>
      <c r="P15" s="1"/>
      <c r="Q15" s="1"/>
      <c r="R15" s="1"/>
      <c r="S15" s="1"/>
      <c r="T15" s="1"/>
      <c r="U15" s="1"/>
    </row>
    <row r="16" spans="1:28" ht="15.75" customHeight="1">
      <c r="A16" s="1" t="s">
        <v>49</v>
      </c>
      <c r="B16" s="1" t="s">
        <v>50</v>
      </c>
      <c r="C16" s="1"/>
      <c r="D16" s="7">
        <v>3</v>
      </c>
      <c r="E16" s="8">
        <v>3</v>
      </c>
      <c r="F16" s="9">
        <v>3</v>
      </c>
      <c r="G16" s="1">
        <v>0</v>
      </c>
      <c r="H16" s="7"/>
      <c r="I16" s="1"/>
      <c r="J16" s="7">
        <v>3</v>
      </c>
      <c r="K16" s="8">
        <v>3</v>
      </c>
      <c r="L16" s="9">
        <v>3</v>
      </c>
      <c r="M16" s="1"/>
      <c r="N16" s="7"/>
      <c r="O16" s="1"/>
      <c r="P16" s="1"/>
      <c r="Q16" s="1"/>
      <c r="R16" s="1"/>
      <c r="S16" s="1"/>
      <c r="T16" s="1"/>
      <c r="U16" s="1"/>
    </row>
    <row r="17" spans="1:28" ht="15.75" customHeight="1">
      <c r="A17" s="1" t="s">
        <v>51</v>
      </c>
      <c r="B17" s="1" t="s">
        <v>52</v>
      </c>
      <c r="C17" s="1"/>
      <c r="D17" s="7">
        <v>7</v>
      </c>
      <c r="E17" s="8">
        <v>7</v>
      </c>
      <c r="F17" s="9">
        <v>7</v>
      </c>
      <c r="G17" s="1" t="s">
        <v>53</v>
      </c>
      <c r="H17" s="7"/>
      <c r="I17" s="1"/>
      <c r="J17" s="7">
        <v>7</v>
      </c>
      <c r="K17" s="8">
        <v>7</v>
      </c>
      <c r="L17" s="9">
        <v>7</v>
      </c>
      <c r="M17" s="1"/>
      <c r="N17" s="7"/>
      <c r="O17" s="1"/>
      <c r="P17" s="1"/>
      <c r="Q17" s="1"/>
      <c r="R17" s="1"/>
      <c r="S17" s="1"/>
      <c r="T17" s="1"/>
      <c r="U17" s="1"/>
    </row>
    <row r="18" spans="1:28" ht="15.75" customHeight="1">
      <c r="A18" s="1" t="s">
        <v>54</v>
      </c>
      <c r="B18" s="1" t="s">
        <v>55</v>
      </c>
      <c r="C18" s="1" t="s">
        <v>56</v>
      </c>
      <c r="D18" s="9">
        <v>8249.8950000000004</v>
      </c>
      <c r="E18" s="8">
        <v>8280</v>
      </c>
      <c r="F18" s="9">
        <f>0.0958333*86400</f>
        <v>8279.99712</v>
      </c>
      <c r="G18" s="1">
        <v>0</v>
      </c>
      <c r="H18" s="7"/>
      <c r="I18" s="9"/>
      <c r="J18" s="9">
        <v>8249.8950000000004</v>
      </c>
      <c r="K18" s="8">
        <v>8280</v>
      </c>
      <c r="L18" s="9">
        <f>0.0958333*86400</f>
        <v>8279.99712</v>
      </c>
      <c r="M18" s="1"/>
      <c r="N18" s="7"/>
      <c r="O18" s="1"/>
      <c r="P18" s="1"/>
      <c r="Q18" s="1"/>
      <c r="R18" s="1"/>
      <c r="S18" s="1"/>
      <c r="T18" s="1"/>
      <c r="U18" s="1"/>
    </row>
    <row r="19" spans="1:28" ht="15.75" customHeight="1">
      <c r="A19" s="1" t="s">
        <v>57</v>
      </c>
      <c r="B19" s="1" t="s">
        <v>58</v>
      </c>
      <c r="C19" s="1"/>
      <c r="D19" s="7">
        <v>1.1000000000000001</v>
      </c>
      <c r="E19" s="8">
        <v>1.1000000000000001</v>
      </c>
      <c r="F19" s="9">
        <v>1</v>
      </c>
      <c r="G19" s="1">
        <v>1</v>
      </c>
      <c r="H19" s="7"/>
      <c r="I19" s="1"/>
      <c r="J19" s="9">
        <v>1.1000000000000001</v>
      </c>
      <c r="K19" s="8">
        <v>1.1000000000000001</v>
      </c>
      <c r="L19" s="9">
        <v>1</v>
      </c>
      <c r="M19" s="1"/>
      <c r="N19" s="7"/>
      <c r="O19" s="1"/>
      <c r="P19" s="1"/>
      <c r="Q19" s="1"/>
      <c r="R19" s="1"/>
      <c r="S19" s="1"/>
      <c r="T19" s="1"/>
      <c r="U19" s="1"/>
    </row>
    <row r="20" spans="1:28" ht="15.75" customHeight="1">
      <c r="A20" s="1" t="s">
        <v>59</v>
      </c>
      <c r="B20" s="1" t="s">
        <v>60</v>
      </c>
      <c r="C20" s="1" t="s">
        <v>61</v>
      </c>
      <c r="D20" s="9">
        <v>3.0000000000000001E-5</v>
      </c>
      <c r="E20" s="8">
        <v>3.0000000000000001E-5</v>
      </c>
      <c r="F20" s="9">
        <v>3.0000000000000001E-5</v>
      </c>
      <c r="G20" s="1">
        <v>0</v>
      </c>
      <c r="H20" s="7"/>
      <c r="I20" s="1"/>
      <c r="J20" s="9">
        <v>3.0000000000000001E-5</v>
      </c>
      <c r="K20" s="8">
        <v>3.0000000000000001E-5</v>
      </c>
      <c r="L20" s="9">
        <v>3.0000000000000001E-5</v>
      </c>
      <c r="M20" s="1"/>
      <c r="N20" s="7"/>
      <c r="O20" s="1"/>
      <c r="P20" s="1"/>
      <c r="Q20" s="1"/>
      <c r="R20" s="1"/>
      <c r="S20" s="1"/>
      <c r="T20" s="1"/>
      <c r="U20" s="1"/>
    </row>
    <row r="21" spans="1:28" ht="15.75" customHeight="1">
      <c r="A21" s="1" t="s">
        <v>62</v>
      </c>
      <c r="B21" s="1" t="s">
        <v>63</v>
      </c>
      <c r="C21" s="1" t="s">
        <v>64</v>
      </c>
      <c r="D21" s="9">
        <v>0</v>
      </c>
      <c r="E21" s="8">
        <v>0</v>
      </c>
      <c r="F21" s="9">
        <v>0</v>
      </c>
      <c r="G21" s="1">
        <v>0</v>
      </c>
      <c r="H21" s="7"/>
      <c r="I21" s="1"/>
      <c r="J21" s="9">
        <v>0</v>
      </c>
      <c r="K21" s="8">
        <v>0</v>
      </c>
      <c r="L21" s="9">
        <v>0</v>
      </c>
      <c r="M21" s="1"/>
      <c r="N21" s="7"/>
      <c r="O21" s="1"/>
      <c r="P21" s="1"/>
      <c r="Q21" s="1"/>
      <c r="R21" s="1"/>
      <c r="S21" s="1"/>
      <c r="T21" s="1"/>
      <c r="U21" s="1"/>
    </row>
    <row r="22" spans="1:28" ht="15.75" customHeight="1">
      <c r="A22" s="1" t="s">
        <v>65</v>
      </c>
      <c r="B22" s="1" t="s">
        <v>66</v>
      </c>
      <c r="C22" s="1" t="s">
        <v>67</v>
      </c>
      <c r="D22" s="9">
        <v>1.2999999999999999E-3</v>
      </c>
      <c r="E22" s="8">
        <v>1.2999999999999999E-3</v>
      </c>
      <c r="F22" s="9">
        <v>1.2999999999999999E-3</v>
      </c>
      <c r="G22" s="1">
        <v>0</v>
      </c>
      <c r="H22" s="7"/>
      <c r="I22" s="1"/>
      <c r="J22" s="9">
        <v>1.2999999999999999E-3</v>
      </c>
      <c r="K22" s="8">
        <v>1.2999999999999999E-3</v>
      </c>
      <c r="L22" s="9">
        <v>1.2999999999999999E-3</v>
      </c>
      <c r="M22" s="1"/>
      <c r="N22" s="7"/>
      <c r="O22" s="1"/>
      <c r="P22" s="1"/>
      <c r="Q22" s="1"/>
      <c r="R22" s="1"/>
      <c r="S22" s="1"/>
      <c r="T22" s="1"/>
      <c r="U22" s="1"/>
    </row>
    <row r="23" spans="1:28" ht="15.75" customHeight="1">
      <c r="A23" s="1" t="s">
        <v>68</v>
      </c>
      <c r="B23" s="1" t="s">
        <v>69</v>
      </c>
      <c r="C23" s="1" t="s">
        <v>56</v>
      </c>
      <c r="D23" s="9">
        <v>1000</v>
      </c>
      <c r="E23" s="8" t="s">
        <v>70</v>
      </c>
      <c r="F23" s="9"/>
      <c r="G23" s="1">
        <v>0</v>
      </c>
      <c r="H23" s="7"/>
      <c r="I23" s="1"/>
      <c r="J23" s="9">
        <v>1000</v>
      </c>
      <c r="K23" s="8" t="s">
        <v>70</v>
      </c>
      <c r="L23" s="9"/>
      <c r="M23" s="1"/>
      <c r="N23" s="7"/>
      <c r="O23" s="1"/>
      <c r="P23" s="1"/>
      <c r="Q23" s="1"/>
      <c r="R23" s="1"/>
      <c r="S23" s="1"/>
      <c r="T23" s="1"/>
      <c r="U23" s="1"/>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1</v>
      </c>
      <c r="E25" s="8">
        <v>1</v>
      </c>
      <c r="F25" s="9">
        <v>1</v>
      </c>
      <c r="G25" s="1">
        <v>0</v>
      </c>
      <c r="H25" s="7"/>
      <c r="I25" s="1"/>
      <c r="J25" s="9">
        <v>0.75</v>
      </c>
      <c r="K25" s="8">
        <v>0.75</v>
      </c>
      <c r="L25" s="9">
        <v>1</v>
      </c>
      <c r="M25" s="1"/>
      <c r="N25" s="7"/>
      <c r="O25" s="1"/>
      <c r="P25" s="1"/>
      <c r="Q25" s="1"/>
      <c r="R25" s="1"/>
      <c r="S25" s="1"/>
      <c r="T25" s="1"/>
      <c r="U25" s="1"/>
    </row>
    <row r="26" spans="1:28" ht="15.75" customHeight="1">
      <c r="A26" s="1" t="s">
        <v>76</v>
      </c>
      <c r="B26" s="1" t="s">
        <v>77</v>
      </c>
      <c r="C26" s="18"/>
      <c r="D26" s="9">
        <f>0.9*0.75</f>
        <v>0.67500000000000004</v>
      </c>
      <c r="E26" s="8">
        <v>0.67500000000000004</v>
      </c>
      <c r="F26" s="9">
        <v>0.67500000000000004</v>
      </c>
      <c r="G26" s="1">
        <v>0</v>
      </c>
      <c r="H26" s="7"/>
      <c r="I26" s="1"/>
      <c r="J26" s="9">
        <v>0.9</v>
      </c>
      <c r="K26" s="8">
        <v>0.9</v>
      </c>
      <c r="L26" s="9">
        <v>0.67500000000000004</v>
      </c>
      <c r="M26" s="1"/>
      <c r="N26" s="7"/>
      <c r="O26" s="1"/>
      <c r="P26" s="1"/>
      <c r="Q26" s="1"/>
      <c r="R26" s="1"/>
      <c r="S26" s="1"/>
      <c r="T26" s="1"/>
      <c r="U26" s="1"/>
    </row>
    <row r="27" spans="1:28" ht="15.75" customHeight="1">
      <c r="A27" s="1" t="s">
        <v>78</v>
      </c>
      <c r="B27" s="1" t="s">
        <v>79</v>
      </c>
      <c r="C27" s="1"/>
      <c r="D27" s="9">
        <v>0.53200000000000003</v>
      </c>
      <c r="E27" s="8">
        <v>0.53200000000000003</v>
      </c>
      <c r="F27" s="9">
        <f>0.95*0.56</f>
        <v>0.53200000000000003</v>
      </c>
      <c r="G27" s="1">
        <v>0.5</v>
      </c>
      <c r="H27" s="7"/>
      <c r="I27" s="1"/>
      <c r="J27" s="9">
        <v>0.53200000000000003</v>
      </c>
      <c r="K27" s="8">
        <v>0.53200000000000003</v>
      </c>
      <c r="L27" s="9">
        <f>0.95*0.56</f>
        <v>0.53200000000000003</v>
      </c>
      <c r="M27" s="1"/>
      <c r="N27" s="7"/>
      <c r="O27" s="1"/>
      <c r="P27" s="1"/>
      <c r="Q27" s="1"/>
      <c r="R27" s="1"/>
      <c r="S27" s="1"/>
      <c r="T27" s="1"/>
      <c r="U27" s="1"/>
    </row>
    <row r="28" spans="1:28" ht="15.75" customHeight="1">
      <c r="A28" s="1" t="s">
        <v>80</v>
      </c>
      <c r="B28" s="1" t="s">
        <v>81</v>
      </c>
      <c r="C28" s="1" t="s">
        <v>82</v>
      </c>
      <c r="D28" s="7">
        <v>135</v>
      </c>
      <c r="E28" s="8"/>
      <c r="F28" s="9">
        <v>173.41193373999999</v>
      </c>
      <c r="G28" s="1"/>
      <c r="H28" s="7"/>
      <c r="I28" s="1"/>
      <c r="J28" s="7"/>
      <c r="K28" s="8"/>
      <c r="L28" s="9">
        <v>173.41193373999999</v>
      </c>
      <c r="M28" s="1"/>
      <c r="N28" s="7"/>
      <c r="O28" s="1"/>
      <c r="P28" s="1"/>
      <c r="Q28" s="1"/>
      <c r="R28" s="1"/>
      <c r="S28" s="1"/>
      <c r="T28" s="1"/>
      <c r="U28" s="1"/>
    </row>
    <row r="29" spans="1:28" ht="15.75" customHeight="1">
      <c r="A29" s="1" t="s">
        <v>83</v>
      </c>
      <c r="B29" s="1" t="s">
        <v>84</v>
      </c>
      <c r="C29" s="1" t="s">
        <v>82</v>
      </c>
      <c r="D29" s="7">
        <v>56.3</v>
      </c>
      <c r="E29" s="8">
        <v>56.276000000000003</v>
      </c>
      <c r="F29" s="9">
        <v>56.3</v>
      </c>
      <c r="G29" s="1"/>
      <c r="H29" s="7"/>
      <c r="I29" s="1"/>
      <c r="J29" s="7"/>
      <c r="K29" s="8"/>
      <c r="L29" s="9">
        <v>56.3</v>
      </c>
      <c r="M29" s="1"/>
      <c r="N29" s="7"/>
      <c r="O29" s="1"/>
      <c r="P29" s="1"/>
      <c r="Q29" s="1"/>
      <c r="R29" s="1"/>
      <c r="S29" s="1"/>
      <c r="T29" s="1"/>
      <c r="U29" s="1"/>
    </row>
    <row r="30" spans="1:28" ht="15.75" customHeight="1">
      <c r="A30" s="19"/>
      <c r="B30" s="19"/>
      <c r="C30" s="1"/>
      <c r="D30" s="7"/>
      <c r="E30" s="8"/>
      <c r="F30" s="9"/>
      <c r="G30" s="1"/>
      <c r="H30" s="7"/>
      <c r="I30" s="1"/>
      <c r="J30" s="7"/>
      <c r="K30" s="8"/>
      <c r="L30" s="9"/>
      <c r="M30" s="1"/>
      <c r="N30" s="7"/>
      <c r="O30" s="1"/>
      <c r="P30" s="1"/>
      <c r="Q30" s="1"/>
      <c r="R30" s="1"/>
      <c r="S30" s="1"/>
      <c r="T30" s="1"/>
      <c r="U30" s="1"/>
    </row>
    <row r="31" spans="1:28" ht="15.75" customHeight="1">
      <c r="A31" s="15" t="s">
        <v>85</v>
      </c>
      <c r="B31" s="15" t="s">
        <v>86</v>
      </c>
      <c r="C31" s="16"/>
      <c r="D31" s="16"/>
      <c r="E31" s="17"/>
      <c r="F31" s="17"/>
      <c r="G31" s="16"/>
      <c r="H31" s="16"/>
      <c r="I31" s="1"/>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20">
        <v>71.547889999999995</v>
      </c>
      <c r="E32" s="20">
        <v>65.618655169999997</v>
      </c>
      <c r="F32" s="20">
        <f>66225817.1060771/100/100/100</f>
        <v>66.225817106077102</v>
      </c>
      <c r="G32" s="1" t="s">
        <v>89</v>
      </c>
      <c r="H32" s="7"/>
      <c r="I32" s="1"/>
      <c r="J32" s="9">
        <v>48.43038</v>
      </c>
      <c r="K32" s="21">
        <v>44.21734738</v>
      </c>
      <c r="L32" s="9">
        <v>42.295512070000001</v>
      </c>
      <c r="M32" s="1"/>
      <c r="N32" s="7"/>
      <c r="O32" s="1"/>
      <c r="P32" s="1"/>
      <c r="Q32" s="1"/>
      <c r="R32" s="1"/>
      <c r="S32" s="1"/>
      <c r="T32" s="1"/>
      <c r="U32" s="1"/>
    </row>
    <row r="33" spans="1:28" ht="15.75" customHeight="1">
      <c r="A33" s="1" t="s">
        <v>90</v>
      </c>
      <c r="B33" s="1" t="s">
        <v>91</v>
      </c>
      <c r="C33" s="1" t="s">
        <v>23</v>
      </c>
      <c r="D33" s="9">
        <v>4.5421770000000004E-9</v>
      </c>
      <c r="E33" s="8">
        <v>4.1599999999999997E-9</v>
      </c>
      <c r="F33" s="9">
        <f>F32*10^(-0.4*25.52107415)</f>
        <v>4.098242619231889E-9</v>
      </c>
      <c r="G33" s="1" t="s">
        <v>92</v>
      </c>
      <c r="H33" s="7"/>
      <c r="I33" s="8"/>
      <c r="J33" s="9">
        <v>3.074575E-9</v>
      </c>
      <c r="K33" s="8">
        <v>2.8033798199999999E-9</v>
      </c>
      <c r="L33" s="9">
        <v>2.6173670299999998E-9</v>
      </c>
      <c r="M33" s="1"/>
      <c r="N33" s="7"/>
      <c r="O33" s="1"/>
      <c r="P33" s="1"/>
      <c r="Q33" s="1"/>
      <c r="R33" s="1"/>
      <c r="S33" s="1"/>
      <c r="T33" s="1"/>
      <c r="U33" s="1"/>
    </row>
    <row r="34" spans="1:28" ht="15.75" customHeight="1">
      <c r="A34" s="1" t="s">
        <v>93</v>
      </c>
      <c r="B34" s="1" t="s">
        <v>94</v>
      </c>
      <c r="C34" s="1" t="s">
        <v>95</v>
      </c>
      <c r="D34" s="9">
        <v>4.7446240000000001E-6</v>
      </c>
      <c r="E34" s="8">
        <v>7.4599999999999997E-6</v>
      </c>
      <c r="F34" s="9">
        <v>5.2079967100000001E-6</v>
      </c>
      <c r="G34" s="1">
        <v>0</v>
      </c>
      <c r="H34" s="9"/>
      <c r="I34" s="1"/>
      <c r="J34" s="9">
        <v>4.379648E-6</v>
      </c>
      <c r="K34" s="21">
        <v>2.0023305946669602E-6</v>
      </c>
      <c r="L34" s="9">
        <v>4.8073815799999996E-6</v>
      </c>
      <c r="M34" s="8"/>
      <c r="N34" s="7"/>
      <c r="O34" s="1"/>
      <c r="P34" s="1"/>
      <c r="Q34" s="1"/>
      <c r="R34" s="1"/>
      <c r="S34" s="1"/>
      <c r="T34" s="1"/>
      <c r="U34" s="1"/>
    </row>
    <row r="35" spans="1:28" ht="15.75" customHeight="1">
      <c r="A35" s="1" t="s">
        <v>96</v>
      </c>
      <c r="B35" s="1" t="s">
        <v>97</v>
      </c>
      <c r="C35" s="1" t="s">
        <v>95</v>
      </c>
      <c r="D35" s="9">
        <v>5.2825589999999997E-5</v>
      </c>
      <c r="E35" s="8">
        <v>5.62431605572512E-5</v>
      </c>
      <c r="F35" s="9">
        <v>5.5268441200000003E-5</v>
      </c>
      <c r="G35" s="22">
        <f>D8*10^(-0.4*22)*(1/D10)*10^(-0.4*((D9-5*LOG10(D11)+5)-4.83))*D16</f>
        <v>5.2374240642754262E-5</v>
      </c>
      <c r="H35" s="7">
        <f>D9-5*LOG10(D11)+5</f>
        <v>4.3866430600746265</v>
      </c>
      <c r="I35" s="1"/>
      <c r="J35" s="9">
        <v>3.5757360000000001E-5</v>
      </c>
      <c r="K35" s="23">
        <v>1.50888811564214E-5</v>
      </c>
      <c r="L35" s="23">
        <v>1.2448389500000001E-5</v>
      </c>
      <c r="M35" s="22">
        <f>G35*J32/D32</f>
        <v>3.5451840390262151E-5</v>
      </c>
      <c r="N35" s="7"/>
      <c r="O35" s="1"/>
      <c r="P35" s="1"/>
      <c r="Q35" s="1"/>
      <c r="R35" s="1"/>
      <c r="S35" s="1"/>
      <c r="T35" s="1"/>
      <c r="U35" s="1"/>
    </row>
    <row r="36" spans="1:28" ht="15.75" customHeight="1">
      <c r="B36" s="1"/>
      <c r="C36" s="1"/>
      <c r="D36" s="7"/>
      <c r="E36" s="8"/>
      <c r="F36" s="24"/>
      <c r="G36" s="1"/>
      <c r="H36" s="7"/>
      <c r="I36" s="1"/>
      <c r="J36" s="7"/>
      <c r="K36" s="25"/>
      <c r="L36" s="7"/>
      <c r="M36" s="1"/>
      <c r="N36" s="7"/>
      <c r="O36" s="1"/>
      <c r="P36" s="1"/>
      <c r="Q36" s="1"/>
      <c r="R36" s="1"/>
      <c r="S36" s="1"/>
      <c r="T36" s="1"/>
      <c r="U36" s="1"/>
    </row>
    <row r="37" spans="1:28" ht="15.75" customHeight="1">
      <c r="A37" s="15" t="s">
        <v>98</v>
      </c>
      <c r="B37" s="15" t="s">
        <v>99</v>
      </c>
      <c r="C37" s="16"/>
      <c r="D37" s="16"/>
      <c r="E37" s="17"/>
      <c r="F37" s="17"/>
      <c r="G37" s="16"/>
      <c r="H37" s="16"/>
      <c r="I37" s="1"/>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5.6626050000000001</v>
      </c>
      <c r="E38" s="8">
        <v>5.6644670599999998</v>
      </c>
      <c r="F38" s="9">
        <f>0.07652375/(0.0000005/7.87*180/PI()*3600)</f>
        <v>5.8395023703514406</v>
      </c>
      <c r="G38" s="1"/>
      <c r="H38" s="7"/>
      <c r="I38" s="1"/>
      <c r="J38" s="9">
        <v>2.831302</v>
      </c>
      <c r="K38" s="8">
        <v>2.8322335299999999</v>
      </c>
      <c r="L38" s="9">
        <v>2.9197512300000001</v>
      </c>
      <c r="M38" s="1"/>
      <c r="N38" s="7"/>
      <c r="O38" s="1"/>
      <c r="P38" s="1"/>
      <c r="Q38" s="1"/>
      <c r="R38" s="1"/>
      <c r="S38" s="1"/>
      <c r="T38" s="1"/>
      <c r="U38" s="1"/>
    </row>
    <row r="39" spans="1:28" s="43" customFormat="1" ht="15.75" customHeight="1">
      <c r="A39" s="38" t="s">
        <v>166</v>
      </c>
      <c r="B39" s="38" t="s">
        <v>167</v>
      </c>
      <c r="C39" s="39"/>
      <c r="D39" s="40">
        <v>0.373</v>
      </c>
      <c r="E39" s="41"/>
      <c r="F39" s="40"/>
      <c r="G39" s="38"/>
      <c r="H39" s="42"/>
      <c r="I39" s="38"/>
      <c r="J39" s="40">
        <f>0.373</f>
        <v>0.373</v>
      </c>
      <c r="K39" s="41"/>
      <c r="L39" s="40"/>
      <c r="M39" s="38"/>
      <c r="N39" s="42"/>
      <c r="O39" s="38"/>
      <c r="P39" s="38"/>
      <c r="Q39" s="38"/>
      <c r="R39" s="38"/>
      <c r="S39" s="38"/>
      <c r="T39" s="38"/>
      <c r="U39" s="38"/>
    </row>
    <row r="40" spans="1:28" ht="15.75" customHeight="1">
      <c r="A40" s="49" t="s">
        <v>168</v>
      </c>
      <c r="B40" s="1" t="s">
        <v>103</v>
      </c>
      <c r="C40" s="18" t="s">
        <v>104</v>
      </c>
      <c r="D40" s="9">
        <v>2.263674</v>
      </c>
      <c r="E40" s="8">
        <v>2.2564700000000002</v>
      </c>
      <c r="F40" s="9">
        <v>2.3027303300000002</v>
      </c>
      <c r="G40" s="1"/>
      <c r="H40" s="7"/>
      <c r="I40" s="1"/>
      <c r="J40" s="9">
        <v>2.2682190000000002</v>
      </c>
      <c r="K40" s="8">
        <v>2.2564700000000002</v>
      </c>
      <c r="L40" s="9">
        <v>2.3027279300000001</v>
      </c>
      <c r="M40" s="1"/>
      <c r="N40" s="7"/>
      <c r="O40" s="1"/>
      <c r="P40" s="1"/>
      <c r="Q40" s="1"/>
      <c r="R40" s="1"/>
      <c r="S40" s="1"/>
      <c r="T40" s="1"/>
      <c r="U40" s="1"/>
    </row>
    <row r="41" spans="1:28" ht="15.75" customHeight="1">
      <c r="A41" s="1" t="s">
        <v>105</v>
      </c>
      <c r="B41" s="1" t="s">
        <v>106</v>
      </c>
      <c r="C41" s="18"/>
      <c r="D41" s="9">
        <v>0.33150200000000002</v>
      </c>
      <c r="E41" s="8">
        <v>0.33674641999999999</v>
      </c>
      <c r="F41" s="9">
        <v>0.34351867000000003</v>
      </c>
      <c r="G41" s="1"/>
      <c r="H41" s="7"/>
      <c r="I41" s="1"/>
      <c r="J41" s="9">
        <v>0.17927290000000001</v>
      </c>
      <c r="K41" s="8">
        <v>0.17564381000000001</v>
      </c>
      <c r="L41" s="9">
        <v>0.18393941999999999</v>
      </c>
      <c r="M41" s="1"/>
      <c r="N41" s="7"/>
      <c r="O41" s="1"/>
      <c r="P41" s="1"/>
      <c r="Q41" s="1"/>
      <c r="R41" s="1"/>
      <c r="S41" s="1"/>
      <c r="T41" s="1"/>
      <c r="U41" s="1"/>
    </row>
    <row r="42" spans="1:28" ht="15.75" customHeight="1">
      <c r="A42" s="1" t="s">
        <v>107</v>
      </c>
      <c r="B42" s="1" t="s">
        <v>108</v>
      </c>
      <c r="C42" s="18" t="s">
        <v>109</v>
      </c>
      <c r="D42" s="9">
        <v>3.7748400000000001E-14</v>
      </c>
      <c r="E42" s="8">
        <v>4.03244454E-14</v>
      </c>
      <c r="F42" s="9">
        <v>3.9597291700000001E-14</v>
      </c>
      <c r="G42" s="1"/>
      <c r="H42" s="7"/>
      <c r="I42" s="1"/>
      <c r="J42" s="9">
        <v>1.3340230000000001E-13</v>
      </c>
      <c r="K42" s="21">
        <v>1.36687378E-13</v>
      </c>
      <c r="L42" s="9">
        <v>1.28542933E-13</v>
      </c>
      <c r="M42" s="1"/>
      <c r="N42" s="7"/>
      <c r="O42" s="1"/>
      <c r="P42" s="1"/>
      <c r="Q42" s="1"/>
      <c r="R42" s="1"/>
      <c r="S42" s="1"/>
      <c r="T42" s="1"/>
      <c r="U42" s="1"/>
    </row>
    <row r="43" spans="1:28" ht="15.75" customHeight="1">
      <c r="A43" s="1" t="s">
        <v>110</v>
      </c>
      <c r="B43" s="1" t="s">
        <v>111</v>
      </c>
      <c r="C43" s="18" t="s">
        <v>109</v>
      </c>
      <c r="D43" s="9">
        <v>9.5421530000000008</v>
      </c>
      <c r="E43" s="21">
        <v>9.8150402400000001</v>
      </c>
      <c r="F43" s="9">
        <v>9.93103552</v>
      </c>
      <c r="G43" s="1"/>
      <c r="H43" s="7"/>
      <c r="I43" s="1"/>
      <c r="J43" s="9">
        <v>6.9276799999999996</v>
      </c>
      <c r="K43" s="8">
        <v>6.5811761799999999</v>
      </c>
      <c r="L43" s="9">
        <v>6.7562779199999996</v>
      </c>
      <c r="M43" s="1"/>
      <c r="N43" s="7"/>
      <c r="O43" s="1"/>
      <c r="P43" s="1"/>
      <c r="Q43" s="1"/>
      <c r="R43" s="1"/>
      <c r="S43" s="1"/>
      <c r="T43" s="1"/>
      <c r="U43" s="1"/>
    </row>
    <row r="44" spans="1:28" ht="15.75" customHeight="1">
      <c r="A44" s="1" t="s">
        <v>112</v>
      </c>
      <c r="B44" s="1" t="s">
        <v>113</v>
      </c>
      <c r="C44" s="1"/>
      <c r="D44" s="9">
        <v>9.0546970000000009</v>
      </c>
      <c r="E44" s="8">
        <v>9.0462096699999996</v>
      </c>
      <c r="F44" s="9">
        <v>9.0463771800000004</v>
      </c>
      <c r="G44" s="1"/>
      <c r="H44" s="7"/>
      <c r="I44" s="1"/>
      <c r="J44" s="9">
        <v>36.291510000000002</v>
      </c>
      <c r="K44" s="8">
        <v>36.184838679999999</v>
      </c>
      <c r="L44" s="9">
        <v>36.185470950000003</v>
      </c>
      <c r="M44" s="1"/>
      <c r="N44" s="7"/>
      <c r="O44" s="1"/>
      <c r="P44" s="1"/>
      <c r="Q44" s="1"/>
      <c r="R44" s="1"/>
      <c r="S44" s="1"/>
      <c r="T44" s="1"/>
      <c r="U44" s="1"/>
    </row>
    <row r="45" spans="1:28" ht="15.75" customHeight="1">
      <c r="A45" s="1" t="s">
        <v>114</v>
      </c>
      <c r="B45" s="1" t="s">
        <v>115</v>
      </c>
      <c r="C45" s="1"/>
      <c r="D45" s="9">
        <v>3.7930299999999999</v>
      </c>
      <c r="E45" s="8">
        <v>3.7899340000000001</v>
      </c>
      <c r="F45" s="9">
        <v>3.7899340000000001</v>
      </c>
      <c r="G45" s="1"/>
      <c r="H45" s="7"/>
      <c r="I45" s="1"/>
      <c r="J45" s="9">
        <v>8.1879369999999998</v>
      </c>
      <c r="K45" s="8">
        <v>8.1808239999999994</v>
      </c>
      <c r="L45" s="9">
        <v>8.1808239999999994</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7"/>
      <c r="K47" s="8"/>
      <c r="L47" s="9"/>
      <c r="M47" s="1"/>
      <c r="N47" s="7"/>
      <c r="O47" s="1"/>
      <c r="P47" s="1"/>
      <c r="Q47" s="1"/>
      <c r="R47" s="1"/>
      <c r="S47" s="1"/>
      <c r="T47" s="1"/>
      <c r="U47" s="1"/>
    </row>
    <row r="48" spans="1:28" ht="15.75" customHeight="1">
      <c r="A48" s="1" t="s">
        <v>121</v>
      </c>
      <c r="B48" s="1" t="s">
        <v>122</v>
      </c>
      <c r="C48" s="18" t="s">
        <v>102</v>
      </c>
      <c r="D48" s="7">
        <v>6043.7255999999998</v>
      </c>
      <c r="E48" s="8"/>
      <c r="F48" s="9"/>
      <c r="G48" s="1"/>
      <c r="H48" s="7"/>
      <c r="I48" s="1"/>
      <c r="J48" s="7"/>
      <c r="K48" s="8"/>
      <c r="L48" s="9"/>
      <c r="M48" s="1"/>
      <c r="N48" s="7"/>
      <c r="O48" s="1"/>
      <c r="P48" s="1"/>
      <c r="Q48" s="1"/>
      <c r="R48" s="1"/>
      <c r="S48" s="1"/>
      <c r="T48" s="1"/>
      <c r="U48" s="1"/>
    </row>
    <row r="49" spans="1:28" ht="15.75" customHeight="1">
      <c r="B49" s="1"/>
      <c r="C49" s="1"/>
      <c r="D49" s="7"/>
      <c r="E49" s="8"/>
      <c r="F49" s="9"/>
      <c r="G49" s="1"/>
      <c r="H49" s="7"/>
      <c r="I49" s="1"/>
      <c r="J49" s="7"/>
      <c r="K49" s="8"/>
      <c r="L49" s="9"/>
      <c r="M49" s="1"/>
      <c r="N49" s="7"/>
      <c r="O49" s="1"/>
      <c r="P49" s="1"/>
      <c r="Q49" s="1"/>
      <c r="R49" s="1"/>
      <c r="S49" s="1"/>
      <c r="T49" s="1"/>
      <c r="U49" s="1"/>
    </row>
    <row r="50" spans="1:28" ht="15.75" customHeight="1">
      <c r="A50" s="15" t="s">
        <v>123</v>
      </c>
      <c r="B50" s="15" t="s">
        <v>124</v>
      </c>
      <c r="C50" s="16"/>
      <c r="D50" s="16"/>
      <c r="E50" s="16"/>
      <c r="F50" s="17"/>
      <c r="G50" s="16"/>
      <c r="H50" s="16"/>
      <c r="I50" s="1"/>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2.3116401013360179E-2</v>
      </c>
      <c r="E51" s="28">
        <f t="shared" si="0"/>
        <v>2.1506331946731672E-2</v>
      </c>
      <c r="F51" s="28">
        <f t="shared" si="0"/>
        <v>2.1613148519165005E-2</v>
      </c>
      <c r="G51" s="27" t="e">
        <f t="shared" si="0"/>
        <v>#VALUE!</v>
      </c>
      <c r="H51" s="27">
        <f t="shared" si="0"/>
        <v>0</v>
      </c>
      <c r="I51" s="1"/>
      <c r="J51" s="28">
        <f t="shared" ref="J51:N51" si="1">J33*J13*J41*J27*J26*J25*J15</f>
        <v>1.6923872473448249E-2</v>
      </c>
      <c r="K51" s="28">
        <f t="shared" si="1"/>
        <v>1.5118712702208331E-2</v>
      </c>
      <c r="L51" s="28">
        <f t="shared" si="1"/>
        <v>1.4782213231535649E-2</v>
      </c>
      <c r="M51" s="27">
        <f t="shared" si="1"/>
        <v>0</v>
      </c>
      <c r="N51" s="27">
        <f t="shared" si="1"/>
        <v>0</v>
      </c>
      <c r="O51" s="1"/>
      <c r="P51" s="1"/>
      <c r="Q51" s="1"/>
      <c r="R51" s="1"/>
      <c r="S51" s="1"/>
      <c r="T51" s="1"/>
      <c r="U51" s="1"/>
    </row>
    <row r="52" spans="1:28" ht="15.75" customHeight="1">
      <c r="A52" s="1" t="s">
        <v>126</v>
      </c>
      <c r="B52" s="1" t="s">
        <v>127</v>
      </c>
      <c r="C52" s="1" t="s">
        <v>128</v>
      </c>
      <c r="D52" s="9">
        <v>2.3116399999999999E-2</v>
      </c>
      <c r="E52" s="8">
        <v>2.1507479999999999E-2</v>
      </c>
      <c r="F52" s="9">
        <v>2.1613150000000001E-2</v>
      </c>
      <c r="G52" s="1"/>
      <c r="H52" s="7"/>
      <c r="I52" s="1"/>
      <c r="J52" s="9">
        <v>1.6923870000000001E-2</v>
      </c>
      <c r="K52" s="8">
        <v>1.511871E-2</v>
      </c>
      <c r="L52" s="9">
        <v>1.478221E-2</v>
      </c>
      <c r="M52" s="1"/>
      <c r="N52" s="7"/>
      <c r="O52" s="1"/>
      <c r="P52" s="1"/>
      <c r="Q52" s="1"/>
      <c r="R52" s="1"/>
      <c r="S52" s="1"/>
      <c r="T52" s="1"/>
      <c r="U52" s="1"/>
    </row>
    <row r="53" spans="1:28" ht="15.75" customHeight="1">
      <c r="A53" s="26" t="s">
        <v>129</v>
      </c>
      <c r="B53" s="27"/>
      <c r="C53" s="27"/>
      <c r="D53" s="28">
        <f t="shared" ref="D53:H53" si="2">D32*D42*D40*D13*D27*D26*D25*D15</f>
        <v>9.3859724418885024E-5</v>
      </c>
      <c r="E53" s="28">
        <f t="shared" si="2"/>
        <v>9.1663264292079141E-5</v>
      </c>
      <c r="F53" s="28">
        <f t="shared" si="2"/>
        <v>9.2705588741906532E-5</v>
      </c>
      <c r="G53" s="28" t="e">
        <f t="shared" si="2"/>
        <v>#VALUE!</v>
      </c>
      <c r="H53" s="28">
        <f t="shared" si="2"/>
        <v>0</v>
      </c>
      <c r="I53" s="8"/>
      <c r="J53" s="28">
        <f t="shared" ref="J53:N53" si="3">J32*J42*J40*J13*J27*J26*J25*J15</f>
        <v>4.4995200023326327E-4</v>
      </c>
      <c r="K53" s="28">
        <f t="shared" si="3"/>
        <v>4.1874601258802801E-4</v>
      </c>
      <c r="L53" s="28">
        <f t="shared" si="3"/>
        <v>3.8440156174460204E-4</v>
      </c>
      <c r="M53" s="28">
        <f t="shared" si="3"/>
        <v>0</v>
      </c>
      <c r="N53" s="28">
        <f t="shared" si="3"/>
        <v>0</v>
      </c>
      <c r="O53" s="1"/>
      <c r="P53" s="1"/>
      <c r="Q53" s="1"/>
      <c r="R53" s="1"/>
      <c r="S53" s="1"/>
      <c r="T53" s="1"/>
      <c r="U53" s="1"/>
    </row>
    <row r="54" spans="1:28" ht="15.75" customHeight="1">
      <c r="A54" s="1" t="s">
        <v>130</v>
      </c>
      <c r="B54" s="1" t="s">
        <v>131</v>
      </c>
      <c r="C54" s="1" t="s">
        <v>128</v>
      </c>
      <c r="D54" s="9">
        <v>9.3859739999999995E-5</v>
      </c>
      <c r="E54" s="8">
        <v>9.1806661527423004E-5</v>
      </c>
      <c r="F54" s="9">
        <v>9.2705588799999996E-5</v>
      </c>
      <c r="G54" s="1"/>
      <c r="H54" s="7"/>
      <c r="I54" s="1"/>
      <c r="J54" s="9">
        <v>4.4995190000000001E-4</v>
      </c>
      <c r="K54" s="8">
        <v>4.1940109370993301E-4</v>
      </c>
      <c r="L54" s="9">
        <v>3.8440000000000002E-4</v>
      </c>
      <c r="M54" s="29"/>
      <c r="N54" s="7"/>
      <c r="O54" s="1"/>
      <c r="P54" s="1"/>
      <c r="Q54" s="1"/>
      <c r="R54" s="1"/>
      <c r="S54" s="1"/>
      <c r="T54" s="1"/>
      <c r="U54" s="1"/>
    </row>
    <row r="55" spans="1:28" ht="15.75" customHeight="1">
      <c r="A55" s="1" t="s">
        <v>132</v>
      </c>
      <c r="B55" s="1" t="s">
        <v>133</v>
      </c>
      <c r="C55" s="1" t="s">
        <v>128</v>
      </c>
      <c r="D55" s="9">
        <v>1.6887019999999999E-2</v>
      </c>
      <c r="E55" s="8">
        <v>2.7279715762604399E-2</v>
      </c>
      <c r="F55" s="9">
        <v>1.9624530000000001E-2</v>
      </c>
      <c r="G55" s="1"/>
      <c r="H55" s="7"/>
      <c r="I55" s="1"/>
      <c r="J55" s="9">
        <v>9.0717889999999995E-2</v>
      </c>
      <c r="K55" s="8">
        <v>3.9258037101361498E-2</v>
      </c>
      <c r="L55" s="9">
        <v>9.8591620000000005E-2</v>
      </c>
      <c r="M55" s="1"/>
      <c r="N55" s="7"/>
      <c r="O55" s="1"/>
      <c r="P55" s="1"/>
      <c r="Q55" s="1"/>
      <c r="R55" s="1"/>
      <c r="S55" s="1"/>
      <c r="T55" s="1"/>
      <c r="U55" s="1"/>
    </row>
    <row r="56" spans="1:28" ht="15.75" customHeight="1">
      <c r="A56" s="1" t="s">
        <v>134</v>
      </c>
      <c r="B56" s="1" t="s">
        <v>135</v>
      </c>
      <c r="C56" s="1" t="s">
        <v>128</v>
      </c>
      <c r="D56" s="9">
        <v>0.1880163</v>
      </c>
      <c r="E56" s="8">
        <v>0.205570643638572</v>
      </c>
      <c r="F56" s="9">
        <v>0.20825991999999999</v>
      </c>
      <c r="G56" s="1"/>
      <c r="H56" s="7"/>
      <c r="I56" s="1"/>
      <c r="J56" s="9">
        <v>0.74066050000000005</v>
      </c>
      <c r="K56" s="8">
        <v>0.295835192167829</v>
      </c>
      <c r="L56" s="9">
        <v>0.30408568000000002</v>
      </c>
      <c r="M56" s="1"/>
      <c r="N56" s="7"/>
      <c r="O56" s="1"/>
      <c r="P56" s="1"/>
      <c r="Q56" s="1"/>
      <c r="R56" s="1"/>
      <c r="S56" s="1"/>
      <c r="T56" s="1"/>
      <c r="U56" s="1"/>
    </row>
    <row r="57" spans="1:28" ht="15.75" customHeight="1">
      <c r="A57" s="1" t="s">
        <v>136</v>
      </c>
      <c r="B57" s="1" t="s">
        <v>137</v>
      </c>
      <c r="C57" s="1" t="s">
        <v>128</v>
      </c>
      <c r="D57" s="9">
        <v>0</v>
      </c>
      <c r="E57" s="8">
        <v>0</v>
      </c>
      <c r="F57" s="9">
        <v>0</v>
      </c>
      <c r="G57" s="1"/>
      <c r="H57" s="7"/>
      <c r="I57" s="1"/>
      <c r="J57" s="9">
        <v>0</v>
      </c>
      <c r="K57" s="8">
        <v>0</v>
      </c>
      <c r="L57" s="9">
        <v>0</v>
      </c>
      <c r="M57" s="1"/>
      <c r="N57" s="7"/>
      <c r="O57" s="1"/>
      <c r="P57" s="1"/>
      <c r="Q57" s="1"/>
      <c r="R57" s="1"/>
      <c r="S57" s="1"/>
      <c r="T57" s="1"/>
      <c r="U57" s="1"/>
    </row>
    <row r="58" spans="1:28" ht="15.75" customHeight="1">
      <c r="A58" s="1" t="s">
        <v>138</v>
      </c>
      <c r="B58" s="1" t="s">
        <v>139</v>
      </c>
      <c r="C58" s="1" t="s">
        <v>128</v>
      </c>
      <c r="D58" s="9">
        <v>3.3749930000000002E-3</v>
      </c>
      <c r="E58" s="8">
        <v>3.3743599999999999E-3</v>
      </c>
      <c r="F58" s="9">
        <v>3.3744199999999999E-3</v>
      </c>
      <c r="G58" s="1"/>
      <c r="H58" s="7"/>
      <c r="I58" s="1"/>
      <c r="J58" s="9">
        <v>6.851111E-3</v>
      </c>
      <c r="K58" s="8">
        <v>6.8356099999999998E-3</v>
      </c>
      <c r="L58" s="9">
        <v>6.8357399999999999E-3</v>
      </c>
      <c r="M58" s="1"/>
      <c r="N58" s="7"/>
      <c r="O58" s="1"/>
      <c r="P58" s="1"/>
      <c r="Q58" s="1"/>
      <c r="R58" s="1"/>
      <c r="S58" s="1"/>
      <c r="T58" s="1"/>
      <c r="U58" s="1"/>
    </row>
    <row r="59" spans="1:28" ht="15.75" customHeight="1">
      <c r="A59" s="1" t="s">
        <v>140</v>
      </c>
      <c r="B59" s="1" t="s">
        <v>141</v>
      </c>
      <c r="C59" s="1" t="s">
        <v>128</v>
      </c>
      <c r="D59" s="9">
        <v>2.7219320000000002E-6</v>
      </c>
      <c r="E59" s="21">
        <v>2.66239318429526E-6</v>
      </c>
      <c r="F59" s="9">
        <v>2.68846207E-6</v>
      </c>
      <c r="G59" s="1"/>
      <c r="H59" s="7"/>
      <c r="I59" s="1"/>
      <c r="J59" s="9">
        <v>1.304861E-5</v>
      </c>
      <c r="K59" s="8">
        <v>1.2162631717587999E-5</v>
      </c>
      <c r="L59" s="9">
        <v>1.1147656900000001E-5</v>
      </c>
      <c r="M59" s="1"/>
      <c r="N59" s="7"/>
      <c r="O59" s="1"/>
      <c r="P59" s="1"/>
      <c r="Q59" s="1"/>
      <c r="R59" s="1"/>
      <c r="S59" s="1"/>
      <c r="T59" s="1"/>
      <c r="U59" s="1"/>
    </row>
    <row r="60" spans="1:28" ht="15.75" customHeight="1">
      <c r="B60" s="1"/>
      <c r="C60" s="1"/>
      <c r="D60" s="7"/>
      <c r="E60" s="8"/>
      <c r="F60" s="9"/>
      <c r="G60" s="1"/>
      <c r="H60" s="7"/>
      <c r="I60" s="1"/>
      <c r="J60" s="7"/>
      <c r="K60" s="25"/>
      <c r="L60" s="7"/>
      <c r="M60" s="1"/>
      <c r="N60" s="7"/>
      <c r="O60" s="1"/>
      <c r="P60" s="1"/>
      <c r="Q60" s="1"/>
      <c r="R60" s="1"/>
      <c r="S60" s="1"/>
      <c r="T60" s="1"/>
      <c r="U60" s="1"/>
    </row>
    <row r="61" spans="1:28" ht="15.75" customHeight="1">
      <c r="A61" s="15" t="s">
        <v>142</v>
      </c>
      <c r="B61" s="16"/>
      <c r="C61" s="16"/>
      <c r="D61" s="16"/>
      <c r="E61" s="17"/>
      <c r="F61" s="17"/>
      <c r="G61" s="16"/>
      <c r="H61" s="16"/>
      <c r="I61" s="1"/>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D17^2*(D52+2*SUM(D54:D58))/(D52^2-D17^2*D59^2)</f>
        <v>40333.989366669251</v>
      </c>
      <c r="E62" s="28">
        <f t="shared" ref="D62:H62" si="4">E17^2*(E52+2*SUM(E54:E58))/(E52^2-E17^2*E59^2)</f>
        <v>52344.111122062095</v>
      </c>
      <c r="F62" s="28">
        <f t="shared" si="4"/>
        <v>50803.000250580903</v>
      </c>
      <c r="G62" s="28" t="e">
        <f t="shared" si="4"/>
        <v>#VALUE!</v>
      </c>
      <c r="H62" s="28" t="e">
        <f t="shared" si="4"/>
        <v>#DIV/0!</v>
      </c>
      <c r="I62" s="8"/>
      <c r="J62" s="28">
        <f t="shared" ref="J62:N62" si="5">J17^2*(J52+2*SUM(J54:J58))/(J52^2-J17^2*J59^2)</f>
        <v>289864.65692892653</v>
      </c>
      <c r="K62" s="28">
        <f t="shared" si="5"/>
        <v>150025.03769115399</v>
      </c>
      <c r="L62" s="28">
        <f t="shared" si="5"/>
        <v>187152.61765364025</v>
      </c>
      <c r="M62" s="28" t="e">
        <f t="shared" si="5"/>
        <v>#DIV/0!</v>
      </c>
      <c r="N62" s="28" t="e">
        <f t="shared" si="5"/>
        <v>#DIV/0!</v>
      </c>
      <c r="O62" s="8"/>
      <c r="P62" s="1"/>
      <c r="Q62" s="1"/>
      <c r="R62" s="1"/>
      <c r="S62" s="1"/>
      <c r="T62" s="1"/>
      <c r="U62" s="1"/>
    </row>
    <row r="63" spans="1:28" ht="13">
      <c r="A63" s="26" t="s">
        <v>144</v>
      </c>
      <c r="B63" s="27"/>
      <c r="C63" s="27"/>
      <c r="D63" s="28">
        <f>D17^2*(SUM(D54:D58))/(D52^2-D17^2*D59^2)</f>
        <v>19107.140352871225</v>
      </c>
      <c r="E63" s="28">
        <f t="shared" ref="D63:H63" si="6">E17^2*(SUM(E54:E58))/(E52^2-E17^2*E59^2)</f>
        <v>25032.916136226875</v>
      </c>
      <c r="F63" s="28">
        <f t="shared" si="6"/>
        <v>24267.930119288118</v>
      </c>
      <c r="G63" s="28" t="e">
        <f t="shared" si="6"/>
        <v>#VALUE!</v>
      </c>
      <c r="H63" s="28" t="e">
        <f t="shared" si="6"/>
        <v>#DIV/0!</v>
      </c>
      <c r="I63" s="8"/>
      <c r="J63" s="28">
        <f t="shared" ref="J63:N63" si="7">J17^2*(SUM(J54:J58))/(J52^2-J17^2*J59^2)</f>
        <v>143484.62686425564</v>
      </c>
      <c r="K63" s="28">
        <f t="shared" si="7"/>
        <v>73391.958826553106</v>
      </c>
      <c r="L63" s="28">
        <f t="shared" si="7"/>
        <v>91918.864997271769</v>
      </c>
      <c r="M63" s="28" t="e">
        <f t="shared" si="7"/>
        <v>#DIV/0!</v>
      </c>
      <c r="N63" s="28" t="e">
        <f t="shared" si="7"/>
        <v>#DIV/0!</v>
      </c>
      <c r="O63" s="25"/>
      <c r="P63" s="25"/>
      <c r="Q63" s="25"/>
      <c r="R63" s="25"/>
      <c r="S63" s="25"/>
      <c r="T63" s="25"/>
      <c r="U63" s="25"/>
      <c r="V63" s="25"/>
      <c r="W63" s="25"/>
      <c r="X63" s="25"/>
      <c r="Y63" s="25"/>
      <c r="Z63" s="25"/>
      <c r="AA63" s="25"/>
      <c r="AB63" s="25"/>
    </row>
    <row r="64" spans="1:28" ht="13">
      <c r="A64" s="1" t="s">
        <v>145</v>
      </c>
      <c r="B64" s="1" t="s">
        <v>146</v>
      </c>
      <c r="C64" s="1" t="s">
        <v>56</v>
      </c>
      <c r="D64" s="9">
        <v>40333.99</v>
      </c>
      <c r="E64" s="8">
        <v>25032.908734821402</v>
      </c>
      <c r="F64" s="9">
        <v>24348.607800000002</v>
      </c>
      <c r="G64" s="1" t="s">
        <v>147</v>
      </c>
      <c r="H64" s="7"/>
      <c r="I64" s="1"/>
      <c r="J64" s="9">
        <v>289864.5</v>
      </c>
      <c r="K64" s="8">
        <v>73391.930343595697</v>
      </c>
      <c r="L64" s="9">
        <v>91918.827310930006</v>
      </c>
      <c r="M64" s="1"/>
      <c r="N64" s="7"/>
      <c r="O64" s="1"/>
      <c r="P64" s="1"/>
      <c r="Q64" s="1"/>
      <c r="R64" s="1"/>
      <c r="S64" s="1"/>
      <c r="T64" s="1"/>
      <c r="U64" s="1"/>
    </row>
    <row r="65" spans="1:21" ht="13">
      <c r="A65" s="1" t="s">
        <v>148</v>
      </c>
      <c r="B65" s="1" t="s">
        <v>149</v>
      </c>
      <c r="C65" s="1" t="s">
        <v>56</v>
      </c>
      <c r="D65" s="9">
        <v>52617.279999999999</v>
      </c>
      <c r="E65" s="8">
        <v>35816.199608303497</v>
      </c>
      <c r="F65" s="9">
        <v>32628.604899999998</v>
      </c>
      <c r="G65" s="1"/>
      <c r="H65" s="7"/>
      <c r="I65" s="1"/>
      <c r="J65" s="9">
        <v>327100.79999999999</v>
      </c>
      <c r="K65" s="8">
        <v>89011.1233779553</v>
      </c>
      <c r="L65" s="9">
        <v>100198.82443093001</v>
      </c>
      <c r="M65" s="1"/>
      <c r="N65" s="7"/>
      <c r="O65" s="1"/>
      <c r="P65" s="1"/>
      <c r="Q65" s="1"/>
      <c r="R65" s="1"/>
      <c r="S65" s="1"/>
      <c r="T65" s="1"/>
      <c r="U65" s="1"/>
    </row>
    <row r="66" spans="1:21" ht="13">
      <c r="B66" s="1"/>
      <c r="C66" s="1"/>
      <c r="E66" s="8"/>
      <c r="F66" s="8"/>
      <c r="K66" s="8"/>
      <c r="L66" s="8"/>
    </row>
    <row r="67" spans="1:21" ht="13">
      <c r="B67" s="1"/>
      <c r="C67" s="1"/>
      <c r="F67" s="8"/>
      <c r="K67" s="8"/>
      <c r="L67" s="8"/>
    </row>
    <row r="68" spans="1:21" ht="13">
      <c r="B68" s="1"/>
      <c r="C68" s="1"/>
      <c r="E68" s="8"/>
      <c r="F68" s="8"/>
      <c r="K68" s="8"/>
      <c r="L68" s="8"/>
    </row>
    <row r="69" spans="1:21" ht="13">
      <c r="B69" s="1"/>
      <c r="C69" s="1"/>
      <c r="E69" s="8"/>
      <c r="F69" s="8"/>
      <c r="K69" s="8"/>
      <c r="L69" s="8"/>
    </row>
    <row r="70" spans="1:21" ht="13">
      <c r="B70" s="1"/>
      <c r="C70" s="1"/>
      <c r="E70" s="8"/>
      <c r="F70" s="8"/>
      <c r="K70" s="8"/>
      <c r="L70" s="8"/>
    </row>
    <row r="71" spans="1:21" ht="13">
      <c r="B71" s="1"/>
      <c r="C71" s="1"/>
      <c r="E71" s="8"/>
      <c r="F71" s="8"/>
      <c r="K71" s="8"/>
      <c r="L71" s="8"/>
    </row>
    <row r="72" spans="1:21" ht="13">
      <c r="B72" s="1"/>
      <c r="C72" s="1"/>
      <c r="E72" s="8"/>
      <c r="F72" s="8"/>
      <c r="K72" s="8"/>
      <c r="L72" s="8"/>
    </row>
    <row r="73" spans="1:21" ht="13">
      <c r="B73" s="1"/>
      <c r="C73" s="1"/>
      <c r="E73" s="8"/>
      <c r="F73" s="8"/>
      <c r="K73" s="8"/>
      <c r="L73" s="8"/>
    </row>
    <row r="74" spans="1:21" ht="13">
      <c r="B74" s="1"/>
      <c r="C74" s="1"/>
      <c r="E74" s="8"/>
      <c r="F74" s="8"/>
      <c r="K74" s="8"/>
      <c r="L74" s="8"/>
    </row>
    <row r="75" spans="1:21" ht="13">
      <c r="B75" s="1"/>
      <c r="C75" s="1"/>
      <c r="E75" s="8"/>
      <c r="F75" s="8"/>
      <c r="K75" s="8"/>
      <c r="L75" s="8"/>
    </row>
    <row r="76" spans="1:21" ht="13">
      <c r="B76" s="1"/>
      <c r="C76" s="1"/>
      <c r="E76" s="8"/>
      <c r="F76" s="8"/>
      <c r="K76" s="8"/>
      <c r="L76" s="8"/>
    </row>
    <row r="77" spans="1:21" ht="13">
      <c r="B77" s="1"/>
      <c r="C77" s="1"/>
      <c r="E77" s="8"/>
      <c r="F77" s="8"/>
      <c r="K77" s="8"/>
      <c r="L77" s="8"/>
    </row>
    <row r="78" spans="1:21" ht="13">
      <c r="B78" s="1"/>
      <c r="C78" s="1"/>
      <c r="E78" s="8"/>
      <c r="F78" s="8"/>
      <c r="K78" s="8"/>
      <c r="L78" s="8"/>
    </row>
    <row r="79" spans="1:21" ht="13">
      <c r="B79" s="1"/>
      <c r="C79" s="1"/>
      <c r="E79" s="8"/>
      <c r="F79" s="8"/>
      <c r="K79" s="8"/>
      <c r="L79" s="8"/>
    </row>
    <row r="80" spans="1:21"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sheetData>
  <mergeCells count="5">
    <mergeCell ref="A1:C1"/>
    <mergeCell ref="A2:C2"/>
    <mergeCell ref="A3:C3"/>
    <mergeCell ref="D4:H4"/>
    <mergeCell ref="J4:N4"/>
  </mergeCells>
  <hyperlinks>
    <hyperlink ref="G6" r:id="rId1" xr:uid="{00000000-0004-0000-0100-000000000000}"/>
    <hyperlink ref="M6"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40"/>
  <sheetViews>
    <sheetView workbookViewId="0">
      <pane xSplit="3" ySplit="6" topLeftCell="D21" activePane="bottomRight" state="frozen"/>
      <selection pane="topRight" activeCell="D1" sqref="D1"/>
      <selection pane="bottomLeft" activeCell="A7" sqref="A7"/>
      <selection pane="bottomRight" activeCell="J40" sqref="J40"/>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150</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151</v>
      </c>
      <c r="H6" s="11" t="s">
        <v>17</v>
      </c>
      <c r="J6" s="11" t="s">
        <v>13</v>
      </c>
      <c r="K6" s="12" t="s">
        <v>14</v>
      </c>
      <c r="L6" s="13" t="s">
        <v>15</v>
      </c>
      <c r="M6" s="14" t="s">
        <v>152</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9">
        <v>13476</v>
      </c>
      <c r="E8" s="8">
        <v>11829.01</v>
      </c>
      <c r="F8" s="9">
        <v>11829.01174346</v>
      </c>
      <c r="H8" s="7"/>
      <c r="J8" s="9">
        <v>3819.346</v>
      </c>
      <c r="K8" s="8">
        <v>3173.48012854429</v>
      </c>
      <c r="L8" s="9">
        <v>3173.4801285399999</v>
      </c>
      <c r="N8" s="7"/>
    </row>
    <row r="9" spans="1:28" ht="15.75" customHeight="1">
      <c r="A9" s="1" t="s">
        <v>25</v>
      </c>
      <c r="B9" s="1" t="s">
        <v>26</v>
      </c>
      <c r="C9" s="1"/>
      <c r="D9" s="9">
        <v>6.1895759999999997</v>
      </c>
      <c r="E9" s="8">
        <v>5.8689999999999998</v>
      </c>
      <c r="F9" s="9">
        <v>5.86</v>
      </c>
      <c r="H9" s="7"/>
      <c r="J9" s="9">
        <v>4.9089070000000001</v>
      </c>
      <c r="K9" s="8">
        <v>5.1310000000000002</v>
      </c>
      <c r="L9" s="9">
        <v>4.593</v>
      </c>
      <c r="N9" s="7"/>
    </row>
    <row r="10" spans="1:28" ht="15.75" customHeight="1">
      <c r="A10" s="1" t="s">
        <v>28</v>
      </c>
      <c r="B10" s="1" t="s">
        <v>29</v>
      </c>
      <c r="C10" s="1" t="s">
        <v>30</v>
      </c>
      <c r="D10" s="9">
        <v>0.86</v>
      </c>
      <c r="E10" s="8">
        <v>0.83406519740866303</v>
      </c>
      <c r="F10" s="9">
        <v>0.9</v>
      </c>
      <c r="H10" s="7"/>
      <c r="J10" s="9">
        <v>0.86</v>
      </c>
      <c r="K10" s="8">
        <v>0.83406519740866303</v>
      </c>
      <c r="L10" s="9">
        <v>0.9</v>
      </c>
      <c r="N10" s="7"/>
    </row>
    <row r="11" spans="1:28" ht="15.75" customHeight="1">
      <c r="A11" s="1" t="s">
        <v>31</v>
      </c>
      <c r="B11" s="1" t="s">
        <v>32</v>
      </c>
      <c r="C11" s="1" t="s">
        <v>33</v>
      </c>
      <c r="D11" s="9">
        <v>14.8</v>
      </c>
      <c r="E11" s="8">
        <v>14.7927</v>
      </c>
      <c r="F11" s="9">
        <v>14.66</v>
      </c>
      <c r="H11" s="7"/>
      <c r="J11" s="9">
        <v>14.8</v>
      </c>
      <c r="K11" s="8">
        <v>14.7927</v>
      </c>
      <c r="L11" s="9">
        <v>14.66</v>
      </c>
      <c r="N11" s="7"/>
    </row>
    <row r="12" spans="1:28" ht="15.75" customHeight="1">
      <c r="A12" s="1" t="s">
        <v>34</v>
      </c>
      <c r="B12" s="1" t="s">
        <v>35</v>
      </c>
      <c r="C12" s="1" t="s">
        <v>36</v>
      </c>
      <c r="D12" s="9">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9">
        <v>100</v>
      </c>
      <c r="E15" s="8">
        <v>100</v>
      </c>
      <c r="F15" s="9">
        <v>100</v>
      </c>
      <c r="H15" s="7"/>
      <c r="J15" s="9">
        <v>200</v>
      </c>
      <c r="K15" s="8">
        <v>200</v>
      </c>
      <c r="L15" s="9">
        <v>200</v>
      </c>
      <c r="N15" s="7"/>
    </row>
    <row r="16" spans="1:28" ht="15.75" customHeight="1">
      <c r="A16" s="1" t="s">
        <v>49</v>
      </c>
      <c r="B16" s="1" t="s">
        <v>50</v>
      </c>
      <c r="C16" s="1"/>
      <c r="D16" s="9">
        <v>3</v>
      </c>
      <c r="E16" s="8">
        <v>3</v>
      </c>
      <c r="F16" s="9">
        <v>3</v>
      </c>
      <c r="H16" s="7"/>
      <c r="J16" s="9">
        <v>3</v>
      </c>
      <c r="K16" s="8">
        <v>3</v>
      </c>
      <c r="L16" s="9">
        <v>3</v>
      </c>
      <c r="N16" s="7"/>
    </row>
    <row r="17" spans="1:28" ht="15.75" customHeight="1">
      <c r="A17" s="1" t="s">
        <v>51</v>
      </c>
      <c r="B17" s="1" t="s">
        <v>52</v>
      </c>
      <c r="C17" s="1"/>
      <c r="D17" s="9">
        <v>7</v>
      </c>
      <c r="E17" s="8">
        <v>7</v>
      </c>
      <c r="F17" s="9">
        <v>7</v>
      </c>
      <c r="H17" s="7"/>
      <c r="J17" s="9">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9">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v>6.6115699999999998E-3</v>
      </c>
      <c r="G24" s="1"/>
      <c r="H24" s="7"/>
      <c r="I24" s="1"/>
      <c r="J24" s="9">
        <v>6.5522499999999999</v>
      </c>
      <c r="K24" s="8">
        <v>6.5500000000000003E-3</v>
      </c>
      <c r="L24" s="9">
        <v>6.6115699999999998E-3</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9">
        <v>135</v>
      </c>
      <c r="E28" s="8"/>
      <c r="F28" s="9">
        <v>34.111964620000002</v>
      </c>
      <c r="H28" s="7"/>
      <c r="J28" s="9">
        <v>135</v>
      </c>
      <c r="K28" s="8"/>
      <c r="L28" s="9">
        <v>34.111964620000002</v>
      </c>
      <c r="N28" s="7"/>
    </row>
    <row r="29" spans="1:28" ht="15.75" customHeight="1">
      <c r="A29" s="1" t="s">
        <v>83</v>
      </c>
      <c r="B29" s="1" t="s">
        <v>84</v>
      </c>
      <c r="C29" s="1" t="s">
        <v>82</v>
      </c>
      <c r="D29" s="9">
        <v>21.7</v>
      </c>
      <c r="E29" s="8"/>
      <c r="F29" s="9">
        <v>21.698837959999999</v>
      </c>
      <c r="H29" s="7"/>
      <c r="J29" s="9">
        <v>21.7</v>
      </c>
      <c r="K29" s="8"/>
      <c r="L29" s="9">
        <v>21.698837959999999</v>
      </c>
      <c r="N29" s="7"/>
    </row>
    <row r="30" spans="1:28" ht="15.75" customHeight="1">
      <c r="A30" s="19"/>
      <c r="B30" s="19"/>
      <c r="C30" s="1"/>
      <c r="D30" s="9"/>
      <c r="E30" s="8"/>
      <c r="F30" s="9"/>
      <c r="H30" s="7"/>
      <c r="J30" s="9"/>
      <c r="K30" s="8"/>
      <c r="L30" s="9"/>
      <c r="N30" s="7"/>
    </row>
    <row r="31" spans="1:28" ht="15.75" customHeight="1">
      <c r="A31" s="15" t="s">
        <v>85</v>
      </c>
      <c r="B31" s="15" t="s">
        <v>86</v>
      </c>
      <c r="C31" s="16"/>
      <c r="D31" s="17"/>
      <c r="E31" s="17"/>
      <c r="F31" s="17"/>
      <c r="G31" s="16"/>
      <c r="H31" s="16"/>
      <c r="J31" s="17"/>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45.055489999999999</v>
      </c>
      <c r="E32" s="8">
        <v>42.841620480000003</v>
      </c>
      <c r="F32" s="9">
        <v>43.586563089999999</v>
      </c>
      <c r="H32" s="7"/>
      <c r="J32" s="9">
        <v>41.536140000000003</v>
      </c>
      <c r="K32" s="8">
        <v>35.092225999999997</v>
      </c>
      <c r="L32" s="9">
        <v>36.294083700000002</v>
      </c>
      <c r="N32" s="7"/>
    </row>
    <row r="33" spans="1:28" ht="15.75" customHeight="1">
      <c r="A33" s="1" t="s">
        <v>90</v>
      </c>
      <c r="B33" s="1" t="s">
        <v>91</v>
      </c>
      <c r="C33" s="1" t="s">
        <v>23</v>
      </c>
      <c r="D33" s="9">
        <v>6.0478779999999998E-9</v>
      </c>
      <c r="E33" s="8">
        <v>5.9549852499999997E-9</v>
      </c>
      <c r="F33" s="9">
        <v>5.6043088699999998E-9</v>
      </c>
      <c r="H33" s="7"/>
      <c r="J33" s="9">
        <v>5.5754690000000001E-9</v>
      </c>
      <c r="K33" s="8">
        <v>4.8778194100000001E-9</v>
      </c>
      <c r="L33" s="9">
        <v>4.6666504800000003E-9</v>
      </c>
      <c r="N33" s="7"/>
    </row>
    <row r="34" spans="1:28" ht="15.75" customHeight="1">
      <c r="A34" s="1" t="s">
        <v>93</v>
      </c>
      <c r="B34" s="1" t="s">
        <v>94</v>
      </c>
      <c r="C34" s="1" t="s">
        <v>95</v>
      </c>
      <c r="D34" s="9">
        <v>7.721183E-6</v>
      </c>
      <c r="E34" s="8">
        <v>7.4636018374777704E-6</v>
      </c>
      <c r="F34" s="9">
        <v>2.90044772E-5</v>
      </c>
      <c r="H34" s="7"/>
      <c r="J34" s="9">
        <v>7.1272390000000002E-6</v>
      </c>
      <c r="K34" s="8">
        <v>2.0023305946669602E-6</v>
      </c>
      <c r="L34" s="9">
        <v>2.6773363599999999E-5</v>
      </c>
      <c r="N34" s="7"/>
    </row>
    <row r="35" spans="1:28" ht="15.75" customHeight="1">
      <c r="A35" s="1" t="s">
        <v>96</v>
      </c>
      <c r="B35" s="1" t="s">
        <v>97</v>
      </c>
      <c r="C35" s="1" t="s">
        <v>95</v>
      </c>
      <c r="D35" s="9">
        <v>4.6439690000000001E-5</v>
      </c>
      <c r="E35" s="8">
        <v>5.62431605572512E-5</v>
      </c>
      <c r="F35" s="9">
        <v>5.2249453300000001E-5</v>
      </c>
      <c r="G35" s="8">
        <f>D8*10^(-0.4*22)*(1/D10)*10^(-0.4*((D9-5*LOG10(D11)+5)-4.83))*D16</f>
        <v>4.6652705715369524E-5</v>
      </c>
      <c r="H35" s="7"/>
      <c r="J35" s="9">
        <v>4.2812219999999998E-5</v>
      </c>
      <c r="K35" s="23">
        <v>1.50888811564214E-5</v>
      </c>
      <c r="L35" s="23">
        <v>1.1714698099999999E-5</v>
      </c>
      <c r="N35" s="7"/>
    </row>
    <row r="36" spans="1:28" ht="15.75" customHeight="1">
      <c r="B36" s="1"/>
      <c r="C36" s="1"/>
      <c r="D36" s="9"/>
      <c r="E36" s="8"/>
      <c r="F36" s="9"/>
      <c r="H36" s="7"/>
      <c r="J36" s="9"/>
      <c r="K36" s="21"/>
      <c r="L36" s="9"/>
      <c r="N36" s="7"/>
    </row>
    <row r="37" spans="1:28" ht="15.75" customHeight="1">
      <c r="A37" s="15" t="s">
        <v>98</v>
      </c>
      <c r="B37" s="15" t="s">
        <v>99</v>
      </c>
      <c r="C37" s="16"/>
      <c r="D37" s="17"/>
      <c r="E37" s="17"/>
      <c r="F37" s="17"/>
      <c r="G37" s="16"/>
      <c r="H37" s="16"/>
      <c r="J37" s="17"/>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4.7925789999999999</v>
      </c>
      <c r="E38" s="8">
        <v>4.7113592400000002</v>
      </c>
      <c r="F38" s="9">
        <v>4.9381795799999999</v>
      </c>
      <c r="H38" s="7"/>
      <c r="J38" s="9">
        <v>2.3962889999999999</v>
      </c>
      <c r="K38" s="8">
        <v>2.3556796200000001</v>
      </c>
      <c r="L38" s="9">
        <v>2.46908979</v>
      </c>
      <c r="N38" s="7"/>
    </row>
    <row r="39" spans="1:28" s="43" customFormat="1" ht="15.75" customHeight="1">
      <c r="A39" s="38" t="s">
        <v>166</v>
      </c>
      <c r="B39" s="38" t="s">
        <v>167</v>
      </c>
      <c r="C39" s="39"/>
      <c r="D39" s="40">
        <v>0.40100000000000002</v>
      </c>
      <c r="E39" s="41"/>
      <c r="F39" s="40"/>
      <c r="G39" s="38"/>
      <c r="H39" s="42"/>
      <c r="I39" s="38"/>
      <c r="J39" s="40">
        <f>0.401</f>
        <v>0.40100000000000002</v>
      </c>
      <c r="K39" s="41"/>
      <c r="L39" s="40"/>
      <c r="M39" s="38"/>
      <c r="N39" s="42"/>
      <c r="O39" s="38"/>
      <c r="P39" s="38"/>
      <c r="Q39" s="38"/>
      <c r="R39" s="38"/>
      <c r="S39" s="38"/>
      <c r="T39" s="38"/>
      <c r="U39" s="38"/>
    </row>
    <row r="40" spans="1:28" ht="15.75" customHeight="1">
      <c r="A40" s="49" t="s">
        <v>168</v>
      </c>
      <c r="B40" s="1" t="s">
        <v>103</v>
      </c>
      <c r="C40" s="18" t="s">
        <v>104</v>
      </c>
      <c r="D40" s="9">
        <v>2.2595170000000002</v>
      </c>
      <c r="E40" s="8">
        <v>2.2564700000000002</v>
      </c>
      <c r="F40" s="9">
        <v>2.3027279300000001</v>
      </c>
      <c r="H40" s="7"/>
      <c r="J40" s="9">
        <v>2.261981</v>
      </c>
      <c r="K40" s="8">
        <v>2.2564700000000002</v>
      </c>
      <c r="L40" s="9">
        <v>2.3027279300000001</v>
      </c>
      <c r="N40" s="7"/>
    </row>
    <row r="41" spans="1:28" ht="15.75" customHeight="1">
      <c r="A41" s="1" t="s">
        <v>105</v>
      </c>
      <c r="B41" s="1" t="s">
        <v>106</v>
      </c>
      <c r="C41" s="18"/>
      <c r="D41" s="9">
        <v>0.29683710000000002</v>
      </c>
      <c r="E41" s="8">
        <v>0.29986994</v>
      </c>
      <c r="F41" s="9">
        <v>0.30864580000000003</v>
      </c>
      <c r="H41" s="7"/>
      <c r="J41" s="9">
        <v>0.12231119999999999</v>
      </c>
      <c r="K41" s="8">
        <v>0.12374180999999999</v>
      </c>
      <c r="L41" s="9">
        <v>0.13765210999999999</v>
      </c>
      <c r="N41" s="7"/>
    </row>
    <row r="42" spans="1:28" ht="15.75" customHeight="1">
      <c r="A42" s="1" t="s">
        <v>107</v>
      </c>
      <c r="B42" s="1" t="s">
        <v>108</v>
      </c>
      <c r="C42" s="30" t="s">
        <v>109</v>
      </c>
      <c r="D42" s="9">
        <v>6.8940699999999995E-14</v>
      </c>
      <c r="E42" s="8">
        <v>6.5969948500000002E-14</v>
      </c>
      <c r="F42" s="9">
        <v>6.0878383399999996E-14</v>
      </c>
      <c r="H42" s="7"/>
      <c r="J42" s="9">
        <v>1.8697730000000001E-13</v>
      </c>
      <c r="K42" s="21">
        <v>1.9017109999999999E-13</v>
      </c>
      <c r="L42" s="9">
        <v>1.76141558E-13</v>
      </c>
      <c r="N42" s="7"/>
    </row>
    <row r="43" spans="1:28" ht="15.75" customHeight="1">
      <c r="A43" s="1" t="s">
        <v>110</v>
      </c>
      <c r="B43" s="1" t="s">
        <v>111</v>
      </c>
      <c r="C43" s="18" t="s">
        <v>109</v>
      </c>
      <c r="D43" s="9">
        <v>9.3820329999999998</v>
      </c>
      <c r="E43" s="8">
        <v>9.1480325499999999</v>
      </c>
      <c r="F43" s="9">
        <v>9.3087710399999999</v>
      </c>
      <c r="H43" s="7"/>
      <c r="J43" s="9">
        <v>5.5027299999999997</v>
      </c>
      <c r="K43" s="8">
        <v>5.4130647999999999</v>
      </c>
      <c r="L43" s="9">
        <v>5.7222179200000003</v>
      </c>
      <c r="N43" s="7"/>
    </row>
    <row r="44" spans="1:28" ht="15.75" customHeight="1">
      <c r="A44" s="1" t="s">
        <v>112</v>
      </c>
      <c r="B44" s="1" t="s">
        <v>113</v>
      </c>
      <c r="C44" s="1"/>
      <c r="D44" s="9">
        <v>9.0380680000000009</v>
      </c>
      <c r="E44" s="8">
        <v>9.0462096699999996</v>
      </c>
      <c r="F44" s="9">
        <v>9.0463677400000009</v>
      </c>
      <c r="H44" s="7"/>
      <c r="J44" s="9">
        <v>36.191699999999997</v>
      </c>
      <c r="K44" s="8">
        <v>36.184838679999999</v>
      </c>
      <c r="L44" s="9">
        <v>36.185470950000003</v>
      </c>
      <c r="N44" s="7"/>
    </row>
    <row r="45" spans="1:28" ht="15.75" customHeight="1">
      <c r="A45" s="1" t="s">
        <v>114</v>
      </c>
      <c r="B45" s="1" t="s">
        <v>115</v>
      </c>
      <c r="C45" s="1"/>
      <c r="D45" s="9">
        <v>3.6492390000000001</v>
      </c>
      <c r="E45" s="8">
        <v>3.6489029999999998</v>
      </c>
      <c r="F45" s="9">
        <v>3.6489029999999998</v>
      </c>
      <c r="G45" s="1"/>
      <c r="H45" s="7"/>
      <c r="I45" s="1"/>
      <c r="J45" s="9">
        <v>4.2679109999999998</v>
      </c>
      <c r="K45" s="8">
        <v>4.2677759999999996</v>
      </c>
      <c r="L45" s="9">
        <v>4.2677759999999996</v>
      </c>
      <c r="M45" s="1"/>
      <c r="N45" s="7"/>
      <c r="O45" s="1"/>
      <c r="P45" s="1"/>
      <c r="Q45" s="1"/>
      <c r="R45" s="1"/>
      <c r="S45" s="1"/>
      <c r="T45" s="1"/>
      <c r="U45" s="1"/>
    </row>
    <row r="46" spans="1:28" ht="15.75" customHeight="1">
      <c r="A46" s="1" t="s">
        <v>116</v>
      </c>
      <c r="B46" s="1" t="s">
        <v>117</v>
      </c>
      <c r="C46" s="1" t="s">
        <v>118</v>
      </c>
      <c r="D46" s="9"/>
      <c r="E46" s="8">
        <v>2500552.1502443198</v>
      </c>
      <c r="F46" s="9">
        <v>2544032.4812572398</v>
      </c>
      <c r="G46" s="31"/>
      <c r="H46" s="7"/>
      <c r="I46" s="1"/>
      <c r="J46" s="9"/>
      <c r="K46" s="8">
        <v>4096480.9551105201</v>
      </c>
      <c r="L46" s="9">
        <v>4236779.47</v>
      </c>
      <c r="M46" s="1"/>
      <c r="N46" s="7"/>
      <c r="O46" s="1"/>
      <c r="P46" s="1"/>
      <c r="Q46" s="1"/>
      <c r="R46" s="1"/>
      <c r="S46" s="1"/>
      <c r="T46" s="1"/>
      <c r="U46" s="1"/>
    </row>
    <row r="47" spans="1:28" ht="15.75" customHeight="1">
      <c r="A47" s="1" t="s">
        <v>119</v>
      </c>
      <c r="B47" s="1" t="s">
        <v>120</v>
      </c>
      <c r="C47" s="1"/>
      <c r="D47" s="9"/>
      <c r="E47" s="8">
        <v>1.43948791E-9</v>
      </c>
      <c r="F47" s="9">
        <v>1.4394879139095E-9</v>
      </c>
      <c r="G47" s="1"/>
      <c r="H47" s="7"/>
      <c r="I47" s="1"/>
      <c r="J47" s="9">
        <v>7.9256294000000003E-9</v>
      </c>
      <c r="K47" s="8">
        <v>7.9289507299999997E-9</v>
      </c>
      <c r="L47" s="9">
        <v>7.9289507299999997E-9</v>
      </c>
      <c r="M47" s="1"/>
      <c r="N47" s="7"/>
      <c r="O47" s="1"/>
      <c r="P47" s="1"/>
      <c r="Q47" s="1"/>
      <c r="R47" s="1"/>
      <c r="S47" s="1"/>
      <c r="T47" s="1"/>
      <c r="U47" s="1"/>
    </row>
    <row r="48" spans="1:28" ht="15.75" customHeight="1">
      <c r="A48" s="1" t="s">
        <v>121</v>
      </c>
      <c r="B48" s="1" t="s">
        <v>122</v>
      </c>
      <c r="C48" s="18" t="s">
        <v>102</v>
      </c>
      <c r="D48" s="9"/>
      <c r="E48" s="8">
        <v>351.02449767000002</v>
      </c>
      <c r="F48" s="9">
        <v>351.02449767000002</v>
      </c>
      <c r="G48" s="1"/>
      <c r="H48" s="7"/>
      <c r="I48" s="1"/>
      <c r="J48" s="9">
        <v>175.51223999999999</v>
      </c>
      <c r="K48" s="8">
        <v>175.51224884000001</v>
      </c>
      <c r="L48" s="9">
        <v>175.51224884000001</v>
      </c>
      <c r="M48" s="1"/>
      <c r="N48" s="7"/>
      <c r="O48" s="1"/>
      <c r="P48" s="1"/>
      <c r="Q48" s="1"/>
      <c r="R48" s="1"/>
      <c r="S48" s="1"/>
      <c r="T48" s="1"/>
      <c r="U48" s="1"/>
    </row>
    <row r="49" spans="1:28" ht="15.75" customHeight="1">
      <c r="A49" s="1"/>
      <c r="B49" s="1"/>
      <c r="C49" s="1"/>
      <c r="D49" s="9"/>
      <c r="E49" s="44"/>
      <c r="F49" s="9"/>
      <c r="H49" s="7"/>
      <c r="J49" s="9"/>
      <c r="K49" s="8"/>
      <c r="L49" s="9"/>
      <c r="N49" s="7"/>
    </row>
    <row r="50" spans="1:28" ht="15.75" customHeight="1">
      <c r="A50" s="15" t="s">
        <v>123</v>
      </c>
      <c r="B50" s="15" t="s">
        <v>124</v>
      </c>
      <c r="C50" s="16"/>
      <c r="D50" s="17"/>
      <c r="E50" s="17"/>
      <c r="F50" s="17"/>
      <c r="G50" s="16"/>
      <c r="H50" s="16"/>
      <c r="J50" s="17"/>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2.7560761628250878E-2</v>
      </c>
      <c r="E51" s="28">
        <f t="shared" si="0"/>
        <v>2.7414709589167311E-2</v>
      </c>
      <c r="F51" s="28">
        <f t="shared" si="0"/>
        <v>2.655537635586366E-2</v>
      </c>
      <c r="G51" s="27">
        <f t="shared" si="0"/>
        <v>0</v>
      </c>
      <c r="H51" s="27">
        <f t="shared" si="0"/>
        <v>0</v>
      </c>
      <c r="I51" s="1"/>
      <c r="J51" s="28">
        <f t="shared" ref="J51:N51" si="1">J33*J13*J41*J27*J26*J25*J15</f>
        <v>2.0938600038530132E-2</v>
      </c>
      <c r="K51" s="28">
        <f t="shared" si="1"/>
        <v>1.8532849724349758E-2</v>
      </c>
      <c r="L51" s="28">
        <f t="shared" si="1"/>
        <v>1.9723690083020433E-2</v>
      </c>
      <c r="M51" s="27">
        <f t="shared" si="1"/>
        <v>0</v>
      </c>
      <c r="N51" s="27">
        <f t="shared" si="1"/>
        <v>0</v>
      </c>
      <c r="O51" s="1"/>
      <c r="P51" s="1"/>
      <c r="Q51" s="1"/>
      <c r="R51" s="1"/>
      <c r="S51" s="1"/>
      <c r="T51" s="1"/>
      <c r="U51" s="1"/>
    </row>
    <row r="52" spans="1:28" ht="15.75" customHeight="1">
      <c r="A52" s="1" t="s">
        <v>126</v>
      </c>
      <c r="B52" s="1" t="s">
        <v>127</v>
      </c>
      <c r="C52" s="1" t="s">
        <v>128</v>
      </c>
      <c r="D52" s="9">
        <v>2.756076E-2</v>
      </c>
      <c r="E52" s="8">
        <v>2.7414709999999998E-2</v>
      </c>
      <c r="F52" s="9">
        <v>2.655538E-2</v>
      </c>
      <c r="H52" s="7"/>
      <c r="J52" s="9">
        <v>2.093859E-2</v>
      </c>
      <c r="K52" s="8">
        <v>1.853285E-2</v>
      </c>
      <c r="L52" s="9">
        <v>1.9723689999999999E-2</v>
      </c>
      <c r="N52" s="7"/>
    </row>
    <row r="53" spans="1:28" ht="15.75" customHeight="1">
      <c r="A53" s="26" t="s">
        <v>129</v>
      </c>
      <c r="B53" s="27"/>
      <c r="C53" s="27"/>
      <c r="D53" s="28">
        <f t="shared" ref="D53:H53" si="2">D32*D42*D40*D13*D27*D26*D25*D15</f>
        <v>1.0774795400937333E-4</v>
      </c>
      <c r="E53" s="28">
        <f t="shared" si="2"/>
        <v>9.7906522506662849E-5</v>
      </c>
      <c r="F53" s="28">
        <f t="shared" si="2"/>
        <v>9.3805519281938115E-5</v>
      </c>
      <c r="G53" s="28">
        <f t="shared" si="2"/>
        <v>0</v>
      </c>
      <c r="H53" s="28">
        <f t="shared" si="2"/>
        <v>0</v>
      </c>
      <c r="I53" s="8"/>
      <c r="J53" s="28">
        <f t="shared" ref="J53:N53" si="3">J32*J42*J40*J13*J27*J26*J25*J15</f>
        <v>5.393913532004942E-4</v>
      </c>
      <c r="K53" s="28">
        <f t="shared" si="3"/>
        <v>4.6236507561225334E-4</v>
      </c>
      <c r="L53" s="28">
        <f t="shared" si="3"/>
        <v>4.520019629896121E-4</v>
      </c>
      <c r="M53" s="28">
        <f t="shared" si="3"/>
        <v>0</v>
      </c>
      <c r="N53" s="28">
        <f t="shared" si="3"/>
        <v>0</v>
      </c>
      <c r="O53" s="1"/>
      <c r="P53" s="1"/>
      <c r="Q53" s="1"/>
      <c r="R53" s="1"/>
      <c r="S53" s="1"/>
      <c r="T53" s="1"/>
      <c r="U53" s="1"/>
    </row>
    <row r="54" spans="1:28" ht="15.75" customHeight="1">
      <c r="A54" s="1" t="s">
        <v>130</v>
      </c>
      <c r="B54" s="1" t="s">
        <v>131</v>
      </c>
      <c r="C54" s="1" t="s">
        <v>128</v>
      </c>
      <c r="D54" s="9">
        <v>1.07748E-4</v>
      </c>
      <c r="E54" s="8">
        <v>9.8059686582379496E-5</v>
      </c>
      <c r="F54" s="9">
        <v>9.3805617300000003E-5</v>
      </c>
      <c r="H54" s="7"/>
      <c r="J54" s="9">
        <v>5.3939120000000003E-4</v>
      </c>
      <c r="K54" s="8">
        <v>4.6308839614591599E-4</v>
      </c>
      <c r="L54" s="9">
        <v>4.5199999999999998E-4</v>
      </c>
      <c r="N54" s="7"/>
    </row>
    <row r="55" spans="1:28" ht="15.75" customHeight="1">
      <c r="A55" s="1" t="s">
        <v>132</v>
      </c>
      <c r="B55" s="1" t="s">
        <v>133</v>
      </c>
      <c r="C55" s="1" t="s">
        <v>128</v>
      </c>
      <c r="D55" s="9">
        <v>2.697039E-2</v>
      </c>
      <c r="E55" s="8">
        <v>2.5425848661098E-2</v>
      </c>
      <c r="F55" s="9">
        <v>0.10244513</v>
      </c>
      <c r="H55" s="7"/>
      <c r="J55" s="9">
        <v>0.1169417</v>
      </c>
      <c r="K55" s="8">
        <v>3.2290018194938798E-2</v>
      </c>
      <c r="L55" s="9">
        <v>0.46504099999999998</v>
      </c>
      <c r="N55" s="7"/>
    </row>
    <row r="56" spans="1:28" ht="15.75" customHeight="1">
      <c r="A56" s="1" t="s">
        <v>134</v>
      </c>
      <c r="B56" s="1" t="s">
        <v>135</v>
      </c>
      <c r="C56" s="1" t="s">
        <v>128</v>
      </c>
      <c r="D56" s="9">
        <v>0.16221569999999999</v>
      </c>
      <c r="E56" s="8">
        <v>0.19160053278428399</v>
      </c>
      <c r="F56" s="9">
        <v>0.18370510000000001</v>
      </c>
      <c r="H56" s="7"/>
      <c r="J56" s="9">
        <v>0.70245069999999998</v>
      </c>
      <c r="K56" s="23">
        <v>0.24332657573119301</v>
      </c>
      <c r="L56" s="23">
        <v>0.24236548999999999</v>
      </c>
      <c r="N56" s="7"/>
    </row>
    <row r="57" spans="1:28" ht="15.75" customHeight="1">
      <c r="A57" s="26" t="s">
        <v>153</v>
      </c>
      <c r="B57" s="27"/>
      <c r="C57" s="27"/>
      <c r="D57" s="28">
        <f>D46*D47*D43*D40</f>
        <v>0</v>
      </c>
      <c r="E57" s="28">
        <f t="shared" ref="E57:F57" si="4">E46*E47*E41</f>
        <v>1.0793862237129671E-3</v>
      </c>
      <c r="F57" s="28">
        <f t="shared" si="4"/>
        <v>1.1302930216530486E-3</v>
      </c>
      <c r="G57" s="28">
        <f t="shared" ref="G57:H57" si="5">G46*G47*G43</f>
        <v>0</v>
      </c>
      <c r="H57" s="28">
        <f t="shared" si="5"/>
        <v>0</v>
      </c>
      <c r="J57" s="28">
        <f t="shared" ref="J57:N57" si="6">J46*J47*J43*J40</f>
        <v>0</v>
      </c>
      <c r="K57" s="28">
        <f t="shared" si="6"/>
        <v>0.39673402585166173</v>
      </c>
      <c r="L57" s="28">
        <f t="shared" si="6"/>
        <v>0.44264809533518812</v>
      </c>
      <c r="M57" s="28">
        <f t="shared" si="6"/>
        <v>0</v>
      </c>
      <c r="N57" s="28">
        <f t="shared" si="6"/>
        <v>0</v>
      </c>
    </row>
    <row r="58" spans="1:28" ht="15.75" customHeight="1">
      <c r="A58" s="1" t="s">
        <v>136</v>
      </c>
      <c r="B58" s="1" t="s">
        <v>137</v>
      </c>
      <c r="C58" s="1" t="s">
        <v>128</v>
      </c>
      <c r="D58" s="9">
        <v>1.5477650000000001E-2</v>
      </c>
      <c r="E58" s="23">
        <v>1.07939E-3</v>
      </c>
      <c r="F58" s="23">
        <v>1.1302899999999999E-3</v>
      </c>
      <c r="H58" s="7"/>
      <c r="J58" s="9">
        <v>9.2411469999999996E-2</v>
      </c>
      <c r="K58" s="23">
        <v>4.0192300000000004E-3</v>
      </c>
      <c r="L58" s="23">
        <v>4.6241800000000003E-3</v>
      </c>
      <c r="N58" s="7"/>
    </row>
    <row r="59" spans="1:28" ht="15.75" customHeight="1">
      <c r="A59" s="1" t="s">
        <v>138</v>
      </c>
      <c r="B59" s="1" t="s">
        <v>139</v>
      </c>
      <c r="C59" s="1" t="s">
        <v>128</v>
      </c>
      <c r="D59" s="9">
        <v>3.3132050000000001E-3</v>
      </c>
      <c r="E59" s="8">
        <v>3.4942900000000002E-3</v>
      </c>
      <c r="F59" s="9">
        <v>3.4943600000000002E-3</v>
      </c>
      <c r="H59" s="7"/>
      <c r="J59" s="9">
        <v>9.4426969999999999E-3</v>
      </c>
      <c r="K59" s="8">
        <v>1.210775E-2</v>
      </c>
      <c r="L59" s="9">
        <v>1.2107969999999999E-2</v>
      </c>
      <c r="N59" s="7"/>
    </row>
    <row r="60" spans="1:28" ht="15.75" customHeight="1">
      <c r="A60" s="1" t="s">
        <v>140</v>
      </c>
      <c r="B60" s="1" t="s">
        <v>141</v>
      </c>
      <c r="C60" s="1" t="s">
        <v>128</v>
      </c>
      <c r="D60" s="9">
        <v>3.1246909999999999E-6</v>
      </c>
      <c r="E60" s="8">
        <v>2.8437309108890001E-6</v>
      </c>
      <c r="F60" s="9">
        <v>2.7203628999999999E-6</v>
      </c>
      <c r="H60" s="7"/>
      <c r="J60" s="9">
        <v>1.5642350000000001E-5</v>
      </c>
      <c r="K60" s="8">
        <v>1.34295634882315E-5</v>
      </c>
      <c r="L60" s="9">
        <v>1.31080706E-5</v>
      </c>
      <c r="N60" s="7"/>
    </row>
    <row r="61" spans="1:28" ht="15.75" customHeight="1">
      <c r="B61" s="1"/>
      <c r="C61" s="1"/>
      <c r="D61" s="9"/>
      <c r="E61" s="8"/>
      <c r="F61" s="8"/>
      <c r="H61" s="7"/>
      <c r="J61" s="9"/>
      <c r="K61" s="21"/>
      <c r="L61" s="9"/>
      <c r="N61" s="7"/>
    </row>
    <row r="62" spans="1:28" ht="13">
      <c r="A62" s="15" t="s">
        <v>142</v>
      </c>
      <c r="B62" s="16"/>
      <c r="C62" s="16"/>
      <c r="D62" s="17"/>
      <c r="E62" s="17"/>
      <c r="F62" s="17"/>
      <c r="G62" s="16"/>
      <c r="H62" s="16"/>
      <c r="J62" s="17"/>
      <c r="K62" s="17"/>
      <c r="L62" s="17"/>
      <c r="M62" s="16"/>
      <c r="N62" s="16"/>
      <c r="O62" s="16"/>
      <c r="P62" s="16"/>
      <c r="Q62" s="16"/>
      <c r="R62" s="16"/>
      <c r="S62" s="16"/>
      <c r="T62" s="16"/>
      <c r="U62" s="16"/>
      <c r="V62" s="16"/>
      <c r="W62" s="16"/>
      <c r="X62" s="16"/>
      <c r="Y62" s="16"/>
      <c r="Z62" s="16"/>
      <c r="AA62" s="16"/>
      <c r="AB62" s="16"/>
    </row>
    <row r="63" spans="1:28" ht="13">
      <c r="A63" s="26" t="s">
        <v>143</v>
      </c>
      <c r="B63" s="27"/>
      <c r="C63" s="27"/>
      <c r="D63" s="28">
        <f t="shared" ref="D63:H63" si="7">D17^2*(D52+2*SUM(D54:D59))/(D52^2-D17^2*D60^2)</f>
        <v>28624.170474632352</v>
      </c>
      <c r="E63" s="28">
        <f t="shared" si="7"/>
        <v>30836.305430317767</v>
      </c>
      <c r="F63" s="28">
        <f t="shared" si="7"/>
        <v>42424.318239927808</v>
      </c>
      <c r="G63" s="28" t="e">
        <f t="shared" si="7"/>
        <v>#DIV/0!</v>
      </c>
      <c r="H63" s="28" t="e">
        <f t="shared" si="7"/>
        <v>#DIV/0!</v>
      </c>
      <c r="I63" s="8"/>
      <c r="J63" s="28">
        <f t="shared" ref="J63:N63" si="8">J17^2*(J52+2*SUM(J54:J59))/(J52^2-J17^2*J60^2)</f>
        <v>208390.50426862383</v>
      </c>
      <c r="K63" s="28">
        <f t="shared" si="8"/>
        <v>199221.90919376278</v>
      </c>
      <c r="L63" s="28">
        <f t="shared" si="8"/>
        <v>296532.78232162137</v>
      </c>
      <c r="M63" s="28" t="e">
        <f t="shared" si="8"/>
        <v>#DIV/0!</v>
      </c>
      <c r="N63" s="28" t="e">
        <f t="shared" si="8"/>
        <v>#DIV/0!</v>
      </c>
      <c r="O63" s="8"/>
      <c r="P63" s="1"/>
      <c r="Q63" s="1"/>
      <c r="R63" s="1"/>
      <c r="S63" s="1"/>
      <c r="T63" s="1"/>
      <c r="U63" s="1"/>
    </row>
    <row r="64" spans="1:28" ht="13">
      <c r="A64" s="26" t="s">
        <v>144</v>
      </c>
      <c r="B64" s="27"/>
      <c r="C64" s="27"/>
      <c r="D64" s="28">
        <f t="shared" ref="D64:F64" si="9">D17^2*(SUM(D54:D56) + SUM(D58:D59))/(D52^2-D17^2*D60^2)</f>
        <v>13423.139670103767</v>
      </c>
      <c r="E64" s="28">
        <f t="shared" si="9"/>
        <v>14454.098474748982</v>
      </c>
      <c r="F64" s="28">
        <f t="shared" si="9"/>
        <v>20211.019957198405</v>
      </c>
      <c r="G64" s="28" t="e">
        <f t="shared" ref="G64:H64" si="10">G17^2*(SUM(G54:G59))/(G52^2-G17^2*G60^2)</f>
        <v>#DIV/0!</v>
      </c>
      <c r="H64" s="28" t="e">
        <f t="shared" si="10"/>
        <v>#DIV/0!</v>
      </c>
      <c r="I64" s="8"/>
      <c r="J64" s="28">
        <f t="shared" ref="J64:L64" si="11">J17^2*(SUM(J54:J56) + SUM(J58:J59))/(J52^2-J17^2*J60^2)</f>
        <v>103025.13179607931</v>
      </c>
      <c r="K64" s="28">
        <f t="shared" si="11"/>
        <v>41688.181091674785</v>
      </c>
      <c r="L64" s="28">
        <f t="shared" si="11"/>
        <v>91268.699596690349</v>
      </c>
      <c r="M64" s="28" t="e">
        <f t="shared" ref="M64:N64" si="12">M17^2*(SUM(M54:M59))/(M52^2-M17^2*M60^2)</f>
        <v>#DIV/0!</v>
      </c>
      <c r="N64" s="28" t="e">
        <f t="shared" si="12"/>
        <v>#DIV/0!</v>
      </c>
      <c r="O64" s="25"/>
      <c r="P64" s="25"/>
      <c r="Q64" s="25"/>
      <c r="R64" s="25"/>
      <c r="S64" s="25"/>
      <c r="T64" s="25"/>
      <c r="U64" s="25"/>
      <c r="V64" s="25"/>
      <c r="W64" s="25"/>
      <c r="X64" s="25"/>
      <c r="Y64" s="25"/>
      <c r="Z64" s="25"/>
      <c r="AA64" s="25"/>
      <c r="AB64" s="25"/>
    </row>
    <row r="65" spans="1:14" ht="13">
      <c r="A65" s="1" t="s">
        <v>145</v>
      </c>
      <c r="B65" s="1" t="s">
        <v>146</v>
      </c>
      <c r="C65" s="1" t="s">
        <v>56</v>
      </c>
      <c r="D65" s="9">
        <v>28624.16</v>
      </c>
      <c r="E65" s="21">
        <v>14454.098675457501</v>
      </c>
      <c r="F65" s="9">
        <v>20211.032659740002</v>
      </c>
      <c r="H65" s="7"/>
      <c r="J65" s="9">
        <v>208390.39999999999</v>
      </c>
      <c r="K65" s="21">
        <v>41688.181983600203</v>
      </c>
      <c r="L65" s="9">
        <v>91268.694961410001</v>
      </c>
      <c r="N65" s="7"/>
    </row>
    <row r="66" spans="1:14" ht="13">
      <c r="A66" s="1" t="s">
        <v>148</v>
      </c>
      <c r="B66" s="1" t="s">
        <v>149</v>
      </c>
      <c r="C66" s="1" t="s">
        <v>56</v>
      </c>
      <c r="D66" s="9">
        <v>39736.480000000003</v>
      </c>
      <c r="E66" s="8">
        <v>24179.5085430033</v>
      </c>
      <c r="F66" s="9">
        <v>28491.029779740002</v>
      </c>
      <c r="H66" s="7"/>
      <c r="J66" s="9">
        <v>237479.4</v>
      </c>
      <c r="K66" s="8">
        <v>54137.000181960197</v>
      </c>
      <c r="L66" s="9">
        <v>99548.692081410001</v>
      </c>
      <c r="N66" s="7"/>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row r="1040" spans="2:12" ht="13">
      <c r="B1040" s="1"/>
      <c r="C1040" s="1"/>
      <c r="E1040" s="8"/>
      <c r="F1040" s="8"/>
      <c r="K1040" s="8"/>
      <c r="L1040" s="8"/>
    </row>
  </sheetData>
  <mergeCells count="5">
    <mergeCell ref="A1:C1"/>
    <mergeCell ref="A2:C2"/>
    <mergeCell ref="A3:C3"/>
    <mergeCell ref="D4:H4"/>
    <mergeCell ref="J4:N4"/>
  </mergeCells>
  <hyperlinks>
    <hyperlink ref="G6" r:id="rId1" xr:uid="{00000000-0004-0000-0200-000000000000}"/>
    <hyperlink ref="M6" r:id="rId2" xr:uid="{00000000-0004-0000-0200-00000100000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39"/>
  <sheetViews>
    <sheetView workbookViewId="0">
      <pane xSplit="3" ySplit="6" topLeftCell="D25" activePane="bottomRight" state="frozen"/>
      <selection pane="topRight" activeCell="D1" sqref="D1"/>
      <selection pane="bottomLeft" activeCell="A7" sqref="A7"/>
      <selection pane="bottomRight" activeCell="J40" sqref="J40"/>
    </sheetView>
  </sheetViews>
  <sheetFormatPr baseColWidth="10" defaultColWidth="12.6640625" defaultRowHeight="15.75" customHeight="1"/>
  <cols>
    <col min="1" max="1" width="19.6640625" customWidth="1"/>
    <col min="2" max="2" width="37.33203125" customWidth="1"/>
    <col min="3" max="3" width="26.66406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154</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34" t="s">
        <v>10</v>
      </c>
      <c r="B6" s="10" t="s">
        <v>11</v>
      </c>
      <c r="C6" s="10" t="s">
        <v>12</v>
      </c>
      <c r="D6" s="11" t="s">
        <v>13</v>
      </c>
      <c r="E6" s="12" t="s">
        <v>14</v>
      </c>
      <c r="F6" s="13" t="s">
        <v>15</v>
      </c>
      <c r="G6" s="14" t="s">
        <v>155</v>
      </c>
      <c r="H6" s="11" t="s">
        <v>17</v>
      </c>
      <c r="J6" s="11" t="s">
        <v>13</v>
      </c>
      <c r="K6" s="12" t="s">
        <v>14</v>
      </c>
      <c r="L6" s="13" t="s">
        <v>15</v>
      </c>
      <c r="M6" s="14" t="s">
        <v>156</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36">
        <v>13476</v>
      </c>
      <c r="E8" s="8">
        <v>11829.01</v>
      </c>
      <c r="F8" s="9">
        <v>11829.01174346</v>
      </c>
      <c r="H8" s="7"/>
      <c r="J8" s="9">
        <v>3819.346</v>
      </c>
      <c r="K8" s="8">
        <v>3173.48012854429</v>
      </c>
      <c r="L8" s="9">
        <v>3173.4801285399999</v>
      </c>
      <c r="N8" s="7"/>
    </row>
    <row r="9" spans="1:28" ht="15.75" customHeight="1">
      <c r="A9" s="1" t="s">
        <v>25</v>
      </c>
      <c r="B9" s="1" t="s">
        <v>26</v>
      </c>
      <c r="C9" s="1"/>
      <c r="D9" s="9">
        <v>5.8127360000000001</v>
      </c>
      <c r="E9" s="8">
        <v>5.4960000000000004</v>
      </c>
      <c r="F9" s="9">
        <v>5.5</v>
      </c>
      <c r="H9" s="7"/>
      <c r="J9" s="9">
        <v>4.940931</v>
      </c>
      <c r="K9" s="8">
        <v>4.774</v>
      </c>
      <c r="L9" s="9">
        <v>4.6669999999999998</v>
      </c>
      <c r="N9" s="7"/>
    </row>
    <row r="10" spans="1:28" ht="15.75" customHeight="1">
      <c r="A10" s="1" t="s">
        <v>28</v>
      </c>
      <c r="B10" s="1" t="s">
        <v>29</v>
      </c>
      <c r="C10" s="1" t="s">
        <v>30</v>
      </c>
      <c r="D10" s="7">
        <v>1.1000000000000001</v>
      </c>
      <c r="E10" s="8">
        <v>1.0942082880366799</v>
      </c>
      <c r="F10" s="9">
        <v>1.1100000000000001</v>
      </c>
      <c r="H10" s="7"/>
      <c r="J10" s="7">
        <v>1.1000000000000001</v>
      </c>
      <c r="K10" s="8">
        <v>1.0942082880366799</v>
      </c>
      <c r="L10" s="9">
        <v>1.1100000000000001</v>
      </c>
      <c r="N10" s="7"/>
    </row>
    <row r="11" spans="1:28" ht="15.75" customHeight="1">
      <c r="A11" s="1" t="s">
        <v>31</v>
      </c>
      <c r="B11" s="1" t="s">
        <v>32</v>
      </c>
      <c r="C11" s="1" t="s">
        <v>33</v>
      </c>
      <c r="D11" s="7">
        <v>14.1</v>
      </c>
      <c r="E11" s="8">
        <v>14.136900000000001</v>
      </c>
      <c r="F11" s="9">
        <v>13.9</v>
      </c>
      <c r="H11" s="7"/>
      <c r="J11" s="7">
        <v>14.1</v>
      </c>
      <c r="K11" s="8">
        <v>14.136900000000001</v>
      </c>
      <c r="L11" s="9">
        <v>13.9</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23.650437849999999</v>
      </c>
      <c r="H28" s="7"/>
      <c r="J28" s="7">
        <v>135</v>
      </c>
      <c r="K28" s="8"/>
      <c r="L28" s="9">
        <v>23.650437849999999</v>
      </c>
      <c r="N28" s="7"/>
    </row>
    <row r="29" spans="1:28" ht="15.75" customHeight="1">
      <c r="A29" s="1" t="s">
        <v>83</v>
      </c>
      <c r="B29" s="1" t="s">
        <v>84</v>
      </c>
      <c r="C29" s="1" t="s">
        <v>82</v>
      </c>
      <c r="D29" s="7">
        <v>12.7</v>
      </c>
      <c r="E29" s="8"/>
      <c r="F29" s="9">
        <v>12.7</v>
      </c>
      <c r="H29" s="7"/>
      <c r="J29" s="7">
        <v>12.7</v>
      </c>
      <c r="K29" s="8"/>
      <c r="L29" s="9">
        <v>12.7</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37">
        <v>63.750489999999999</v>
      </c>
      <c r="E32" s="8">
        <v>60.95</v>
      </c>
      <c r="F32" s="9">
        <f>60181899.2941575/100/100/100</f>
        <v>60.181899294157503</v>
      </c>
      <c r="H32" s="7"/>
      <c r="J32" s="9">
        <v>40.32891</v>
      </c>
      <c r="K32" s="32">
        <v>47.456086470000002</v>
      </c>
      <c r="L32" s="32">
        <v>36.039336140000003</v>
      </c>
      <c r="N32" s="7"/>
      <c r="O32" s="8">
        <f t="shared" ref="O32:Q32" si="0">J32/D32</f>
        <v>0.63260549056171966</v>
      </c>
      <c r="P32" s="8">
        <f t="shared" si="0"/>
        <v>0.77860683297785072</v>
      </c>
      <c r="Q32" s="8">
        <f t="shared" si="0"/>
        <v>0.59884012573027456</v>
      </c>
    </row>
    <row r="33" spans="1:28" ht="15.75" customHeight="1">
      <c r="A33" s="1" t="s">
        <v>90</v>
      </c>
      <c r="B33" s="1" t="s">
        <v>91</v>
      </c>
      <c r="C33" s="1" t="s">
        <v>23</v>
      </c>
      <c r="D33" s="37">
        <v>6.7470530000000003E-9</v>
      </c>
      <c r="E33" s="8">
        <v>6.4599999999999996E-9</v>
      </c>
      <c r="F33" s="9">
        <f>F32*10^(-0.4*24.95477758)</f>
        <v>6.2741494247923071E-9</v>
      </c>
      <c r="H33" s="7"/>
      <c r="J33" s="9">
        <v>4.2682229999999997E-9</v>
      </c>
      <c r="K33" s="8">
        <v>5.0303451699999999E-9</v>
      </c>
      <c r="L33" s="9">
        <v>3.7572124300000004E-9</v>
      </c>
      <c r="N33" s="7"/>
    </row>
    <row r="34" spans="1:28" ht="15.75" customHeight="1">
      <c r="A34" s="1" t="s">
        <v>93</v>
      </c>
      <c r="B34" s="1" t="s">
        <v>94</v>
      </c>
      <c r="C34" s="1" t="s">
        <v>95</v>
      </c>
      <c r="D34" s="37">
        <v>9.255915E-6</v>
      </c>
      <c r="E34" s="8">
        <v>7.4599999999999997E-6</v>
      </c>
      <c r="F34" s="9">
        <v>9.3091514999999996E-5</v>
      </c>
      <c r="H34" s="7"/>
      <c r="J34" s="9">
        <v>8.5439130000000002E-6</v>
      </c>
      <c r="K34" s="21">
        <v>2.0023305946669602E-6</v>
      </c>
      <c r="L34" s="9">
        <v>8.5930629299999994E-5</v>
      </c>
      <c r="N34" s="7"/>
    </row>
    <row r="35" spans="1:28" ht="15.75" customHeight="1">
      <c r="A35" s="1" t="s">
        <v>96</v>
      </c>
      <c r="B35" s="1" t="s">
        <v>97</v>
      </c>
      <c r="C35" s="1" t="s">
        <v>95</v>
      </c>
      <c r="D35" s="37">
        <v>4.7333180000000001E-5</v>
      </c>
      <c r="E35" s="8">
        <v>5.62431605572512E-5</v>
      </c>
      <c r="F35" s="9">
        <v>5.3059474100000003E-5</v>
      </c>
      <c r="H35" s="7"/>
      <c r="J35" s="9">
        <v>2.994323E-5</v>
      </c>
      <c r="K35" s="23">
        <v>1.50888811564214E-5</v>
      </c>
      <c r="L35" s="23">
        <v>1.18963105E-5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5.6467559999999999</v>
      </c>
      <c r="E38" s="8">
        <v>5.6461527399999998</v>
      </c>
      <c r="F38" s="9">
        <f>0.07579607/(0.0000005/7.87*180/PI()*3600)</f>
        <v>5.7839733472068957</v>
      </c>
      <c r="H38" s="7"/>
      <c r="J38" s="9">
        <v>2.8233779999999999</v>
      </c>
      <c r="K38" s="8">
        <v>2.8230763699999999</v>
      </c>
      <c r="L38" s="9">
        <v>2.89198668</v>
      </c>
      <c r="N38" s="7"/>
    </row>
    <row r="39" spans="1:28" s="43" customFormat="1" ht="15.75" customHeight="1">
      <c r="A39" s="38" t="s">
        <v>166</v>
      </c>
      <c r="B39" s="38" t="s">
        <v>167</v>
      </c>
      <c r="C39" s="39"/>
      <c r="D39" s="40">
        <v>0.373</v>
      </c>
      <c r="E39" s="41"/>
      <c r="F39" s="40"/>
      <c r="G39" s="38"/>
      <c r="H39" s="42"/>
      <c r="I39" s="38"/>
      <c r="J39" s="40">
        <f>0.373</f>
        <v>0.373</v>
      </c>
      <c r="K39" s="41"/>
      <c r="L39" s="40"/>
      <c r="M39" s="38"/>
      <c r="N39" s="42"/>
      <c r="O39" s="38"/>
      <c r="P39" s="38"/>
      <c r="Q39" s="38"/>
      <c r="R39" s="38"/>
      <c r="S39" s="38"/>
      <c r="T39" s="38"/>
      <c r="U39" s="38"/>
    </row>
    <row r="40" spans="1:28" ht="15.75" customHeight="1">
      <c r="A40" s="49" t="s">
        <v>168</v>
      </c>
      <c r="B40" s="1" t="s">
        <v>103</v>
      </c>
      <c r="C40" s="18" t="s">
        <v>104</v>
      </c>
      <c r="D40" s="9">
        <v>2.263674</v>
      </c>
      <c r="E40" s="8">
        <v>2.2564700000000002</v>
      </c>
      <c r="F40" s="9">
        <f>0.00039544/(0.0000005/7.87*180/PI()*3600)^2</f>
        <v>2.3027128640465295</v>
      </c>
      <c r="H40" s="7"/>
      <c r="J40" s="9">
        <v>2.2585139999999999</v>
      </c>
      <c r="K40" s="8">
        <v>2.2564700000000002</v>
      </c>
      <c r="L40" s="9">
        <v>2.3027279300000001</v>
      </c>
      <c r="N40" s="7"/>
    </row>
    <row r="41" spans="1:28" ht="15.75" customHeight="1">
      <c r="A41" s="1" t="s">
        <v>105</v>
      </c>
      <c r="B41" s="1" t="s">
        <v>106</v>
      </c>
      <c r="C41" s="18"/>
      <c r="D41" s="37">
        <v>0.33150200000000002</v>
      </c>
      <c r="E41" s="8">
        <v>0.33603781999999999</v>
      </c>
      <c r="F41" s="9">
        <v>0.34137021000000001</v>
      </c>
      <c r="H41" s="7"/>
      <c r="J41" s="9">
        <v>0.17874619999999999</v>
      </c>
      <c r="K41" s="8">
        <v>0.17471895000000001</v>
      </c>
      <c r="L41" s="9">
        <v>0.18140854000000001</v>
      </c>
      <c r="N41" s="7"/>
    </row>
    <row r="42" spans="1:28" ht="15.75" customHeight="1">
      <c r="A42" s="1" t="s">
        <v>107</v>
      </c>
      <c r="B42" s="1" t="s">
        <v>108</v>
      </c>
      <c r="C42" s="30" t="s">
        <v>109</v>
      </c>
      <c r="D42" s="35">
        <v>3.9033180000000001E-14</v>
      </c>
      <c r="E42" s="8">
        <v>4.1626048500000003E-14</v>
      </c>
      <c r="F42" s="9">
        <v>4.1044456899999997E-14</v>
      </c>
      <c r="H42" s="7"/>
      <c r="J42" s="9">
        <v>1.334263E-13</v>
      </c>
      <c r="K42" s="8">
        <v>1.37633328E-13</v>
      </c>
      <c r="L42" s="9">
        <v>1.3121049999999999E-13</v>
      </c>
      <c r="N42" s="7"/>
    </row>
    <row r="43" spans="1:28" ht="15.75" customHeight="1">
      <c r="A43" s="1" t="s">
        <v>110</v>
      </c>
      <c r="B43" s="1" t="s">
        <v>111</v>
      </c>
      <c r="C43" s="18" t="s">
        <v>109</v>
      </c>
      <c r="D43" s="35">
        <v>9.5421530000000008</v>
      </c>
      <c r="E43" s="8">
        <v>9.8028470500000005</v>
      </c>
      <c r="F43" s="9">
        <v>9.8946043199999991</v>
      </c>
      <c r="H43" s="7"/>
      <c r="J43" s="9">
        <v>6.9276799999999996</v>
      </c>
      <c r="K43" s="8">
        <v>6.5628549300000003</v>
      </c>
      <c r="L43" s="9">
        <v>6.70072768</v>
      </c>
      <c r="N43" s="7"/>
    </row>
    <row r="44" spans="1:28" ht="15.75" customHeight="1">
      <c r="A44" s="1" t="s">
        <v>112</v>
      </c>
      <c r="B44" s="1" t="s">
        <v>113</v>
      </c>
      <c r="C44" s="1"/>
      <c r="D44" s="9">
        <v>9.0546970000000009</v>
      </c>
      <c r="E44" s="8">
        <v>9.0462096699999996</v>
      </c>
      <c r="F44" s="9">
        <v>9.0463677400000009</v>
      </c>
      <c r="H44" s="7"/>
      <c r="J44" s="9">
        <v>36.136229999999998</v>
      </c>
      <c r="K44" s="8">
        <v>36.184838679999999</v>
      </c>
      <c r="L44" s="9">
        <v>36.185470950000003</v>
      </c>
      <c r="N44" s="7"/>
    </row>
    <row r="45" spans="1:28" ht="15.75" customHeight="1">
      <c r="A45" s="1" t="s">
        <v>114</v>
      </c>
      <c r="B45" s="1" t="s">
        <v>115</v>
      </c>
      <c r="C45" s="1"/>
      <c r="D45" s="35">
        <v>3.323305</v>
      </c>
      <c r="E45" s="8">
        <v>3.3216700000000001</v>
      </c>
      <c r="F45" s="33">
        <v>3.3216700000000001</v>
      </c>
      <c r="G45" s="1"/>
      <c r="H45" s="7"/>
      <c r="I45" s="1"/>
      <c r="J45" s="9">
        <v>7.4539929999999996</v>
      </c>
      <c r="K45" s="8">
        <v>7.4494449999999999</v>
      </c>
      <c r="L45" s="9">
        <v>7.4494449999999999</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3792.5907000000002</v>
      </c>
      <c r="E48" s="8"/>
      <c r="F48" s="9"/>
      <c r="G48" s="1"/>
      <c r="H48" s="7"/>
      <c r="I48" s="1"/>
      <c r="J48" s="7">
        <v>1896.2953</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1">D33*D13*D41*D27*D26*D25*D15</f>
        <v>3.4337627707241442E-2</v>
      </c>
      <c r="E51" s="28">
        <f t="shared" si="1"/>
        <v>3.3326576554123633E-2</v>
      </c>
      <c r="F51" s="28">
        <f t="shared" si="1"/>
        <v>3.2881415397237788E-2</v>
      </c>
      <c r="G51" s="27">
        <f t="shared" si="1"/>
        <v>0</v>
      </c>
      <c r="H51" s="27">
        <f t="shared" si="1"/>
        <v>0</v>
      </c>
      <c r="I51" s="1"/>
      <c r="J51" s="28">
        <f t="shared" ref="J51:N51" si="2">J33*J13*J41*J27*J26*J25*J15</f>
        <v>2.3425233484176175E-2</v>
      </c>
      <c r="K51" s="28">
        <f t="shared" si="2"/>
        <v>2.6985956740060043E-2</v>
      </c>
      <c r="L51" s="28">
        <f t="shared" si="2"/>
        <v>2.0927796371694743E-2</v>
      </c>
      <c r="M51" s="27">
        <f t="shared" si="2"/>
        <v>0</v>
      </c>
      <c r="N51" s="27">
        <f t="shared" si="2"/>
        <v>0</v>
      </c>
      <c r="O51" s="1"/>
      <c r="P51" s="1"/>
      <c r="Q51" s="1"/>
      <c r="R51" s="1"/>
      <c r="S51" s="1"/>
      <c r="T51" s="1"/>
      <c r="U51" s="1"/>
    </row>
    <row r="52" spans="1:28" ht="15.75" customHeight="1">
      <c r="A52" s="1" t="s">
        <v>126</v>
      </c>
      <c r="B52" s="1" t="s">
        <v>127</v>
      </c>
      <c r="C52" s="1" t="s">
        <v>128</v>
      </c>
      <c r="D52" s="35">
        <v>3.4337630000000001E-2</v>
      </c>
      <c r="E52" s="8">
        <v>3.3328570000000002E-2</v>
      </c>
      <c r="F52" s="9">
        <v>3.2881420000000001E-2</v>
      </c>
      <c r="H52" s="7"/>
      <c r="J52" s="9">
        <v>2.3425229999999998E-2</v>
      </c>
      <c r="K52" s="8">
        <v>2.698596E-2</v>
      </c>
      <c r="L52" s="9">
        <v>2.09278E-2</v>
      </c>
      <c r="N52" s="7"/>
    </row>
    <row r="53" spans="1:28" ht="15.75" customHeight="1">
      <c r="A53" s="26" t="s">
        <v>129</v>
      </c>
      <c r="B53" s="27"/>
      <c r="C53" s="27"/>
      <c r="D53" s="28">
        <f t="shared" ref="D53:H53" si="3">D32*D42*D40*D13*D27*D26*D25*D15</f>
        <v>8.6477147806724466E-5</v>
      </c>
      <c r="E53" s="28">
        <f t="shared" si="3"/>
        <v>8.7889802093340556E-5</v>
      </c>
      <c r="F53" s="28">
        <f t="shared" si="3"/>
        <v>8.7323315562379901E-5</v>
      </c>
      <c r="G53" s="28">
        <f t="shared" si="3"/>
        <v>0</v>
      </c>
      <c r="H53" s="28">
        <f t="shared" si="3"/>
        <v>0</v>
      </c>
      <c r="I53" s="8"/>
      <c r="J53" s="28">
        <f t="shared" ref="J53:N53" si="4">J32*J42*J40*J13*J27*J26*J25*J15</f>
        <v>3.7314766024158796E-4</v>
      </c>
      <c r="K53" s="28">
        <f t="shared" si="4"/>
        <v>4.5252764799575247E-4</v>
      </c>
      <c r="L53" s="28">
        <f t="shared" si="4"/>
        <v>3.3433975814905928E-4</v>
      </c>
      <c r="M53" s="28">
        <f t="shared" si="4"/>
        <v>0</v>
      </c>
      <c r="N53" s="28">
        <f t="shared" si="4"/>
        <v>0</v>
      </c>
      <c r="O53" s="1"/>
      <c r="P53" s="1"/>
      <c r="Q53" s="1"/>
      <c r="R53" s="1"/>
      <c r="S53" s="1"/>
      <c r="T53" s="1"/>
      <c r="U53" s="1"/>
    </row>
    <row r="54" spans="1:28" ht="15.75" customHeight="1">
      <c r="A54" s="1" t="s">
        <v>130</v>
      </c>
      <c r="B54" s="1" t="s">
        <v>131</v>
      </c>
      <c r="C54" s="1" t="s">
        <v>128</v>
      </c>
      <c r="D54" s="35">
        <v>8.6477170000000004E-5</v>
      </c>
      <c r="E54" s="8">
        <v>8.80230224312636E-5</v>
      </c>
      <c r="F54" s="9">
        <v>8.7323977999999999E-5</v>
      </c>
      <c r="H54" s="7"/>
      <c r="J54" s="9">
        <v>3.7314789999999998E-4</v>
      </c>
      <c r="K54" s="8">
        <v>4.5323557943659503E-4</v>
      </c>
      <c r="L54" s="9">
        <v>3.3433999999999997E-4</v>
      </c>
      <c r="N54" s="7"/>
    </row>
    <row r="55" spans="1:28" ht="15.75" customHeight="1">
      <c r="A55" s="1" t="s">
        <v>132</v>
      </c>
      <c r="B55" s="1" t="s">
        <v>133</v>
      </c>
      <c r="C55" s="1" t="s">
        <v>128</v>
      </c>
      <c r="D55" s="9">
        <v>3.2943559999999997E-2</v>
      </c>
      <c r="E55" s="8">
        <v>2.7245826259593899E-2</v>
      </c>
      <c r="F55" s="9">
        <v>0.34949620999999997</v>
      </c>
      <c r="H55" s="7"/>
      <c r="J55" s="9">
        <v>0.17621719999999999</v>
      </c>
      <c r="K55" s="8">
        <v>3.9148747128388797E-2</v>
      </c>
      <c r="L55" s="9">
        <v>1.74780866</v>
      </c>
      <c r="N55" s="7"/>
    </row>
    <row r="56" spans="1:28" ht="15.75" customHeight="1">
      <c r="A56" s="1" t="s">
        <v>134</v>
      </c>
      <c r="B56" s="1" t="s">
        <v>135</v>
      </c>
      <c r="C56" s="1" t="s">
        <v>128</v>
      </c>
      <c r="D56" s="9">
        <v>0.1684678</v>
      </c>
      <c r="E56" s="8">
        <v>0.205315263890224</v>
      </c>
      <c r="F56" s="9">
        <v>0.19829361000000001</v>
      </c>
      <c r="H56" s="7"/>
      <c r="J56" s="23">
        <v>0.6175756</v>
      </c>
      <c r="K56" s="23">
        <v>0.29501162016719801</v>
      </c>
      <c r="L56" s="23">
        <v>0.28821034000000001</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3.8136289999999998E-3</v>
      </c>
      <c r="E58" s="8">
        <v>3.8118000000000002E-3</v>
      </c>
      <c r="F58" s="9">
        <v>3.8118599999999998E-3</v>
      </c>
      <c r="H58" s="7"/>
      <c r="J58" s="9">
        <v>7.3863590000000003E-3</v>
      </c>
      <c r="K58" s="8">
        <v>7.4001500000000003E-3</v>
      </c>
      <c r="L58" s="9">
        <v>7.4002900000000003E-3</v>
      </c>
      <c r="N58" s="7"/>
    </row>
    <row r="59" spans="1:28" ht="15.75" customHeight="1">
      <c r="A59" s="1" t="s">
        <v>140</v>
      </c>
      <c r="B59" s="1" t="s">
        <v>141</v>
      </c>
      <c r="C59" s="1" t="s">
        <v>128</v>
      </c>
      <c r="D59" s="35">
        <v>2.5078380000000001E-6</v>
      </c>
      <c r="E59" s="8">
        <v>2.5526676505066399E-6</v>
      </c>
      <c r="F59" s="9">
        <v>2.5323953600000002E-6</v>
      </c>
      <c r="H59" s="7"/>
      <c r="J59" s="9">
        <v>1.082129E-5</v>
      </c>
      <c r="K59" s="8">
        <v>1.31438318036612E-5</v>
      </c>
      <c r="L59" s="9">
        <v>9.6958630800000005E-6</v>
      </c>
      <c r="N59" s="7"/>
    </row>
    <row r="60" spans="1:28" ht="15.75" customHeight="1">
      <c r="B60" s="1"/>
      <c r="C60" s="1"/>
      <c r="D60" s="7"/>
      <c r="E60" s="8"/>
      <c r="F60" s="9"/>
      <c r="H60" s="7"/>
      <c r="J60" s="7"/>
      <c r="K60" s="25"/>
      <c r="L60" s="7"/>
      <c r="N60" s="7"/>
    </row>
    <row r="61" spans="1:28" ht="15.75" customHeight="1">
      <c r="A61" s="15" t="s">
        <v>142</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5">D17^2*(D52+2*SUM(D54:D58))/(D52^2-D17^2*D59^2)</f>
        <v>18491.710286490448</v>
      </c>
      <c r="E62" s="28">
        <f t="shared" si="5"/>
        <v>22332.030934548824</v>
      </c>
      <c r="F62" s="28">
        <f t="shared" si="5"/>
        <v>51495.891018288188</v>
      </c>
      <c r="G62" s="28" t="e">
        <f t="shared" si="5"/>
        <v>#DIV/0!</v>
      </c>
      <c r="H62" s="28" t="e">
        <f t="shared" si="5"/>
        <v>#DIV/0!</v>
      </c>
      <c r="I62" s="8"/>
      <c r="J62" s="28">
        <f t="shared" ref="J62:N62" si="6">J17^2*(J52+2*SUM(J54:J58))/(J52^2-J17^2*J59^2)</f>
        <v>145242.90614381255</v>
      </c>
      <c r="K62" s="28">
        <f t="shared" si="6"/>
        <v>47841.326145499268</v>
      </c>
      <c r="L62" s="28">
        <f t="shared" si="6"/>
        <v>459652.81272891181</v>
      </c>
      <c r="M62" s="28" t="e">
        <f t="shared" si="6"/>
        <v>#DIV/0!</v>
      </c>
      <c r="N62" s="28" t="e">
        <f t="shared" si="6"/>
        <v>#DIV/0!</v>
      </c>
      <c r="O62" s="8"/>
      <c r="P62" s="1"/>
      <c r="Q62" s="1"/>
      <c r="R62" s="1"/>
      <c r="S62" s="1"/>
      <c r="T62" s="1"/>
      <c r="U62" s="1"/>
    </row>
    <row r="63" spans="1:28" ht="13">
      <c r="A63" s="26" t="s">
        <v>144</v>
      </c>
      <c r="B63" s="27"/>
      <c r="C63" s="27"/>
      <c r="D63" s="28">
        <f t="shared" ref="D63:H63" si="7">D17^2*(SUM(D54:D58))/(D52^2-D17^2*D59^2)</f>
        <v>8532.3520155236256</v>
      </c>
      <c r="E63" s="28">
        <f t="shared" si="7"/>
        <v>10430.910209462632</v>
      </c>
      <c r="F63" s="28">
        <f t="shared" si="7"/>
        <v>25002.84365159888</v>
      </c>
      <c r="G63" s="28" t="e">
        <f t="shared" si="7"/>
        <v>#DIV/0!</v>
      </c>
      <c r="H63" s="28" t="e">
        <f t="shared" si="7"/>
        <v>#DIV/0!</v>
      </c>
      <c r="I63" s="8"/>
      <c r="J63" s="28">
        <f t="shared" ref="J63:N63" si="8">J17^2*(SUM(J54:J58))/(J52^2-J17^2*J59^2)</f>
        <v>71575.561262648582</v>
      </c>
      <c r="K63" s="28">
        <f t="shared" si="8"/>
        <v>23012.77301447382</v>
      </c>
      <c r="L63" s="28">
        <f t="shared" si="8"/>
        <v>228655.70243537542</v>
      </c>
      <c r="M63" s="28" t="e">
        <f t="shared" si="8"/>
        <v>#DIV/0!</v>
      </c>
      <c r="N63" s="28" t="e">
        <f t="shared" si="8"/>
        <v>#DIV/0!</v>
      </c>
      <c r="O63" s="25"/>
      <c r="P63" s="25"/>
      <c r="Q63" s="25"/>
      <c r="R63" s="25"/>
      <c r="S63" s="25"/>
      <c r="T63" s="25"/>
      <c r="U63" s="25"/>
      <c r="V63" s="25"/>
      <c r="W63" s="25"/>
      <c r="X63" s="25"/>
      <c r="Y63" s="25"/>
      <c r="Z63" s="25"/>
      <c r="AA63" s="25"/>
      <c r="AB63" s="25"/>
    </row>
    <row r="64" spans="1:28" ht="13">
      <c r="A64" s="1" t="s">
        <v>145</v>
      </c>
      <c r="B64" s="1" t="s">
        <v>146</v>
      </c>
      <c r="C64" s="1" t="s">
        <v>56</v>
      </c>
      <c r="D64" s="9">
        <v>18491.669999999998</v>
      </c>
      <c r="E64" s="8">
        <v>10430.9101265355</v>
      </c>
      <c r="F64" s="9">
        <v>25017.88154079</v>
      </c>
      <c r="H64" s="7"/>
      <c r="J64" s="9">
        <v>145242.9</v>
      </c>
      <c r="K64" s="8">
        <v>23012.779601441402</v>
      </c>
      <c r="L64" s="9">
        <v>228655.77840693001</v>
      </c>
      <c r="N64" s="7"/>
    </row>
    <row r="65" spans="1:14" ht="13">
      <c r="A65" s="1" t="s">
        <v>148</v>
      </c>
      <c r="B65" s="1" t="s">
        <v>149</v>
      </c>
      <c r="C65" s="1" t="s">
        <v>56</v>
      </c>
      <c r="D65" s="9">
        <v>28590.74</v>
      </c>
      <c r="E65" s="8">
        <v>19754.001139189</v>
      </c>
      <c r="F65" s="9">
        <v>33297.878660789997</v>
      </c>
      <c r="H65" s="7"/>
      <c r="J65" s="9">
        <v>168017</v>
      </c>
      <c r="K65" s="8">
        <v>33594.057561585498</v>
      </c>
      <c r="L65" s="9">
        <v>236935.77552693</v>
      </c>
      <c r="N65" s="7"/>
    </row>
    <row r="66" spans="1:14" ht="13">
      <c r="B66" s="1"/>
      <c r="C66" s="1"/>
      <c r="E66" s="8"/>
      <c r="F66" s="8"/>
      <c r="K66" s="8"/>
      <c r="L66" s="8"/>
    </row>
    <row r="67" spans="1:14" ht="13">
      <c r="B67" s="1"/>
      <c r="C67" s="1"/>
      <c r="D67" s="8">
        <f>D64/60/60</f>
        <v>5.1365749999999988</v>
      </c>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300-000000000000}"/>
    <hyperlink ref="M6" r:id="rId2" xr:uid="{00000000-0004-0000-0300-000001000000}"/>
  </hyperlinks>
  <pageMargins left="0.7" right="0.7" top="0.75" bottom="0.75" header="0.3" footer="0.3"/>
  <pageSetup orientation="portrait" horizontalDpi="0" verticalDpi="0"/>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39"/>
  <sheetViews>
    <sheetView workbookViewId="0">
      <pane xSplit="3" ySplit="6" topLeftCell="D9" activePane="bottomRight" state="frozen"/>
      <selection pane="topRight" activeCell="D1" sqref="D1"/>
      <selection pane="bottomLeft" activeCell="A7" sqref="A7"/>
      <selection pane="bottomRight" activeCell="J40" sqref="J40"/>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157</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7" t="s">
        <v>9</v>
      </c>
      <c r="E5" s="8" t="s">
        <v>9</v>
      </c>
      <c r="F5" s="9" t="s">
        <v>9</v>
      </c>
      <c r="G5" s="1" t="s">
        <v>9</v>
      </c>
      <c r="H5" s="7" t="s">
        <v>9</v>
      </c>
      <c r="J5" s="7" t="s">
        <v>9</v>
      </c>
      <c r="K5" s="8" t="s">
        <v>9</v>
      </c>
      <c r="L5" s="9" t="s">
        <v>9</v>
      </c>
      <c r="M5" s="1" t="s">
        <v>9</v>
      </c>
      <c r="N5" s="7" t="s">
        <v>9</v>
      </c>
    </row>
    <row r="6" spans="1:28" ht="15.75" customHeight="1">
      <c r="A6" s="10" t="s">
        <v>10</v>
      </c>
      <c r="B6" s="10" t="s">
        <v>11</v>
      </c>
      <c r="C6" s="10" t="s">
        <v>12</v>
      </c>
      <c r="D6" s="11" t="s">
        <v>13</v>
      </c>
      <c r="E6" s="12" t="s">
        <v>14</v>
      </c>
      <c r="F6" s="13" t="s">
        <v>15</v>
      </c>
      <c r="G6" s="14" t="s">
        <v>158</v>
      </c>
      <c r="H6" s="11" t="s">
        <v>17</v>
      </c>
      <c r="J6" s="11" t="s">
        <v>13</v>
      </c>
      <c r="K6" s="12" t="s">
        <v>14</v>
      </c>
      <c r="L6" s="13" t="s">
        <v>15</v>
      </c>
      <c r="M6" s="14" t="s">
        <v>159</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22</v>
      </c>
      <c r="C8" s="1" t="s">
        <v>23</v>
      </c>
      <c r="D8" s="7">
        <v>13476</v>
      </c>
      <c r="E8" s="8">
        <v>11829.01</v>
      </c>
      <c r="F8" s="9">
        <v>11829.01174346</v>
      </c>
      <c r="H8" s="7"/>
      <c r="J8" s="9">
        <v>3819.346</v>
      </c>
      <c r="K8" s="8">
        <v>3173.48012854429</v>
      </c>
      <c r="L8" s="9">
        <v>3173.4801285399999</v>
      </c>
      <c r="N8" s="7"/>
      <c r="O8" s="8">
        <f t="shared" ref="O8:Q8" si="0">J8/D8</f>
        <v>0.2834183734045711</v>
      </c>
      <c r="P8" s="8">
        <f t="shared" si="0"/>
        <v>0.26827943577224889</v>
      </c>
      <c r="Q8" s="8">
        <f t="shared" si="0"/>
        <v>0.26827939623058938</v>
      </c>
    </row>
    <row r="9" spans="1:28" ht="15.75" customHeight="1">
      <c r="A9" s="1" t="s">
        <v>25</v>
      </c>
      <c r="B9" s="1" t="s">
        <v>26</v>
      </c>
      <c r="C9" s="1"/>
      <c r="D9" s="9">
        <v>6.6341510000000001</v>
      </c>
      <c r="E9" s="8">
        <v>6.2</v>
      </c>
      <c r="F9" s="9">
        <v>6.2</v>
      </c>
      <c r="H9" s="7"/>
      <c r="J9" s="9">
        <v>4.7323089999999999</v>
      </c>
      <c r="K9" s="8">
        <v>5.3209999999999997</v>
      </c>
      <c r="L9" s="9">
        <v>4.3040000000000003</v>
      </c>
      <c r="N9" s="7"/>
    </row>
    <row r="10" spans="1:28" ht="15.75" customHeight="1">
      <c r="A10" s="1" t="s">
        <v>28</v>
      </c>
      <c r="B10" s="1" t="s">
        <v>29</v>
      </c>
      <c r="C10" s="1" t="s">
        <v>30</v>
      </c>
      <c r="D10" s="7">
        <v>0.48</v>
      </c>
      <c r="E10" s="8">
        <v>0.47763924149641901</v>
      </c>
      <c r="F10" s="9">
        <v>0.5</v>
      </c>
      <c r="H10" s="7"/>
      <c r="J10" s="9">
        <v>0.48</v>
      </c>
      <c r="K10" s="8">
        <v>0.47763924149641901</v>
      </c>
      <c r="L10" s="9">
        <v>0.5</v>
      </c>
      <c r="N10" s="7"/>
    </row>
    <row r="11" spans="1:28" ht="15.75" customHeight="1">
      <c r="A11" s="1" t="s">
        <v>31</v>
      </c>
      <c r="B11" s="1" t="s">
        <v>32</v>
      </c>
      <c r="C11" s="1" t="s">
        <v>33</v>
      </c>
      <c r="D11" s="7">
        <v>12.3</v>
      </c>
      <c r="E11" s="8">
        <v>12.270099999999999</v>
      </c>
      <c r="F11" s="9">
        <v>12.28</v>
      </c>
      <c r="H11" s="7"/>
      <c r="J11" s="7">
        <v>12.3</v>
      </c>
      <c r="K11" s="8">
        <v>12.270099999999999</v>
      </c>
      <c r="L11" s="9">
        <v>12.28</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8">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0.56*0.95</f>
        <v>0.53200000000000003</v>
      </c>
      <c r="H27" s="7"/>
      <c r="J27" s="9">
        <v>0.53200000000000003</v>
      </c>
      <c r="K27" s="8">
        <v>0.53200000000000003</v>
      </c>
      <c r="L27" s="9">
        <f>0.56*0.95</f>
        <v>0.53200000000000003</v>
      </c>
      <c r="N27" s="7"/>
    </row>
    <row r="28" spans="1:28" ht="15.75" customHeight="1">
      <c r="A28" s="1" t="s">
        <v>80</v>
      </c>
      <c r="B28" s="1" t="s">
        <v>81</v>
      </c>
      <c r="C28" s="1" t="s">
        <v>82</v>
      </c>
      <c r="D28" s="7">
        <v>135</v>
      </c>
      <c r="E28" s="8"/>
      <c r="F28" s="9">
        <v>179.63309563999999</v>
      </c>
      <c r="H28" s="7"/>
      <c r="J28" s="7">
        <v>135</v>
      </c>
      <c r="K28" s="8"/>
      <c r="L28" s="9">
        <v>179.63309563999999</v>
      </c>
      <c r="N28" s="7"/>
    </row>
    <row r="29" spans="1:28" ht="15.75" customHeight="1">
      <c r="A29" s="1" t="s">
        <v>83</v>
      </c>
      <c r="B29" s="1" t="s">
        <v>84</v>
      </c>
      <c r="C29" s="1" t="s">
        <v>82</v>
      </c>
      <c r="D29" s="7">
        <v>30.1</v>
      </c>
      <c r="E29" s="8"/>
      <c r="F29" s="9">
        <v>30.1</v>
      </c>
      <c r="H29" s="7"/>
      <c r="J29" s="7">
        <v>30.1</v>
      </c>
      <c r="K29" s="8"/>
      <c r="L29" s="9">
        <v>30.1</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29.916969999999999</v>
      </c>
      <c r="E32" s="8">
        <v>30.52</v>
      </c>
      <c r="F32" s="9">
        <f>30516788.01035/100/100/100</f>
        <v>30.516788010349998</v>
      </c>
      <c r="H32" s="7"/>
      <c r="J32" s="9">
        <v>48.872590000000002</v>
      </c>
      <c r="K32" s="8">
        <v>29.437085209999999</v>
      </c>
      <c r="L32" s="9">
        <v>47.416594439999997</v>
      </c>
      <c r="N32" s="7"/>
      <c r="O32" s="8">
        <f t="shared" ref="O32:Q32" si="1">J32/D32</f>
        <v>1.6336076146748819</v>
      </c>
      <c r="P32" s="8">
        <f t="shared" si="1"/>
        <v>0.96451786402359108</v>
      </c>
      <c r="Q32" s="8">
        <f t="shared" si="1"/>
        <v>1.5537871949013213</v>
      </c>
    </row>
    <row r="33" spans="1:28" ht="15.75" customHeight="1">
      <c r="A33" s="1" t="s">
        <v>90</v>
      </c>
      <c r="B33" s="1" t="s">
        <v>91</v>
      </c>
      <c r="C33" s="1" t="s">
        <v>23</v>
      </c>
      <c r="D33" s="9">
        <v>7.273524E-9</v>
      </c>
      <c r="E33" s="8">
        <v>7.3900000000000003E-9</v>
      </c>
      <c r="F33" s="9">
        <f>F32*10^(-0.4*24.08889514)</f>
        <v>7.0628627167325529E-9</v>
      </c>
      <c r="H33" s="7"/>
      <c r="J33" s="9">
        <v>1.1882080000000001E-8</v>
      </c>
      <c r="K33" s="8">
        <v>7.1237746199999996E-9</v>
      </c>
      <c r="L33" s="9">
        <v>1.0974185600000001E-8</v>
      </c>
      <c r="N33" s="7"/>
    </row>
    <row r="34" spans="1:28" ht="15.75" customHeight="1">
      <c r="A34" s="1" t="s">
        <v>93</v>
      </c>
      <c r="B34" s="1" t="s">
        <v>94</v>
      </c>
      <c r="C34" s="1" t="s">
        <v>95</v>
      </c>
      <c r="D34" s="9">
        <v>6.5315729999999997E-6</v>
      </c>
      <c r="E34" s="8">
        <v>7.4599999999999997E-6</v>
      </c>
      <c r="F34" s="9">
        <v>7.9138115600000008E-6</v>
      </c>
      <c r="H34" s="7"/>
      <c r="J34" s="9">
        <v>6.0291380000000002E-6</v>
      </c>
      <c r="K34" s="21">
        <v>2.0023305946669602E-6</v>
      </c>
      <c r="L34" s="9">
        <v>7.3050568200000002E-6</v>
      </c>
      <c r="N34" s="7"/>
    </row>
    <row r="35" spans="1:28" ht="15.75" customHeight="1">
      <c r="A35" s="1" t="s">
        <v>96</v>
      </c>
      <c r="B35" s="1" t="s">
        <v>97</v>
      </c>
      <c r="C35" s="1" t="s">
        <v>95</v>
      </c>
      <c r="D35" s="9">
        <v>3.8428859999999998E-5</v>
      </c>
      <c r="E35" s="8">
        <v>5.62431605572512E-5</v>
      </c>
      <c r="F35" s="9">
        <v>4.8248414800000002E-5</v>
      </c>
      <c r="H35" s="7"/>
      <c r="J35" s="23">
        <v>6.2777690000000006E-5</v>
      </c>
      <c r="K35" s="23">
        <v>1.50888811564214E-5</v>
      </c>
      <c r="L35" s="23">
        <v>1.0817636899999999E-5</v>
      </c>
      <c r="N35" s="7"/>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4.2930910000000004</v>
      </c>
      <c r="E38" s="8">
        <v>4.2985239000000002</v>
      </c>
      <c r="F38" s="9">
        <f>0.05758199/(0.0000005/7.87*180/PI()*3600)</f>
        <v>4.394062851004465</v>
      </c>
      <c r="H38" s="7"/>
      <c r="J38" s="9">
        <v>2.1465459999999998</v>
      </c>
      <c r="K38" s="8">
        <v>2.1492619500000001</v>
      </c>
      <c r="L38" s="9">
        <v>2.1970312500000002</v>
      </c>
      <c r="N38" s="7"/>
    </row>
    <row r="39" spans="1:28" s="43" customFormat="1" ht="15.75" customHeight="1">
      <c r="A39" s="38" t="s">
        <v>166</v>
      </c>
      <c r="B39" s="38" t="s">
        <v>167</v>
      </c>
      <c r="C39" s="39"/>
      <c r="D39" s="40">
        <v>0.42699999999999999</v>
      </c>
      <c r="E39" s="41"/>
      <c r="F39" s="40"/>
      <c r="G39" s="38"/>
      <c r="H39" s="42"/>
      <c r="I39" s="38"/>
      <c r="J39" s="40">
        <f>0.427</f>
        <v>0.42699999999999999</v>
      </c>
      <c r="K39" s="41"/>
      <c r="L39" s="40"/>
      <c r="M39" s="38"/>
      <c r="N39" s="42"/>
      <c r="O39" s="38"/>
      <c r="P39" s="38"/>
      <c r="Q39" s="38"/>
      <c r="R39" s="38"/>
      <c r="S39" s="38"/>
      <c r="T39" s="38"/>
      <c r="U39" s="38"/>
    </row>
    <row r="40" spans="1:28" ht="15.75" customHeight="1">
      <c r="A40" s="49" t="s">
        <v>168</v>
      </c>
      <c r="B40" s="1" t="s">
        <v>103</v>
      </c>
      <c r="C40" s="18" t="s">
        <v>104</v>
      </c>
      <c r="D40" s="9">
        <v>2.2592370000000002</v>
      </c>
      <c r="E40" s="8">
        <v>2.2564700000000002</v>
      </c>
      <c r="F40" s="9">
        <f>0.00039544/(0.0000005/7.87*180/PI()*3600)^2</f>
        <v>2.3027128640465295</v>
      </c>
      <c r="H40" s="7"/>
      <c r="J40" s="9">
        <v>2.2603430000000002</v>
      </c>
      <c r="K40" s="8">
        <v>2.2564700000000002</v>
      </c>
      <c r="L40" s="9">
        <v>2.3027279300000001</v>
      </c>
      <c r="N40" s="7"/>
    </row>
    <row r="41" spans="1:28" ht="15.75" customHeight="1">
      <c r="A41" s="1" t="s">
        <v>105</v>
      </c>
      <c r="B41" s="1" t="s">
        <v>106</v>
      </c>
      <c r="C41" s="18"/>
      <c r="D41" s="9">
        <v>0.26893299999999998</v>
      </c>
      <c r="E41" s="8">
        <v>0.28389702</v>
      </c>
      <c r="F41" s="9">
        <v>0.28759349000000001</v>
      </c>
      <c r="H41" s="7"/>
      <c r="J41" s="9">
        <v>7.8723570000000007E-2</v>
      </c>
      <c r="K41" s="8">
        <v>9.6500379999999997E-2</v>
      </c>
      <c r="L41" s="9">
        <v>0.10291705</v>
      </c>
      <c r="N41" s="7"/>
    </row>
    <row r="42" spans="1:28" ht="15.75" customHeight="1">
      <c r="A42" s="1" t="s">
        <v>107</v>
      </c>
      <c r="B42" s="1" t="s">
        <v>108</v>
      </c>
      <c r="C42" s="30" t="s">
        <v>109</v>
      </c>
      <c r="D42" s="9">
        <v>3.7737199999999998E-14</v>
      </c>
      <c r="E42" s="8">
        <v>5.07115581E-14</v>
      </c>
      <c r="F42" s="9">
        <v>5.6054700500000001E-14</v>
      </c>
      <c r="H42" s="7"/>
      <c r="J42" s="9">
        <v>2.6619829999999999E-13</v>
      </c>
      <c r="K42" s="8">
        <v>2.3097965900000001E-13</v>
      </c>
      <c r="L42" s="9">
        <v>2.2020086400000001E-13</v>
      </c>
      <c r="N42" s="7"/>
    </row>
    <row r="43" spans="1:28" ht="15.75" customHeight="1">
      <c r="A43" s="1" t="s">
        <v>110</v>
      </c>
      <c r="B43" s="1" t="s">
        <v>111</v>
      </c>
      <c r="C43" s="18" t="s">
        <v>109</v>
      </c>
      <c r="D43" s="9">
        <v>8.5720419999999997</v>
      </c>
      <c r="E43" s="8">
        <v>8.7863275400000003</v>
      </c>
      <c r="F43" s="9">
        <v>8.8826219200000001</v>
      </c>
      <c r="H43" s="7"/>
      <c r="J43" s="9">
        <v>4.0772329999999997</v>
      </c>
      <c r="K43" s="8">
        <v>4.6581582700000004</v>
      </c>
      <c r="L43" s="9">
        <v>4.8500691199999997</v>
      </c>
      <c r="N43" s="7"/>
    </row>
    <row r="44" spans="1:28" ht="15.75" customHeight="1">
      <c r="A44" s="1" t="s">
        <v>112</v>
      </c>
      <c r="B44" s="1" t="s">
        <v>113</v>
      </c>
      <c r="C44" s="1"/>
      <c r="D44" s="9">
        <v>9.0369489999999999</v>
      </c>
      <c r="E44" s="8">
        <v>9.0462096699999996</v>
      </c>
      <c r="F44" s="9">
        <v>9.0463677400000009</v>
      </c>
      <c r="H44" s="7"/>
      <c r="J44" s="9">
        <v>36.165489999999998</v>
      </c>
      <c r="K44" s="8">
        <v>36.184838679999999</v>
      </c>
      <c r="L44" s="9">
        <v>36.185470950000003</v>
      </c>
      <c r="N44" s="7"/>
    </row>
    <row r="45" spans="1:28" ht="15.75" customHeight="1">
      <c r="A45" s="1" t="s">
        <v>114</v>
      </c>
      <c r="B45" s="1" t="s">
        <v>115</v>
      </c>
      <c r="C45" s="1"/>
      <c r="D45" s="9">
        <v>3.8919139999999999</v>
      </c>
      <c r="E45" s="8">
        <v>3.8906580000000002</v>
      </c>
      <c r="F45" s="9">
        <v>3.8906580000000002</v>
      </c>
      <c r="G45" s="1"/>
      <c r="H45" s="7"/>
      <c r="I45" s="1"/>
      <c r="J45" s="9">
        <v>3.7184490000000001</v>
      </c>
      <c r="K45" s="8">
        <v>3.7184490000000001</v>
      </c>
      <c r="L45" s="9">
        <v>3.7184490000000001</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7470.7168000000001</v>
      </c>
      <c r="E48" s="8"/>
      <c r="F48" s="9"/>
      <c r="G48" s="1"/>
      <c r="H48" s="7"/>
      <c r="I48" s="1"/>
      <c r="J48" s="7">
        <v>3735.3584000000001</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2">D33*D13*D41*D27*D26*D25*D15</f>
        <v>3.0030252633557037E-2</v>
      </c>
      <c r="E51" s="28">
        <f t="shared" si="2"/>
        <v>3.2208855948061506E-2</v>
      </c>
      <c r="F51" s="28">
        <f t="shared" si="2"/>
        <v>3.1183857892248507E-2</v>
      </c>
      <c r="G51" s="27">
        <f t="shared" si="2"/>
        <v>0</v>
      </c>
      <c r="H51" s="27">
        <f t="shared" si="2"/>
        <v>0</v>
      </c>
      <c r="I51" s="1"/>
      <c r="J51" s="28">
        <f t="shared" ref="J51:N51" si="3">J33*J13*J41*J27*J26*J25*J15</f>
        <v>2.8720848181135114E-2</v>
      </c>
      <c r="K51" s="28">
        <f t="shared" si="3"/>
        <v>2.1107617565194917E-2</v>
      </c>
      <c r="L51" s="28">
        <f t="shared" si="3"/>
        <v>3.4678447973950102E-2</v>
      </c>
      <c r="M51" s="27">
        <f t="shared" si="3"/>
        <v>0</v>
      </c>
      <c r="N51" s="27">
        <f t="shared" si="3"/>
        <v>0</v>
      </c>
      <c r="O51" s="1"/>
      <c r="P51" s="1"/>
      <c r="Q51" s="1"/>
      <c r="R51" s="1"/>
      <c r="S51" s="1"/>
      <c r="T51" s="1"/>
      <c r="U51" s="1"/>
    </row>
    <row r="52" spans="1:28" ht="15.75" customHeight="1">
      <c r="A52" s="1" t="s">
        <v>126</v>
      </c>
      <c r="B52" s="1" t="s">
        <v>127</v>
      </c>
      <c r="C52" s="1" t="s">
        <v>128</v>
      </c>
      <c r="D52" s="9">
        <v>3.0030250000000001E-2</v>
      </c>
      <c r="E52" s="8">
        <v>3.2187340000000002E-2</v>
      </c>
      <c r="F52" s="9">
        <v>3.1183860000000001E-2</v>
      </c>
      <c r="H52" s="7"/>
      <c r="J52" s="9">
        <v>2.8720860000000001E-2</v>
      </c>
      <c r="K52" s="8">
        <v>2.1107620000000001E-2</v>
      </c>
      <c r="L52" s="9">
        <v>3.467845E-2</v>
      </c>
      <c r="N52" s="7"/>
    </row>
    <row r="53" spans="1:28" ht="15.75" customHeight="1">
      <c r="A53" s="26" t="s">
        <v>129</v>
      </c>
      <c r="B53" s="27"/>
      <c r="C53" s="27"/>
      <c r="D53" s="28">
        <f t="shared" ref="D53:H53" si="4">D32*D42*D40*D13*D27*D26*D25*D15</f>
        <v>3.9157872186299283E-5</v>
      </c>
      <c r="E53" s="28">
        <f t="shared" si="4"/>
        <v>5.3615588132665772E-5</v>
      </c>
      <c r="F53" s="28">
        <f t="shared" si="4"/>
        <v>6.0472882642483922E-5</v>
      </c>
      <c r="G53" s="28">
        <f t="shared" si="4"/>
        <v>0</v>
      </c>
      <c r="H53" s="28">
        <f t="shared" si="4"/>
        <v>0</v>
      </c>
      <c r="I53" s="8"/>
      <c r="J53" s="28">
        <f t="shared" ref="J53:N53" si="5">J32*J42*J40*J13*J27*J26*J25*J15</f>
        <v>9.029110923406674E-4</v>
      </c>
      <c r="K53" s="28">
        <f t="shared" si="5"/>
        <v>4.7108375396711185E-4</v>
      </c>
      <c r="L53" s="28">
        <f t="shared" si="5"/>
        <v>7.3823057549149982E-4</v>
      </c>
      <c r="M53" s="28">
        <f t="shared" si="5"/>
        <v>0</v>
      </c>
      <c r="N53" s="28">
        <f t="shared" si="5"/>
        <v>0</v>
      </c>
      <c r="O53" s="1"/>
      <c r="P53" s="1"/>
      <c r="Q53" s="1"/>
      <c r="R53" s="1"/>
      <c r="S53" s="1"/>
      <c r="T53" s="1"/>
      <c r="U53" s="1"/>
    </row>
    <row r="54" spans="1:28" ht="15.75" customHeight="1">
      <c r="A54" s="1" t="s">
        <v>130</v>
      </c>
      <c r="B54" s="1" t="s">
        <v>131</v>
      </c>
      <c r="C54" s="1" t="s">
        <v>128</v>
      </c>
      <c r="D54" s="9">
        <v>3.9157869999999998E-5</v>
      </c>
      <c r="E54" s="8">
        <v>5.3693812389303502E-5</v>
      </c>
      <c r="F54" s="9">
        <v>6.0473341499999999E-5</v>
      </c>
      <c r="H54" s="7"/>
      <c r="J54" s="9">
        <v>9.0291120000000002E-4</v>
      </c>
      <c r="K54" s="8">
        <v>4.7182071303275601E-4</v>
      </c>
      <c r="L54" s="9">
        <v>7.3822999999999998E-4</v>
      </c>
      <c r="N54" s="7"/>
    </row>
    <row r="55" spans="1:28" ht="15.75" customHeight="1">
      <c r="A55" s="1" t="s">
        <v>132</v>
      </c>
      <c r="B55" s="1" t="s">
        <v>133</v>
      </c>
      <c r="C55" s="1" t="s">
        <v>128</v>
      </c>
      <c r="D55" s="9">
        <v>2.0842739999999998E-2</v>
      </c>
      <c r="E55" s="8">
        <v>2.4420533399380499E-2</v>
      </c>
      <c r="F55" s="9">
        <v>2.6672319999999999E-2</v>
      </c>
      <c r="H55" s="7"/>
      <c r="J55" s="9">
        <v>7.3244660000000003E-2</v>
      </c>
      <c r="K55" s="8">
        <v>2.7786849209939801E-2</v>
      </c>
      <c r="L55" s="9">
        <v>0.1075463</v>
      </c>
      <c r="N55" s="7"/>
    </row>
    <row r="56" spans="1:28" ht="15.75" customHeight="1">
      <c r="A56" s="1" t="s">
        <v>134</v>
      </c>
      <c r="B56" s="1" t="s">
        <v>135</v>
      </c>
      <c r="C56" s="1" t="s">
        <v>128</v>
      </c>
      <c r="D56" s="9">
        <v>0.1226294</v>
      </c>
      <c r="E56" s="8">
        <v>0.184024819488391</v>
      </c>
      <c r="F56" s="9">
        <v>0.16187193999999999</v>
      </c>
      <c r="H56" s="7"/>
      <c r="J56" s="9">
        <v>0.76265150000000004</v>
      </c>
      <c r="K56" s="8">
        <v>0.209392228514551</v>
      </c>
      <c r="L56" s="9">
        <v>0.18969489</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3.2896829999999998E-3</v>
      </c>
      <c r="E58" s="8">
        <v>3.2940299999999999E-3</v>
      </c>
      <c r="F58" s="9">
        <v>3.29409E-3</v>
      </c>
      <c r="H58" s="7"/>
      <c r="J58" s="9">
        <v>1.372871E-2</v>
      </c>
      <c r="K58" s="8">
        <v>1.373606E-2</v>
      </c>
      <c r="L58" s="9">
        <v>1.373631E-2</v>
      </c>
      <c r="N58" s="7"/>
    </row>
    <row r="59" spans="1:28" ht="15.75" customHeight="1">
      <c r="A59" s="1" t="s">
        <v>140</v>
      </c>
      <c r="B59" s="1" t="s">
        <v>141</v>
      </c>
      <c r="C59" s="1" t="s">
        <v>128</v>
      </c>
      <c r="D59" s="9">
        <v>1.135578E-6</v>
      </c>
      <c r="E59" s="8">
        <v>1.5571205592898001E-6</v>
      </c>
      <c r="F59" s="9">
        <v>1.7537269E-6</v>
      </c>
      <c r="H59" s="7"/>
      <c r="J59" s="9">
        <v>2.6184420000000001E-5</v>
      </c>
      <c r="K59" s="8">
        <v>1.36828006779499E-5</v>
      </c>
      <c r="L59" s="9">
        <v>2.14087091E-5</v>
      </c>
      <c r="N59" s="7"/>
    </row>
    <row r="60" spans="1:28" ht="15.75" customHeight="1">
      <c r="B60" s="1"/>
      <c r="C60" s="1"/>
      <c r="D60" s="7"/>
      <c r="E60" s="8"/>
      <c r="F60" s="9"/>
      <c r="H60" s="7"/>
      <c r="J60" s="7"/>
      <c r="K60" s="25"/>
      <c r="L60" s="7"/>
      <c r="N60" s="7"/>
    </row>
    <row r="61" spans="1:28" ht="15.75" customHeight="1">
      <c r="A61" s="15" t="s">
        <v>142</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6">D17^2*(D52+2*SUM(D54:D58))/(D52^2-D17^2*D59^2)</f>
        <v>17584.497258820764</v>
      </c>
      <c r="E62" s="28">
        <f t="shared" si="6"/>
        <v>21556.339698195621</v>
      </c>
      <c r="F62" s="28">
        <f t="shared" si="6"/>
        <v>20910.535096382369</v>
      </c>
      <c r="G62" s="28" t="e">
        <f t="shared" si="6"/>
        <v>#DIV/0!</v>
      </c>
      <c r="H62" s="28" t="e">
        <f t="shared" si="6"/>
        <v>#DIV/0!</v>
      </c>
      <c r="I62" s="8"/>
      <c r="J62" s="28">
        <f t="shared" ref="J62:N62" si="7">J17^2*(J52+2*SUM(J54:J58))/(J52^2-J17^2*J59^2)</f>
        <v>102756.39540983819</v>
      </c>
      <c r="K62" s="28">
        <f t="shared" si="7"/>
        <v>57618.186026317817</v>
      </c>
      <c r="L62" s="28">
        <f t="shared" si="7"/>
        <v>26815.337373554918</v>
      </c>
      <c r="M62" s="28" t="e">
        <f t="shared" si="7"/>
        <v>#DIV/0!</v>
      </c>
      <c r="N62" s="28" t="e">
        <f t="shared" si="7"/>
        <v>#DIV/0!</v>
      </c>
      <c r="O62" s="8"/>
      <c r="P62" s="1"/>
      <c r="Q62" s="1"/>
      <c r="R62" s="1"/>
      <c r="S62" s="1"/>
      <c r="T62" s="1"/>
      <c r="U62" s="1"/>
    </row>
    <row r="63" spans="1:28" ht="13">
      <c r="A63" s="26" t="s">
        <v>144</v>
      </c>
      <c r="B63" s="27"/>
      <c r="C63" s="27"/>
      <c r="D63" s="28">
        <f t="shared" ref="D63:H63" si="8">D17^2*(SUM(D54:D58))/(D52^2-D17^2*D59^2)</f>
        <v>7976.4045483042937</v>
      </c>
      <c r="E63" s="28">
        <f t="shared" si="8"/>
        <v>10017.000929592552</v>
      </c>
      <c r="F63" s="28">
        <f t="shared" si="8"/>
        <v>9669.6045867465127</v>
      </c>
      <c r="G63" s="28" t="e">
        <f t="shared" si="8"/>
        <v>#DIV/0!</v>
      </c>
      <c r="H63" s="28" t="e">
        <f t="shared" si="8"/>
        <v>#DIV/0!</v>
      </c>
      <c r="I63" s="8"/>
      <c r="J63" s="28">
        <f t="shared" ref="J63:N63" si="9">J17^2*(SUM(J54:J58))/(J52^2-J17^2*J59^2)</f>
        <v>50525.124438208746</v>
      </c>
      <c r="K63" s="28">
        <f t="shared" si="9"/>
        <v>27648.350850925668</v>
      </c>
      <c r="L63" s="28">
        <f t="shared" si="9"/>
        <v>12701.164862559132</v>
      </c>
      <c r="M63" s="28" t="e">
        <f t="shared" si="9"/>
        <v>#DIV/0!</v>
      </c>
      <c r="N63" s="28" t="e">
        <f t="shared" si="9"/>
        <v>#DIV/0!</v>
      </c>
      <c r="O63" s="25"/>
      <c r="P63" s="25"/>
      <c r="Q63" s="25"/>
      <c r="R63" s="25"/>
      <c r="S63" s="25"/>
      <c r="T63" s="25"/>
      <c r="U63" s="25"/>
      <c r="V63" s="25"/>
      <c r="W63" s="25"/>
      <c r="X63" s="25"/>
      <c r="Y63" s="25"/>
      <c r="Z63" s="25"/>
      <c r="AA63" s="25"/>
      <c r="AB63" s="25"/>
    </row>
    <row r="64" spans="1:28" ht="13">
      <c r="A64" s="1" t="s">
        <v>145</v>
      </c>
      <c r="B64" s="1" t="s">
        <v>146</v>
      </c>
      <c r="C64" s="1" t="s">
        <v>56</v>
      </c>
      <c r="D64" s="9">
        <v>17584.47</v>
      </c>
      <c r="E64" s="8">
        <v>10017.002424456699</v>
      </c>
      <c r="F64" s="9">
        <v>9712.4078477900002</v>
      </c>
      <c r="H64" s="7"/>
      <c r="J64" s="9">
        <v>102755.7</v>
      </c>
      <c r="K64" s="8">
        <v>27648.355686532599</v>
      </c>
      <c r="L64" s="9">
        <v>12701.167047659999</v>
      </c>
      <c r="N64" s="7"/>
    </row>
    <row r="65" spans="1:14" ht="13">
      <c r="A65" s="1" t="s">
        <v>148</v>
      </c>
      <c r="B65" s="1" t="s">
        <v>149</v>
      </c>
      <c r="C65" s="1" t="s">
        <v>56</v>
      </c>
      <c r="D65" s="9">
        <v>27592.81</v>
      </c>
      <c r="E65" s="8">
        <v>19298.702666902402</v>
      </c>
      <c r="F65" s="9">
        <v>17992.40496779</v>
      </c>
      <c r="H65" s="7"/>
      <c r="J65" s="9">
        <v>121281.1</v>
      </c>
      <c r="K65" s="8">
        <v>38693.191255185797</v>
      </c>
      <c r="L65" s="9">
        <v>20981.164167660001</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400-000000000000}"/>
    <hyperlink ref="M6" r:id="rId2" xr:uid="{00000000-0004-0000-0400-000001000000}"/>
  </hyperlinks>
  <pageMargins left="0.7" right="0.7" top="0.75" bottom="0.75" header="0.3" footer="0.3"/>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39"/>
  <sheetViews>
    <sheetView tabSelected="1" workbookViewId="0">
      <pane xSplit="3" ySplit="6" topLeftCell="D27" activePane="bottomRight" state="frozen"/>
      <selection pane="topRight" activeCell="D1" sqref="D1"/>
      <selection pane="bottomLeft" activeCell="A7" sqref="A7"/>
      <selection pane="bottomRight" activeCell="J39" sqref="J39"/>
    </sheetView>
  </sheetViews>
  <sheetFormatPr baseColWidth="10" defaultColWidth="12.6640625" defaultRowHeight="15.75" customHeight="1"/>
  <cols>
    <col min="1" max="1" width="19.6640625" customWidth="1"/>
    <col min="2" max="3" width="23.33203125" customWidth="1"/>
    <col min="4" max="8" width="15.1640625" customWidth="1"/>
    <col min="10" max="14" width="15.1640625" customWidth="1"/>
  </cols>
  <sheetData>
    <row r="1" spans="1:28" ht="15.75" customHeight="1">
      <c r="A1" s="45" t="s">
        <v>4</v>
      </c>
      <c r="B1" s="46"/>
      <c r="C1" s="46"/>
      <c r="D1" s="3"/>
      <c r="E1" s="4"/>
      <c r="F1" s="4"/>
      <c r="G1" s="3"/>
      <c r="H1" s="3"/>
      <c r="I1" s="5"/>
      <c r="J1" s="5"/>
      <c r="K1" s="6"/>
      <c r="L1" s="6"/>
      <c r="M1" s="5"/>
      <c r="N1" s="5"/>
      <c r="O1" s="5"/>
      <c r="P1" s="5"/>
      <c r="Q1" s="5"/>
      <c r="R1" s="5"/>
      <c r="S1" s="5"/>
      <c r="T1" s="5"/>
      <c r="U1" s="5"/>
      <c r="V1" s="5"/>
      <c r="W1" s="5"/>
      <c r="X1" s="5"/>
      <c r="Y1" s="5"/>
      <c r="Z1" s="5"/>
      <c r="AA1" s="5"/>
      <c r="AB1" s="5"/>
    </row>
    <row r="2" spans="1:28" ht="15.75" customHeight="1">
      <c r="A2" s="45" t="s">
        <v>5</v>
      </c>
      <c r="B2" s="46"/>
      <c r="C2" s="46"/>
      <c r="D2" s="3"/>
      <c r="E2" s="4"/>
      <c r="F2" s="4"/>
      <c r="G2" s="3"/>
      <c r="H2" s="3"/>
      <c r="I2" s="5"/>
      <c r="J2" s="5"/>
      <c r="K2" s="6"/>
      <c r="L2" s="6"/>
      <c r="M2" s="5"/>
      <c r="N2" s="5"/>
      <c r="O2" s="5"/>
      <c r="P2" s="5"/>
      <c r="Q2" s="5"/>
      <c r="R2" s="5"/>
      <c r="S2" s="5"/>
      <c r="T2" s="5"/>
      <c r="U2" s="5"/>
      <c r="V2" s="5"/>
      <c r="W2" s="5"/>
      <c r="X2" s="5"/>
      <c r="Y2" s="5"/>
      <c r="Z2" s="5"/>
      <c r="AA2" s="5"/>
      <c r="AB2" s="5"/>
    </row>
    <row r="3" spans="1:28" ht="15.75" customHeight="1">
      <c r="A3" s="45" t="s">
        <v>160</v>
      </c>
      <c r="B3" s="46"/>
      <c r="C3" s="46"/>
      <c r="D3" s="5"/>
      <c r="E3" s="4"/>
      <c r="F3" s="4"/>
      <c r="G3" s="3"/>
      <c r="H3" s="3"/>
      <c r="I3" s="5"/>
      <c r="J3" s="5"/>
      <c r="K3" s="6"/>
      <c r="L3" s="6"/>
      <c r="M3" s="5"/>
      <c r="N3" s="5"/>
      <c r="O3" s="5"/>
      <c r="P3" s="5"/>
      <c r="Q3" s="5"/>
      <c r="R3" s="5"/>
      <c r="S3" s="5"/>
      <c r="T3" s="5"/>
      <c r="U3" s="5"/>
      <c r="V3" s="5"/>
      <c r="W3" s="5"/>
      <c r="X3" s="5"/>
      <c r="Y3" s="5"/>
      <c r="Z3" s="5"/>
      <c r="AA3" s="5"/>
      <c r="AB3" s="5"/>
    </row>
    <row r="4" spans="1:28" ht="15.75" customHeight="1">
      <c r="B4" s="1"/>
      <c r="C4" s="1"/>
      <c r="D4" s="47" t="s">
        <v>7</v>
      </c>
      <c r="E4" s="46"/>
      <c r="F4" s="46"/>
      <c r="G4" s="46"/>
      <c r="H4" s="46"/>
      <c r="J4" s="48" t="s">
        <v>8</v>
      </c>
      <c r="K4" s="46"/>
      <c r="L4" s="46"/>
      <c r="M4" s="46"/>
      <c r="N4" s="46"/>
    </row>
    <row r="5" spans="1:28" ht="15.75" customHeight="1">
      <c r="B5" s="1"/>
      <c r="C5" s="1"/>
      <c r="D5" s="1" t="s">
        <v>9</v>
      </c>
      <c r="E5" s="8" t="s">
        <v>9</v>
      </c>
      <c r="F5" s="8" t="s">
        <v>9</v>
      </c>
      <c r="G5" s="1" t="s">
        <v>9</v>
      </c>
      <c r="H5" s="1" t="s">
        <v>9</v>
      </c>
      <c r="J5" s="7" t="s">
        <v>9</v>
      </c>
      <c r="K5" s="8" t="s">
        <v>9</v>
      </c>
      <c r="L5" s="9" t="s">
        <v>9</v>
      </c>
      <c r="M5" s="1" t="s">
        <v>9</v>
      </c>
      <c r="N5" s="7" t="s">
        <v>9</v>
      </c>
    </row>
    <row r="6" spans="1:28" ht="15.75" customHeight="1">
      <c r="A6" s="10" t="s">
        <v>10</v>
      </c>
      <c r="B6" s="10" t="s">
        <v>11</v>
      </c>
      <c r="C6" s="10" t="s">
        <v>12</v>
      </c>
      <c r="D6" s="11" t="s">
        <v>13</v>
      </c>
      <c r="E6" s="12" t="s">
        <v>161</v>
      </c>
      <c r="F6" s="13" t="s">
        <v>15</v>
      </c>
      <c r="G6" s="14" t="s">
        <v>162</v>
      </c>
      <c r="H6" s="11" t="s">
        <v>17</v>
      </c>
      <c r="J6" s="11" t="s">
        <v>13</v>
      </c>
      <c r="K6" s="12" t="s">
        <v>14</v>
      </c>
      <c r="L6" s="13" t="s">
        <v>15</v>
      </c>
      <c r="M6" s="14" t="s">
        <v>163</v>
      </c>
      <c r="N6" s="11" t="s">
        <v>17</v>
      </c>
    </row>
    <row r="7" spans="1:28" ht="15.75" customHeight="1">
      <c r="A7" s="15" t="s">
        <v>19</v>
      </c>
      <c r="B7" s="15" t="s">
        <v>20</v>
      </c>
      <c r="C7" s="16"/>
      <c r="D7" s="16"/>
      <c r="E7" s="17"/>
      <c r="F7" s="17"/>
      <c r="G7" s="16"/>
      <c r="H7" s="16"/>
      <c r="J7" s="16"/>
      <c r="K7" s="17"/>
      <c r="L7" s="17"/>
      <c r="M7" s="16"/>
      <c r="N7" s="16"/>
      <c r="O7" s="16"/>
      <c r="P7" s="16"/>
      <c r="Q7" s="16"/>
      <c r="R7" s="16"/>
      <c r="S7" s="16"/>
      <c r="T7" s="16"/>
      <c r="U7" s="16"/>
      <c r="V7" s="16"/>
      <c r="W7" s="16"/>
      <c r="X7" s="16"/>
      <c r="Y7" s="16"/>
      <c r="Z7" s="16"/>
      <c r="AA7" s="16"/>
      <c r="AB7" s="16"/>
    </row>
    <row r="8" spans="1:28" ht="15.75" customHeight="1">
      <c r="A8" s="1" t="s">
        <v>21</v>
      </c>
      <c r="B8" s="1" t="s">
        <v>164</v>
      </c>
      <c r="C8" s="1" t="s">
        <v>23</v>
      </c>
      <c r="D8" s="7">
        <v>13476</v>
      </c>
      <c r="E8" s="8">
        <v>11829.01</v>
      </c>
      <c r="F8" s="9">
        <v>11829.01174346</v>
      </c>
      <c r="H8" s="7"/>
      <c r="J8" s="9">
        <v>3819.346</v>
      </c>
      <c r="K8" s="8">
        <v>3173.48012854429</v>
      </c>
      <c r="L8" s="9">
        <v>3173.4801285399999</v>
      </c>
      <c r="N8" s="7"/>
    </row>
    <row r="9" spans="1:28" ht="15.75" customHeight="1">
      <c r="A9" s="1" t="s">
        <v>25</v>
      </c>
      <c r="B9" s="1" t="s">
        <v>26</v>
      </c>
      <c r="C9" s="1"/>
      <c r="D9" s="9">
        <v>7.0092449999999999</v>
      </c>
      <c r="E9" s="8">
        <v>6.4459999999999997</v>
      </c>
      <c r="F9" s="9">
        <v>6.48</v>
      </c>
      <c r="H9" s="7"/>
      <c r="J9" s="9">
        <v>5.1732690000000003</v>
      </c>
      <c r="K9" s="8">
        <v>5.2639999999999896</v>
      </c>
      <c r="L9" s="9">
        <v>4.5330000000000004</v>
      </c>
      <c r="N9" s="7"/>
    </row>
    <row r="10" spans="1:28" ht="15.75" customHeight="1">
      <c r="A10" s="1" t="s">
        <v>28</v>
      </c>
      <c r="B10" s="1" t="s">
        <v>29</v>
      </c>
      <c r="C10" s="1" t="s">
        <v>30</v>
      </c>
      <c r="D10" s="7">
        <v>0.2</v>
      </c>
      <c r="E10" s="8">
        <v>0.196336027683604</v>
      </c>
      <c r="F10" s="9">
        <v>0.2</v>
      </c>
      <c r="H10" s="7"/>
      <c r="J10" s="7">
        <v>0.2</v>
      </c>
      <c r="K10" s="8">
        <v>0.196336027683604</v>
      </c>
      <c r="L10" s="9">
        <v>0.2</v>
      </c>
      <c r="N10" s="7"/>
    </row>
    <row r="11" spans="1:28" ht="15.75" customHeight="1">
      <c r="A11" s="1" t="s">
        <v>31</v>
      </c>
      <c r="B11" s="1" t="s">
        <v>32</v>
      </c>
      <c r="C11" s="1" t="s">
        <v>33</v>
      </c>
      <c r="D11" s="7">
        <v>7.6</v>
      </c>
      <c r="E11" s="8">
        <v>7.6014999999999997</v>
      </c>
      <c r="F11" s="9">
        <v>7.61</v>
      </c>
      <c r="H11" s="7"/>
      <c r="J11" s="7">
        <v>7.6</v>
      </c>
      <c r="K11" s="8">
        <v>7.6014999999999997</v>
      </c>
      <c r="L11" s="9">
        <v>7.61</v>
      </c>
      <c r="N11" s="7"/>
    </row>
    <row r="12" spans="1:28" ht="15.75" customHeight="1">
      <c r="A12" s="1" t="s">
        <v>34</v>
      </c>
      <c r="B12" s="1" t="s">
        <v>35</v>
      </c>
      <c r="C12" s="1" t="s">
        <v>36</v>
      </c>
      <c r="D12" s="7">
        <v>7.87</v>
      </c>
      <c r="E12" s="8">
        <v>7.87</v>
      </c>
      <c r="F12" s="9">
        <v>7.87</v>
      </c>
      <c r="H12" s="7"/>
      <c r="J12" s="9">
        <v>7.87</v>
      </c>
      <c r="K12" s="8">
        <v>7.87</v>
      </c>
      <c r="L12" s="9">
        <v>7.87</v>
      </c>
      <c r="N12" s="7"/>
    </row>
    <row r="13" spans="1:28" ht="15.75" customHeight="1">
      <c r="A13" s="1" t="s">
        <v>38</v>
      </c>
      <c r="B13" s="1" t="s">
        <v>39</v>
      </c>
      <c r="C13" s="1" t="s">
        <v>40</v>
      </c>
      <c r="D13" s="9">
        <v>427518.2</v>
      </c>
      <c r="E13" s="8">
        <v>427518.213511999</v>
      </c>
      <c r="F13" s="9">
        <f>42.75182135*100*100</f>
        <v>427518.21350000001</v>
      </c>
      <c r="H13" s="7"/>
      <c r="J13" s="9">
        <v>427518.2</v>
      </c>
      <c r="K13" s="8">
        <v>427518.213511999</v>
      </c>
      <c r="L13" s="9">
        <f>42.75182135*100*100</f>
        <v>427518.21350000001</v>
      </c>
      <c r="N13" s="7"/>
    </row>
    <row r="14" spans="1:28" ht="15.75" customHeight="1">
      <c r="A14" s="18" t="s">
        <v>42</v>
      </c>
      <c r="B14" s="1" t="s">
        <v>43</v>
      </c>
      <c r="C14" s="1" t="s">
        <v>44</v>
      </c>
      <c r="D14" s="9">
        <v>500</v>
      </c>
      <c r="E14" s="8">
        <v>500</v>
      </c>
      <c r="F14" s="9">
        <v>500</v>
      </c>
      <c r="H14" s="7"/>
      <c r="J14" s="9">
        <v>1000</v>
      </c>
      <c r="K14" s="8">
        <v>1000</v>
      </c>
      <c r="L14" s="9">
        <v>1000</v>
      </c>
      <c r="N14" s="7"/>
    </row>
    <row r="15" spans="1:28" ht="15.75" customHeight="1">
      <c r="A15" t="s">
        <v>46</v>
      </c>
      <c r="B15" s="1" t="s">
        <v>47</v>
      </c>
      <c r="C15" s="1" t="s">
        <v>44</v>
      </c>
      <c r="D15" s="7">
        <v>100</v>
      </c>
      <c r="E15" s="8">
        <v>100</v>
      </c>
      <c r="F15" s="9">
        <v>100</v>
      </c>
      <c r="H15" s="7"/>
      <c r="J15" s="9">
        <v>200</v>
      </c>
      <c r="K15" s="1">
        <v>200</v>
      </c>
      <c r="L15" s="9">
        <v>200</v>
      </c>
      <c r="N15" s="7"/>
    </row>
    <row r="16" spans="1:28" ht="15.75" customHeight="1">
      <c r="A16" s="1" t="s">
        <v>49</v>
      </c>
      <c r="B16" s="1" t="s">
        <v>50</v>
      </c>
      <c r="C16" s="1"/>
      <c r="D16" s="7">
        <v>3</v>
      </c>
      <c r="E16" s="8">
        <v>3</v>
      </c>
      <c r="F16" s="9">
        <v>3</v>
      </c>
      <c r="H16" s="7"/>
      <c r="J16" s="7">
        <v>3</v>
      </c>
      <c r="K16" s="8">
        <v>3</v>
      </c>
      <c r="L16" s="9">
        <v>3</v>
      </c>
      <c r="N16" s="7"/>
    </row>
    <row r="17" spans="1:28" ht="15.75" customHeight="1">
      <c r="A17" s="1" t="s">
        <v>51</v>
      </c>
      <c r="B17" s="1" t="s">
        <v>52</v>
      </c>
      <c r="C17" s="1"/>
      <c r="D17" s="7">
        <v>7</v>
      </c>
      <c r="E17" s="8">
        <v>7</v>
      </c>
      <c r="F17" s="9">
        <v>7</v>
      </c>
      <c r="H17" s="7"/>
      <c r="J17" s="7">
        <v>7</v>
      </c>
      <c r="K17" s="8">
        <v>7</v>
      </c>
      <c r="L17" s="9">
        <v>7</v>
      </c>
      <c r="N17" s="7"/>
    </row>
    <row r="18" spans="1:28" ht="15.75" customHeight="1">
      <c r="A18" s="1" t="s">
        <v>54</v>
      </c>
      <c r="B18" s="1" t="s">
        <v>55</v>
      </c>
      <c r="C18" s="1" t="s">
        <v>56</v>
      </c>
      <c r="D18" s="9">
        <v>8249.8950000000004</v>
      </c>
      <c r="E18" s="8">
        <v>8280</v>
      </c>
      <c r="F18" s="9">
        <f>0.0958333*86400</f>
        <v>8279.99712</v>
      </c>
      <c r="H18" s="7"/>
      <c r="J18" s="9">
        <v>8249.8950000000004</v>
      </c>
      <c r="K18" s="8">
        <v>8280</v>
      </c>
      <c r="L18" s="9">
        <f>0.0958333*86400</f>
        <v>8279.99712</v>
      </c>
      <c r="N18" s="7"/>
    </row>
    <row r="19" spans="1:28" ht="15.75" customHeight="1">
      <c r="A19" s="1" t="s">
        <v>57</v>
      </c>
      <c r="B19" s="1" t="s">
        <v>58</v>
      </c>
      <c r="C19" s="1"/>
      <c r="D19" s="7">
        <v>1.1000000000000001</v>
      </c>
      <c r="E19" s="8">
        <v>1.1000000000000001</v>
      </c>
      <c r="F19" s="9">
        <v>1</v>
      </c>
      <c r="H19" s="7"/>
      <c r="J19" s="9">
        <v>1.1000000000000001</v>
      </c>
      <c r="K19" s="8">
        <v>1.1000000000000001</v>
      </c>
      <c r="L19" s="9">
        <v>1</v>
      </c>
      <c r="N19" s="7"/>
    </row>
    <row r="20" spans="1:28" ht="15.75" customHeight="1">
      <c r="A20" s="1" t="s">
        <v>59</v>
      </c>
      <c r="B20" s="1" t="s">
        <v>60</v>
      </c>
      <c r="C20" s="1" t="s">
        <v>61</v>
      </c>
      <c r="D20" s="9">
        <v>3.0000000000000001E-5</v>
      </c>
      <c r="E20" s="8">
        <v>3.0000000000000001E-5</v>
      </c>
      <c r="F20" s="9">
        <v>3.0000000000000001E-5</v>
      </c>
      <c r="H20" s="7"/>
      <c r="J20" s="9">
        <v>3.0000000000000001E-5</v>
      </c>
      <c r="K20" s="8">
        <v>3.0000000000000001E-5</v>
      </c>
      <c r="L20" s="9">
        <v>3.0000000000000001E-5</v>
      </c>
      <c r="N20" s="7"/>
      <c r="AA20" s="8"/>
    </row>
    <row r="21" spans="1:28" ht="15.75" customHeight="1">
      <c r="A21" s="1" t="s">
        <v>62</v>
      </c>
      <c r="B21" s="1" t="s">
        <v>63</v>
      </c>
      <c r="C21" s="1" t="s">
        <v>64</v>
      </c>
      <c r="D21" s="9">
        <v>0</v>
      </c>
      <c r="E21" s="8">
        <v>0</v>
      </c>
      <c r="F21" s="9">
        <v>0</v>
      </c>
      <c r="H21" s="7"/>
      <c r="J21" s="9">
        <v>0</v>
      </c>
      <c r="K21" s="8">
        <v>0</v>
      </c>
      <c r="L21" s="9">
        <v>0</v>
      </c>
      <c r="N21" s="7"/>
    </row>
    <row r="22" spans="1:28" ht="15.75" customHeight="1">
      <c r="A22" s="1" t="s">
        <v>65</v>
      </c>
      <c r="B22" s="1" t="s">
        <v>66</v>
      </c>
      <c r="C22" s="1" t="s">
        <v>67</v>
      </c>
      <c r="D22" s="9">
        <v>1.2999999999999999E-3</v>
      </c>
      <c r="E22" s="8">
        <v>1.2999999999999999E-3</v>
      </c>
      <c r="F22" s="9">
        <v>1.2999999999999999E-3</v>
      </c>
      <c r="H22" s="7"/>
      <c r="J22" s="9">
        <v>1.2999999999999999E-3</v>
      </c>
      <c r="K22" s="8">
        <v>1.2999999999999999E-3</v>
      </c>
      <c r="L22" s="9">
        <v>1.2999999999999999E-3</v>
      </c>
      <c r="N22" s="7"/>
    </row>
    <row r="23" spans="1:28" ht="15.75" customHeight="1">
      <c r="A23" s="1" t="s">
        <v>68</v>
      </c>
      <c r="B23" s="1" t="s">
        <v>69</v>
      </c>
      <c r="C23" s="1" t="s">
        <v>56</v>
      </c>
      <c r="D23" s="9">
        <v>1000</v>
      </c>
      <c r="E23" s="8" t="s">
        <v>70</v>
      </c>
      <c r="F23" s="9"/>
      <c r="H23" s="7"/>
      <c r="J23" s="9">
        <v>1000</v>
      </c>
      <c r="K23" s="8" t="s">
        <v>70</v>
      </c>
      <c r="L23" s="9"/>
      <c r="N23" s="7"/>
    </row>
    <row r="24" spans="1:28" ht="15.75" customHeight="1">
      <c r="A24" s="1" t="s">
        <v>71</v>
      </c>
      <c r="B24" s="1" t="s">
        <v>72</v>
      </c>
      <c r="C24" s="18" t="s">
        <v>73</v>
      </c>
      <c r="D24" s="9">
        <v>6.5522499999999999</v>
      </c>
      <c r="E24" s="8">
        <v>6.55</v>
      </c>
      <c r="F24" s="9">
        <f>0.00661157*1000</f>
        <v>6.6115699999999995</v>
      </c>
      <c r="G24" s="1"/>
      <c r="H24" s="7"/>
      <c r="I24" s="1"/>
      <c r="J24" s="9">
        <v>6.5522499999999999</v>
      </c>
      <c r="K24" s="8">
        <v>6.5500000000000003E-3</v>
      </c>
      <c r="L24" s="9">
        <f>0.00661157*1000</f>
        <v>6.6115699999999995</v>
      </c>
      <c r="M24" s="1"/>
      <c r="N24" s="7"/>
      <c r="O24" s="1"/>
      <c r="P24" s="1"/>
      <c r="Q24" s="1"/>
      <c r="R24" s="1"/>
      <c r="S24" s="1"/>
      <c r="T24" s="1"/>
      <c r="U24" s="1"/>
    </row>
    <row r="25" spans="1:28" ht="15.75" customHeight="1">
      <c r="A25" s="1" t="s">
        <v>74</v>
      </c>
      <c r="B25" s="1" t="s">
        <v>75</v>
      </c>
      <c r="C25" s="18"/>
      <c r="D25" s="9">
        <v>0.75</v>
      </c>
      <c r="E25" s="8">
        <v>0.75</v>
      </c>
      <c r="F25" s="9">
        <v>0.75</v>
      </c>
      <c r="H25" s="7"/>
      <c r="J25" s="9">
        <v>0.75</v>
      </c>
      <c r="K25" s="8">
        <v>0.75</v>
      </c>
      <c r="L25" s="9">
        <v>1</v>
      </c>
      <c r="N25" s="7"/>
    </row>
    <row r="26" spans="1:28" ht="15.75" customHeight="1">
      <c r="A26" s="1" t="s">
        <v>76</v>
      </c>
      <c r="B26" s="1" t="s">
        <v>77</v>
      </c>
      <c r="C26" s="18"/>
      <c r="D26" s="9">
        <v>0.9</v>
      </c>
      <c r="E26" s="8">
        <v>0.9</v>
      </c>
      <c r="F26" s="9">
        <v>0.9</v>
      </c>
      <c r="H26" s="7"/>
      <c r="J26" s="9">
        <v>0.9</v>
      </c>
      <c r="K26" s="8">
        <v>0.9</v>
      </c>
      <c r="L26" s="9">
        <v>0.67500000000000004</v>
      </c>
      <c r="N26" s="7"/>
    </row>
    <row r="27" spans="1:28" ht="15.75" customHeight="1">
      <c r="A27" s="1" t="s">
        <v>78</v>
      </c>
      <c r="B27" s="1" t="s">
        <v>79</v>
      </c>
      <c r="C27" s="1"/>
      <c r="D27" s="9">
        <v>0.53200000000000003</v>
      </c>
      <c r="E27" s="8">
        <v>0.53200000000000003</v>
      </c>
      <c r="F27" s="9">
        <f>0.95*0.56</f>
        <v>0.53200000000000003</v>
      </c>
      <c r="H27" s="7"/>
      <c r="J27" s="9">
        <v>0.53200000000000003</v>
      </c>
      <c r="K27" s="8">
        <v>0.53200000000000003</v>
      </c>
      <c r="L27" s="9">
        <f>0.95*0.56</f>
        <v>0.53200000000000003</v>
      </c>
      <c r="N27" s="7"/>
    </row>
    <row r="28" spans="1:28" ht="15.75" customHeight="1">
      <c r="A28" s="1" t="s">
        <v>80</v>
      </c>
      <c r="B28" s="1" t="s">
        <v>81</v>
      </c>
      <c r="C28" s="1" t="s">
        <v>82</v>
      </c>
      <c r="D28" s="7">
        <v>135</v>
      </c>
      <c r="E28" s="8"/>
      <c r="F28" s="9">
        <v>65.573002979999998</v>
      </c>
      <c r="H28" s="7"/>
      <c r="J28" s="7">
        <v>135</v>
      </c>
      <c r="K28" s="8"/>
      <c r="L28" s="9">
        <v>65.573002979999998</v>
      </c>
      <c r="N28" s="7"/>
    </row>
    <row r="29" spans="1:28" ht="15.75" customHeight="1">
      <c r="A29" s="1" t="s">
        <v>83</v>
      </c>
      <c r="B29" s="1" t="s">
        <v>84</v>
      </c>
      <c r="C29" s="1" t="s">
        <v>82</v>
      </c>
      <c r="D29" s="7">
        <v>22.8</v>
      </c>
      <c r="E29" s="8"/>
      <c r="F29" s="9">
        <v>22.8</v>
      </c>
      <c r="H29" s="7"/>
      <c r="J29" s="7">
        <v>22.8</v>
      </c>
      <c r="K29" s="8"/>
      <c r="L29" s="9">
        <v>22.8</v>
      </c>
      <c r="N29" s="7"/>
    </row>
    <row r="30" spans="1:28" ht="15.75" customHeight="1">
      <c r="A30" s="19"/>
      <c r="B30" s="19"/>
      <c r="C30" s="1"/>
      <c r="D30" s="7"/>
      <c r="E30" s="8"/>
      <c r="F30" s="9"/>
      <c r="H30" s="7"/>
      <c r="J30" s="7"/>
      <c r="K30" s="8"/>
      <c r="L30" s="9"/>
      <c r="N30" s="7"/>
    </row>
    <row r="31" spans="1:28" ht="15.75" customHeight="1">
      <c r="A31" s="15" t="s">
        <v>85</v>
      </c>
      <c r="B31" s="15" t="s">
        <v>86</v>
      </c>
      <c r="C31" s="16"/>
      <c r="D31" s="16"/>
      <c r="E31" s="17"/>
      <c r="F31" s="17"/>
      <c r="G31" s="16"/>
      <c r="H31" s="16"/>
      <c r="J31" s="16"/>
      <c r="K31" s="17"/>
      <c r="L31" s="17"/>
      <c r="M31" s="16"/>
      <c r="N31" s="16"/>
      <c r="O31" s="16"/>
      <c r="P31" s="16"/>
      <c r="Q31" s="16"/>
      <c r="R31" s="16"/>
      <c r="S31" s="16"/>
      <c r="T31" s="16"/>
      <c r="U31" s="16"/>
      <c r="V31" s="16"/>
      <c r="W31" s="16"/>
      <c r="X31" s="16"/>
      <c r="Y31" s="16"/>
      <c r="Z31" s="16"/>
      <c r="AA31" s="16"/>
      <c r="AB31" s="16"/>
    </row>
    <row r="32" spans="1:28" ht="15.75" customHeight="1">
      <c r="A32" s="1" t="s">
        <v>87</v>
      </c>
      <c r="B32" s="1" t="s">
        <v>88</v>
      </c>
      <c r="C32" s="1" t="s">
        <v>23</v>
      </c>
      <c r="D32" s="9">
        <v>21.17775</v>
      </c>
      <c r="E32" s="8">
        <v>21.75</v>
      </c>
      <c r="F32" s="9">
        <f>21076245.8209046/100/100/100</f>
        <v>21.0762458209046</v>
      </c>
      <c r="H32" s="7"/>
      <c r="J32" s="9">
        <v>32.55977</v>
      </c>
      <c r="K32" s="8">
        <v>34.19794426</v>
      </c>
      <c r="L32" s="9">
        <v>34.3787077</v>
      </c>
      <c r="N32" s="7"/>
    </row>
    <row r="33" spans="1:28" ht="15.75" customHeight="1">
      <c r="A33" s="1" t="s">
        <v>90</v>
      </c>
      <c r="B33" s="1" t="s">
        <v>91</v>
      </c>
      <c r="C33" s="1" t="s">
        <v>23</v>
      </c>
      <c r="D33" s="9">
        <v>1.2523929999999999E-8</v>
      </c>
      <c r="E33" s="8">
        <v>1.28E-8</v>
      </c>
      <c r="F33" s="9">
        <f>F32*10^(-0.4*23.09404512)</f>
        <v>1.2194814747240407E-8</v>
      </c>
      <c r="H33" s="7"/>
      <c r="J33" s="9">
        <v>1.925494E-8</v>
      </c>
      <c r="K33" s="8">
        <v>2.0142589199999999E-8</v>
      </c>
      <c r="L33" s="9">
        <v>1.9891681600000001E-8</v>
      </c>
      <c r="N33" s="7"/>
    </row>
    <row r="34" spans="1:28" ht="15.75" customHeight="1">
      <c r="A34" s="1" t="s">
        <v>93</v>
      </c>
      <c r="B34" s="1" t="s">
        <v>94</v>
      </c>
      <c r="C34" s="1" t="s">
        <v>95</v>
      </c>
      <c r="D34" s="9">
        <v>7.5646189999999999E-6</v>
      </c>
      <c r="E34" s="8">
        <v>7.4599999999999997E-6</v>
      </c>
      <c r="F34" s="9">
        <v>1.2437964899999999E-5</v>
      </c>
      <c r="H34" s="7"/>
      <c r="J34" s="9">
        <v>6.9827190000000004E-6</v>
      </c>
      <c r="K34" s="21">
        <v>2.0023305946669602E-6</v>
      </c>
      <c r="L34" s="9">
        <v>1.14811984E-5</v>
      </c>
      <c r="N34" s="7"/>
      <c r="AA34" s="8"/>
    </row>
    <row r="35" spans="1:28" ht="15.75" customHeight="1">
      <c r="A35" s="1" t="s">
        <v>96</v>
      </c>
      <c r="B35" s="1" t="s">
        <v>97</v>
      </c>
      <c r="C35" s="1" t="s">
        <v>95</v>
      </c>
      <c r="D35" s="9">
        <v>2.5408249999999999E-5</v>
      </c>
      <c r="E35" s="8">
        <v>5.62431605572512E-5</v>
      </c>
      <c r="F35" s="9">
        <v>3.5792796999999999E-5</v>
      </c>
      <c r="H35" s="7"/>
      <c r="J35" s="23">
        <v>3.9063960000000001E-5</v>
      </c>
      <c r="K35" s="23">
        <v>1.50888811564214E-5</v>
      </c>
      <c r="L35" s="23">
        <v>8.0249990200000005E-6</v>
      </c>
      <c r="N35" s="7"/>
      <c r="AA35" s="8"/>
    </row>
    <row r="36" spans="1:28" ht="15.75" customHeight="1">
      <c r="B36" s="1"/>
      <c r="C36" s="1"/>
      <c r="D36" s="7"/>
      <c r="E36" s="8"/>
      <c r="F36" s="9"/>
      <c r="H36" s="7"/>
      <c r="J36" s="7"/>
      <c r="K36" s="25"/>
      <c r="L36" s="7"/>
      <c r="N36" s="7"/>
    </row>
    <row r="37" spans="1:28" ht="15.75" customHeight="1">
      <c r="A37" s="15" t="s">
        <v>98</v>
      </c>
      <c r="B37" s="15" t="s">
        <v>99</v>
      </c>
      <c r="C37" s="16"/>
      <c r="D37" s="16"/>
      <c r="E37" s="17"/>
      <c r="F37" s="17"/>
      <c r="G37" s="16"/>
      <c r="H37" s="16"/>
      <c r="J37" s="16"/>
      <c r="K37" s="17"/>
      <c r="L37" s="17"/>
      <c r="M37" s="16"/>
      <c r="N37" s="16"/>
      <c r="O37" s="16"/>
      <c r="P37" s="16"/>
      <c r="Q37" s="16"/>
      <c r="R37" s="16"/>
      <c r="S37" s="16"/>
      <c r="T37" s="16"/>
      <c r="U37" s="16"/>
      <c r="V37" s="16"/>
      <c r="W37" s="16"/>
      <c r="X37" s="16"/>
      <c r="Y37" s="16"/>
      <c r="Z37" s="16"/>
      <c r="AA37" s="16"/>
      <c r="AB37" s="16"/>
    </row>
    <row r="38" spans="1:28" ht="15.75" customHeight="1">
      <c r="A38" s="1" t="s">
        <v>100</v>
      </c>
      <c r="B38" s="1" t="s">
        <v>101</v>
      </c>
      <c r="C38" s="18" t="s">
        <v>102</v>
      </c>
      <c r="D38" s="9">
        <v>4.4421439999999999</v>
      </c>
      <c r="E38" s="8">
        <v>4.4480908599999998</v>
      </c>
      <c r="F38" s="9">
        <f>0.05876657/(0.0000005/7.87*180/PI()*3600)</f>
        <v>4.4844577639285035</v>
      </c>
      <c r="H38" s="7"/>
      <c r="J38" s="9">
        <v>2.2210719999999999</v>
      </c>
      <c r="K38" s="8">
        <v>2.2240454299999999</v>
      </c>
      <c r="L38" s="9">
        <v>2.2422288699999999</v>
      </c>
      <c r="N38" s="7"/>
    </row>
    <row r="39" spans="1:28" s="43" customFormat="1" ht="15.75" customHeight="1">
      <c r="A39" s="38" t="s">
        <v>166</v>
      </c>
      <c r="B39" s="38" t="s">
        <v>167</v>
      </c>
      <c r="C39" s="39"/>
      <c r="D39" s="40">
        <v>0.41349999999999998</v>
      </c>
      <c r="E39" s="41"/>
      <c r="F39" s="40"/>
      <c r="G39" s="38"/>
      <c r="H39" s="42"/>
      <c r="I39" s="38"/>
      <c r="J39" s="40">
        <f>0.4135</f>
        <v>0.41349999999999998</v>
      </c>
      <c r="K39" s="41"/>
      <c r="L39" s="40"/>
      <c r="M39" s="38"/>
      <c r="N39" s="42"/>
      <c r="O39" s="38"/>
      <c r="P39" s="38"/>
      <c r="Q39" s="38"/>
      <c r="R39" s="38"/>
      <c r="S39" s="38"/>
      <c r="T39" s="38"/>
      <c r="U39" s="38"/>
    </row>
    <row r="40" spans="1:28" ht="15.75" customHeight="1">
      <c r="A40" s="49" t="s">
        <v>168</v>
      </c>
      <c r="B40" s="1" t="s">
        <v>103</v>
      </c>
      <c r="C40" s="18" t="s">
        <v>104</v>
      </c>
      <c r="D40" s="9">
        <v>2.2602799999999998</v>
      </c>
      <c r="E40" s="8">
        <v>2.2564700000000002</v>
      </c>
      <c r="F40" s="9">
        <f>0.00039544/(0.0000005/7.87*180/PI()*3600)^2</f>
        <v>2.3027128640465295</v>
      </c>
      <c r="H40" s="7"/>
      <c r="J40" s="9">
        <v>2.261981</v>
      </c>
      <c r="K40" s="8">
        <v>2.2564700000000002</v>
      </c>
      <c r="L40" s="9">
        <v>2.3027279300000001</v>
      </c>
      <c r="N40" s="7"/>
    </row>
    <row r="41" spans="1:28" ht="15.75" customHeight="1">
      <c r="A41" s="1" t="s">
        <v>105</v>
      </c>
      <c r="B41" s="1" t="s">
        <v>106</v>
      </c>
      <c r="C41" s="18"/>
      <c r="D41" s="9">
        <v>0.28431190000000001</v>
      </c>
      <c r="E41" s="8">
        <v>0.28968389</v>
      </c>
      <c r="F41" s="9">
        <v>0.29109095000000001</v>
      </c>
      <c r="H41" s="7"/>
      <c r="J41" s="9">
        <v>0.12231119999999999</v>
      </c>
      <c r="K41" s="8">
        <v>0.10644134</v>
      </c>
      <c r="L41" s="9">
        <v>0.10881356</v>
      </c>
      <c r="N41" s="7"/>
    </row>
    <row r="42" spans="1:28" ht="15.75" customHeight="1">
      <c r="A42" s="1" t="s">
        <v>107</v>
      </c>
      <c r="B42" s="1" t="s">
        <v>108</v>
      </c>
      <c r="C42" s="30" t="s">
        <v>109</v>
      </c>
      <c r="D42" s="9">
        <v>9.2887560000000006E-14</v>
      </c>
      <c r="E42" s="8">
        <v>8.5596955500000005E-14</v>
      </c>
      <c r="F42" s="9">
        <v>6.4876165899999996E-14</v>
      </c>
      <c r="H42" s="7"/>
      <c r="J42" s="9">
        <v>1.9307810000000001E-13</v>
      </c>
      <c r="K42" s="8">
        <v>2.2177495700000001E-13</v>
      </c>
      <c r="L42" s="9">
        <v>2.11170887E-13</v>
      </c>
      <c r="N42" s="7"/>
    </row>
    <row r="43" spans="1:28" ht="15.75" customHeight="1">
      <c r="A43" s="1" t="s">
        <v>110</v>
      </c>
      <c r="B43" s="1" t="s">
        <v>111</v>
      </c>
      <c r="C43" s="18" t="s">
        <v>109</v>
      </c>
      <c r="D43" s="9">
        <v>8.8996180000000003</v>
      </c>
      <c r="E43" s="8">
        <v>8.9317350999999992</v>
      </c>
      <c r="F43" s="9">
        <v>8.9616135999999997</v>
      </c>
      <c r="H43" s="7"/>
      <c r="J43" s="9">
        <v>5.5027299999999997</v>
      </c>
      <c r="K43" s="8">
        <v>4.9585973900000004</v>
      </c>
      <c r="L43" s="9">
        <v>5.0316484800000003</v>
      </c>
      <c r="N43" s="7"/>
    </row>
    <row r="44" spans="1:28" ht="15.75" customHeight="1">
      <c r="A44" s="1" t="s">
        <v>112</v>
      </c>
      <c r="B44" s="1" t="s">
        <v>113</v>
      </c>
      <c r="C44" s="1"/>
      <c r="D44" s="9">
        <v>9.0411190000000001</v>
      </c>
      <c r="E44" s="8">
        <v>9.0462096699999996</v>
      </c>
      <c r="F44" s="9">
        <v>9.0463677400000009</v>
      </c>
      <c r="H44" s="7"/>
      <c r="J44" s="9">
        <v>36.191699999999997</v>
      </c>
      <c r="K44" s="8">
        <v>36.184838679999999</v>
      </c>
      <c r="L44" s="9">
        <v>36.185470950000003</v>
      </c>
      <c r="N44" s="7"/>
    </row>
    <row r="45" spans="1:28" ht="15.75" customHeight="1">
      <c r="A45" s="1" t="s">
        <v>114</v>
      </c>
      <c r="B45" s="1" t="s">
        <v>115</v>
      </c>
      <c r="C45" s="1"/>
      <c r="D45" s="9">
        <v>2.7895509999999999</v>
      </c>
      <c r="E45" s="8">
        <v>2.7890700000000002</v>
      </c>
      <c r="F45" s="9">
        <v>2.7890700000000002</v>
      </c>
      <c r="G45" s="1"/>
      <c r="H45" s="7"/>
      <c r="I45" s="1"/>
      <c r="J45" s="9">
        <v>3.0070299999999999</v>
      </c>
      <c r="K45" s="8">
        <v>3.0063569999999999</v>
      </c>
      <c r="L45" s="9">
        <v>3.0063569999999999</v>
      </c>
      <c r="M45" s="1"/>
      <c r="N45" s="7"/>
      <c r="O45" s="1"/>
      <c r="P45" s="1"/>
      <c r="Q45" s="1"/>
      <c r="R45" s="1"/>
      <c r="S45" s="1"/>
      <c r="T45" s="1"/>
      <c r="U45" s="1"/>
    </row>
    <row r="46" spans="1:28" ht="15.75" customHeight="1">
      <c r="A46" s="1" t="s">
        <v>116</v>
      </c>
      <c r="B46" s="1" t="s">
        <v>117</v>
      </c>
      <c r="C46" s="1" t="s">
        <v>118</v>
      </c>
      <c r="D46" s="7"/>
      <c r="E46" s="8"/>
      <c r="F46" s="9"/>
      <c r="G46" s="1"/>
      <c r="H46" s="7"/>
      <c r="I46" s="1"/>
      <c r="J46" s="7"/>
      <c r="K46" s="8"/>
      <c r="L46" s="9"/>
      <c r="M46" s="1"/>
      <c r="N46" s="7"/>
      <c r="O46" s="1"/>
      <c r="P46" s="1"/>
      <c r="Q46" s="1"/>
      <c r="R46" s="1"/>
      <c r="S46" s="1"/>
      <c r="T46" s="1"/>
      <c r="U46" s="1"/>
    </row>
    <row r="47" spans="1:28" ht="15.75" customHeight="1">
      <c r="A47" s="1" t="s">
        <v>119</v>
      </c>
      <c r="B47" s="1" t="s">
        <v>120</v>
      </c>
      <c r="C47" s="1"/>
      <c r="D47" s="9">
        <v>0</v>
      </c>
      <c r="E47" s="8"/>
      <c r="F47" s="9"/>
      <c r="G47" s="1"/>
      <c r="H47" s="7"/>
      <c r="I47" s="1"/>
      <c r="J47" s="9">
        <v>0</v>
      </c>
      <c r="K47" s="8"/>
      <c r="L47" s="9"/>
      <c r="M47" s="1"/>
      <c r="N47" s="7"/>
      <c r="O47" s="1"/>
      <c r="P47" s="1"/>
      <c r="Q47" s="1"/>
      <c r="R47" s="1"/>
      <c r="S47" s="1"/>
      <c r="T47" s="1"/>
      <c r="U47" s="1"/>
    </row>
    <row r="48" spans="1:28" ht="15.75" customHeight="1">
      <c r="A48" s="1" t="s">
        <v>121</v>
      </c>
      <c r="B48" s="1" t="s">
        <v>122</v>
      </c>
      <c r="C48" s="18" t="s">
        <v>102</v>
      </c>
      <c r="D48" s="7">
        <v>540750.41</v>
      </c>
      <c r="E48" s="8"/>
      <c r="F48" s="9"/>
      <c r="G48" s="1"/>
      <c r="H48" s="7"/>
      <c r="I48" s="1"/>
      <c r="J48" s="7">
        <v>270375.2</v>
      </c>
      <c r="K48" s="8"/>
      <c r="L48" s="9"/>
      <c r="M48" s="1"/>
      <c r="N48" s="7"/>
      <c r="O48" s="1"/>
      <c r="P48" s="1"/>
      <c r="Q48" s="1"/>
      <c r="R48" s="1"/>
      <c r="S48" s="1"/>
      <c r="T48" s="1"/>
      <c r="U48" s="1"/>
    </row>
    <row r="49" spans="1:28" ht="15.75" customHeight="1">
      <c r="B49" s="1"/>
      <c r="C49" s="1"/>
      <c r="D49" s="7"/>
      <c r="E49" s="8"/>
      <c r="F49" s="9"/>
      <c r="H49" s="7"/>
      <c r="J49" s="7"/>
      <c r="K49" s="8"/>
      <c r="L49" s="9"/>
      <c r="N49" s="7"/>
    </row>
    <row r="50" spans="1:28" ht="15.75" customHeight="1">
      <c r="A50" s="15" t="s">
        <v>123</v>
      </c>
      <c r="B50" s="15" t="s">
        <v>124</v>
      </c>
      <c r="C50" s="16"/>
      <c r="D50" s="16"/>
      <c r="E50" s="17"/>
      <c r="F50" s="17"/>
      <c r="G50" s="16"/>
      <c r="H50" s="16"/>
      <c r="J50" s="16"/>
      <c r="K50" s="17"/>
      <c r="L50" s="17"/>
      <c r="M50" s="16"/>
      <c r="N50" s="16"/>
      <c r="O50" s="16"/>
      <c r="P50" s="16"/>
      <c r="Q50" s="16"/>
      <c r="R50" s="16"/>
      <c r="S50" s="16"/>
      <c r="T50" s="16"/>
      <c r="U50" s="16"/>
      <c r="V50" s="16"/>
      <c r="W50" s="16"/>
      <c r="X50" s="16"/>
      <c r="Y50" s="16"/>
      <c r="Z50" s="16"/>
      <c r="AA50" s="16"/>
      <c r="AB50" s="16"/>
    </row>
    <row r="51" spans="1:28" ht="15.75" customHeight="1">
      <c r="A51" s="26" t="s">
        <v>125</v>
      </c>
      <c r="B51" s="27"/>
      <c r="C51" s="27"/>
      <c r="D51" s="28">
        <f t="shared" ref="D51:H51" si="0">D33*D13*D41*D27*D26*D25*D15</f>
        <v>5.4664538034121114E-2</v>
      </c>
      <c r="E51" s="28">
        <f t="shared" si="0"/>
        <v>5.6925170513587094E-2</v>
      </c>
      <c r="F51" s="28">
        <f t="shared" si="0"/>
        <v>5.4497168401904841E-2</v>
      </c>
      <c r="G51" s="27">
        <f t="shared" si="0"/>
        <v>0</v>
      </c>
      <c r="H51" s="27">
        <f t="shared" si="0"/>
        <v>0</v>
      </c>
      <c r="I51" s="1"/>
      <c r="J51" s="28">
        <f t="shared" ref="J51:N51" si="1">J33*J13*J41*J27*J26*J25*J15</f>
        <v>7.2311672332120464E-2</v>
      </c>
      <c r="K51" s="28">
        <f t="shared" si="1"/>
        <v>6.5830272268090698E-2</v>
      </c>
      <c r="L51" s="28">
        <f t="shared" si="1"/>
        <v>6.6459112987779359E-2</v>
      </c>
      <c r="M51" s="27">
        <f t="shared" si="1"/>
        <v>0</v>
      </c>
      <c r="N51" s="27">
        <f t="shared" si="1"/>
        <v>0</v>
      </c>
      <c r="O51" s="1"/>
      <c r="P51" s="1"/>
      <c r="Q51" s="1"/>
      <c r="R51" s="1"/>
      <c r="S51" s="1"/>
      <c r="T51" s="1"/>
      <c r="U51" s="1"/>
    </row>
    <row r="52" spans="1:28" ht="15.75" customHeight="1">
      <c r="A52" s="1" t="s">
        <v>126</v>
      </c>
      <c r="B52" s="1" t="s">
        <v>127</v>
      </c>
      <c r="C52" s="1" t="s">
        <v>128</v>
      </c>
      <c r="D52" s="9">
        <v>5.4664530000000003E-2</v>
      </c>
      <c r="E52" s="8">
        <v>5.6964319999999999E-2</v>
      </c>
      <c r="F52" s="9">
        <v>5.4497169999999998E-2</v>
      </c>
      <c r="H52" s="7"/>
      <c r="J52" s="9">
        <v>7.2311650000000005E-2</v>
      </c>
      <c r="K52" s="8">
        <v>6.5830269999999996E-2</v>
      </c>
      <c r="L52" s="9">
        <v>6.6459119999999997E-2</v>
      </c>
      <c r="N52" s="7"/>
    </row>
    <row r="53" spans="1:28" ht="15.75" customHeight="1">
      <c r="A53" s="26" t="s">
        <v>129</v>
      </c>
      <c r="B53" s="27"/>
      <c r="C53" s="27"/>
      <c r="D53" s="28">
        <f t="shared" ref="D53:H53" si="2">D32*D42*D40*D13*D27*D26*D25*D15</f>
        <v>6.8260525497682072E-5</v>
      </c>
      <c r="E53" s="28">
        <f t="shared" si="2"/>
        <v>6.4493681720463643E-5</v>
      </c>
      <c r="F53" s="28">
        <f t="shared" si="2"/>
        <v>4.8337951865559228E-5</v>
      </c>
      <c r="G53" s="28">
        <f t="shared" si="2"/>
        <v>0</v>
      </c>
      <c r="H53" s="28">
        <f t="shared" si="2"/>
        <v>0</v>
      </c>
      <c r="I53" s="8"/>
      <c r="J53" s="28">
        <f t="shared" ref="J53:N53" si="3">J32*J42*J40*J13*J27*J26*J25*J15</f>
        <v>4.3661967922392912E-4</v>
      </c>
      <c r="K53" s="28">
        <f t="shared" si="3"/>
        <v>5.2546293851964392E-4</v>
      </c>
      <c r="L53" s="28">
        <f t="shared" si="3"/>
        <v>5.1329406489164584E-4</v>
      </c>
      <c r="M53" s="28">
        <f t="shared" si="3"/>
        <v>0</v>
      </c>
      <c r="N53" s="28">
        <f t="shared" si="3"/>
        <v>0</v>
      </c>
      <c r="O53" s="1"/>
      <c r="P53" s="1"/>
      <c r="Q53" s="1"/>
      <c r="R53" s="1"/>
      <c r="S53" s="1"/>
      <c r="T53" s="1"/>
      <c r="U53" s="1"/>
    </row>
    <row r="54" spans="1:28" ht="15.75" customHeight="1">
      <c r="A54" s="1" t="s">
        <v>130</v>
      </c>
      <c r="B54" s="1" t="s">
        <v>131</v>
      </c>
      <c r="C54" s="1" t="s">
        <v>128</v>
      </c>
      <c r="D54" s="9">
        <v>6.8260519999999996E-5</v>
      </c>
      <c r="E54" s="8">
        <v>6.45847583970687E-5</v>
      </c>
      <c r="F54" s="9">
        <v>4.8338318600000003E-5</v>
      </c>
      <c r="H54" s="7"/>
      <c r="J54" s="9">
        <v>4.3661969999999998E-4</v>
      </c>
      <c r="K54" s="8">
        <v>5.2628496836664102E-4</v>
      </c>
      <c r="L54" s="9">
        <v>5.1329000000000001E-4</v>
      </c>
      <c r="N54" s="7"/>
    </row>
    <row r="55" spans="1:28" ht="15.75" customHeight="1">
      <c r="A55" s="1" t="s">
        <v>132</v>
      </c>
      <c r="B55" s="1" t="s">
        <v>133</v>
      </c>
      <c r="C55" s="1" t="s">
        <v>128</v>
      </c>
      <c r="D55" s="9">
        <v>2.50733E-2</v>
      </c>
      <c r="E55" s="21">
        <v>2.4824676097111399E-2</v>
      </c>
      <c r="F55" s="9">
        <v>4.22931E-2</v>
      </c>
      <c r="H55" s="7"/>
      <c r="J55" s="9">
        <v>0.11457050000000001</v>
      </c>
      <c r="K55" s="8">
        <v>2.9579028866358801E-2</v>
      </c>
      <c r="L55" s="9">
        <v>0.17535633</v>
      </c>
      <c r="N55" s="7"/>
    </row>
    <row r="56" spans="1:28" ht="15.75" customHeight="1">
      <c r="A56" s="1" t="s">
        <v>134</v>
      </c>
      <c r="B56" s="1" t="s">
        <v>135</v>
      </c>
      <c r="C56" s="1" t="s">
        <v>128</v>
      </c>
      <c r="D56" s="9">
        <v>8.4216879999999994E-2</v>
      </c>
      <c r="E56" s="8">
        <v>0.18707030116486301</v>
      </c>
      <c r="F56" s="9">
        <v>0.12115161000000001</v>
      </c>
      <c r="H56" s="7"/>
      <c r="J56" s="9">
        <v>0.64095040000000003</v>
      </c>
      <c r="K56" s="8">
        <v>0.22289748379991101</v>
      </c>
      <c r="L56" s="9">
        <v>0.14599250999999999</v>
      </c>
      <c r="N56" s="7"/>
    </row>
    <row r="57" spans="1:28" ht="15.75" customHeight="1">
      <c r="A57" s="1" t="s">
        <v>136</v>
      </c>
      <c r="B57" s="1" t="s">
        <v>137</v>
      </c>
      <c r="C57" s="1" t="s">
        <v>128</v>
      </c>
      <c r="D57" s="9">
        <v>0</v>
      </c>
      <c r="E57" s="8">
        <v>0</v>
      </c>
      <c r="F57" s="9">
        <v>0</v>
      </c>
      <c r="H57" s="7"/>
      <c r="J57" s="9">
        <v>0</v>
      </c>
      <c r="K57" s="8">
        <v>0</v>
      </c>
      <c r="L57" s="9">
        <v>0</v>
      </c>
      <c r="N57" s="7"/>
    </row>
    <row r="58" spans="1:28" ht="15.75" customHeight="1">
      <c r="A58" s="1" t="s">
        <v>138</v>
      </c>
      <c r="B58" s="1" t="s">
        <v>139</v>
      </c>
      <c r="C58" s="1" t="s">
        <v>128</v>
      </c>
      <c r="D58" s="9">
        <v>4.4846189999999996E-3</v>
      </c>
      <c r="E58" s="8">
        <v>4.4878699999999997E-3</v>
      </c>
      <c r="F58" s="9">
        <v>4.4879500000000001E-3</v>
      </c>
      <c r="H58" s="7"/>
      <c r="J58" s="9">
        <v>1.6732150000000001E-2</v>
      </c>
      <c r="K58" s="8">
        <v>1.6732489999999999E-2</v>
      </c>
      <c r="L58" s="9">
        <v>1.6732799999999999E-2</v>
      </c>
      <c r="N58" s="7"/>
    </row>
    <row r="59" spans="1:28" ht="15.75" customHeight="1">
      <c r="A59" s="1" t="s">
        <v>140</v>
      </c>
      <c r="B59" s="1" t="s">
        <v>141</v>
      </c>
      <c r="C59" s="1" t="s">
        <v>128</v>
      </c>
      <c r="D59" s="9">
        <v>1.9795549999999999E-6</v>
      </c>
      <c r="E59" s="8">
        <v>1.87295799351499E-6</v>
      </c>
      <c r="F59" s="9">
        <v>1.40181124E-6</v>
      </c>
      <c r="H59" s="7"/>
      <c r="J59" s="9">
        <v>1.266197E-5</v>
      </c>
      <c r="K59" s="8">
        <v>1.52622640826326E-5</v>
      </c>
      <c r="L59" s="9">
        <v>1.4885543400000001E-5</v>
      </c>
      <c r="N59" s="7"/>
    </row>
    <row r="60" spans="1:28" ht="15.75" customHeight="1">
      <c r="B60" s="1"/>
      <c r="C60" s="1"/>
      <c r="D60" s="7"/>
      <c r="E60" s="8"/>
      <c r="F60" s="9"/>
      <c r="H60" s="7"/>
      <c r="J60" s="7"/>
      <c r="K60" s="25"/>
      <c r="L60" s="7"/>
      <c r="N60" s="7"/>
    </row>
    <row r="61" spans="1:28" ht="15.75" customHeight="1">
      <c r="A61" s="15" t="s">
        <v>165</v>
      </c>
      <c r="B61" s="16"/>
      <c r="C61" s="16"/>
      <c r="D61" s="16"/>
      <c r="E61" s="17"/>
      <c r="F61" s="17"/>
      <c r="G61" s="16"/>
      <c r="H61" s="16"/>
      <c r="J61" s="16"/>
      <c r="K61" s="17"/>
      <c r="L61" s="17"/>
      <c r="M61" s="16"/>
      <c r="N61" s="16"/>
      <c r="O61" s="16"/>
      <c r="P61" s="16"/>
      <c r="Q61" s="16"/>
      <c r="R61" s="16"/>
      <c r="S61" s="16"/>
      <c r="T61" s="16"/>
      <c r="U61" s="16"/>
      <c r="V61" s="16"/>
      <c r="W61" s="16"/>
      <c r="X61" s="16"/>
      <c r="Y61" s="16"/>
      <c r="Z61" s="16"/>
      <c r="AA61" s="16"/>
      <c r="AB61" s="16"/>
    </row>
    <row r="62" spans="1:28" ht="13">
      <c r="A62" s="26" t="s">
        <v>143</v>
      </c>
      <c r="B62" s="27"/>
      <c r="C62" s="27"/>
      <c r="D62" s="28">
        <f t="shared" ref="D62:H62" si="4">D17^2*(D52+2*SUM(D54:D58))/(D52^2-D17^2*D59^2)</f>
        <v>4629.9218603352092</v>
      </c>
      <c r="E62" s="28">
        <f t="shared" si="4"/>
        <v>7397.1005623260135</v>
      </c>
      <c r="F62" s="28">
        <f t="shared" si="4"/>
        <v>6442.0459260439002</v>
      </c>
      <c r="G62" s="28" t="e">
        <f t="shared" si="4"/>
        <v>#DIV/0!</v>
      </c>
      <c r="H62" s="28" t="e">
        <f t="shared" si="4"/>
        <v>#DIV/0!</v>
      </c>
      <c r="I62" s="8"/>
      <c r="J62" s="28">
        <f t="shared" ref="J62:N62" si="5">J17^2*(J52+2*SUM(J54:J58))/(J52^2-J17^2*J59^2)</f>
        <v>15159.181623200733</v>
      </c>
      <c r="K62" s="28">
        <f t="shared" si="5"/>
        <v>6844.1139490149089</v>
      </c>
      <c r="L62" s="28">
        <f t="shared" si="5"/>
        <v>8250.0382372170534</v>
      </c>
      <c r="M62" s="28" t="e">
        <f t="shared" si="5"/>
        <v>#DIV/0!</v>
      </c>
      <c r="N62" s="28" t="e">
        <f t="shared" si="5"/>
        <v>#DIV/0!</v>
      </c>
      <c r="O62" s="8"/>
      <c r="P62" s="1"/>
      <c r="Q62" s="1"/>
      <c r="R62" s="1"/>
      <c r="S62" s="1"/>
      <c r="T62" s="1"/>
      <c r="U62" s="1"/>
    </row>
    <row r="63" spans="1:28" ht="13">
      <c r="A63" s="26" t="s">
        <v>144</v>
      </c>
      <c r="B63" s="27"/>
      <c r="C63" s="27"/>
      <c r="D63" s="28">
        <f t="shared" ref="D63:H63" si="6">D17^2*(SUM(D54:D58))/(D52^2-D17^2*D59^2)</f>
        <v>1866.7726520593883</v>
      </c>
      <c r="E63" s="28">
        <f t="shared" si="6"/>
        <v>3268.4564733581574</v>
      </c>
      <c r="F63" s="28">
        <f t="shared" si="6"/>
        <v>2771.4583196777899</v>
      </c>
      <c r="G63" s="28" t="e">
        <f t="shared" si="6"/>
        <v>#DIV/0!</v>
      </c>
      <c r="H63" s="28" t="e">
        <f t="shared" si="6"/>
        <v>#DIV/0!</v>
      </c>
      <c r="I63" s="8"/>
      <c r="J63" s="28">
        <f t="shared" ref="J63:N63" si="7">J17^2*(SUM(J54:J58))/(J52^2-J17^2*J59^2)</f>
        <v>7240.7790598485999</v>
      </c>
      <c r="K63" s="28">
        <f t="shared" si="7"/>
        <v>3049.8867779054767</v>
      </c>
      <c r="L63" s="28">
        <f t="shared" si="7"/>
        <v>3756.3705384600021</v>
      </c>
      <c r="M63" s="28" t="e">
        <f t="shared" si="7"/>
        <v>#DIV/0!</v>
      </c>
      <c r="N63" s="28" t="e">
        <f t="shared" si="7"/>
        <v>#DIV/0!</v>
      </c>
      <c r="O63" s="25"/>
      <c r="P63" s="25"/>
      <c r="Q63" s="25"/>
      <c r="R63" s="25"/>
      <c r="S63" s="25"/>
      <c r="T63" s="25"/>
      <c r="U63" s="25"/>
      <c r="V63" s="25"/>
      <c r="W63" s="25"/>
      <c r="X63" s="25"/>
      <c r="Y63" s="25"/>
      <c r="Z63" s="25"/>
      <c r="AA63" s="25"/>
      <c r="AB63" s="25"/>
    </row>
    <row r="64" spans="1:28" ht="13">
      <c r="A64" s="1" t="s">
        <v>145</v>
      </c>
      <c r="B64" s="1" t="s">
        <v>146</v>
      </c>
      <c r="C64" s="1" t="s">
        <v>56</v>
      </c>
      <c r="D64" s="9">
        <v>4629.9219999999996</v>
      </c>
      <c r="E64" s="8">
        <v>3268.45654444604</v>
      </c>
      <c r="F64" s="9">
        <v>2765.7757485500001</v>
      </c>
      <c r="H64" s="7"/>
      <c r="J64" s="9">
        <v>15159.17</v>
      </c>
      <c r="K64" s="8">
        <v>3049.8866310691101</v>
      </c>
      <c r="L64" s="9">
        <v>3756.3709844300001</v>
      </c>
      <c r="N64" s="7"/>
    </row>
    <row r="65" spans="1:14" ht="13">
      <c r="A65" s="1" t="s">
        <v>148</v>
      </c>
      <c r="B65" s="1" t="s">
        <v>149</v>
      </c>
      <c r="C65" s="1" t="s">
        <v>56</v>
      </c>
      <c r="D65" s="9">
        <v>13342.81</v>
      </c>
      <c r="E65" s="8">
        <v>11875.3021988906</v>
      </c>
      <c r="F65" s="9">
        <v>11045.772868550001</v>
      </c>
      <c r="H65" s="7"/>
      <c r="J65" s="9">
        <v>24924.99</v>
      </c>
      <c r="K65" s="8">
        <v>11634.875294175999</v>
      </c>
      <c r="L65" s="9">
        <v>12036.368104429999</v>
      </c>
      <c r="N65" s="7"/>
    </row>
    <row r="66" spans="1:14" ht="13">
      <c r="B66" s="1"/>
      <c r="C66" s="1"/>
      <c r="E66" s="8"/>
      <c r="F66" s="8"/>
      <c r="K66" s="8"/>
      <c r="L66" s="8"/>
    </row>
    <row r="67" spans="1:14" ht="13">
      <c r="B67" s="1"/>
      <c r="C67" s="1"/>
      <c r="E67" s="8"/>
      <c r="F67" s="8"/>
      <c r="K67" s="8"/>
      <c r="L67" s="8"/>
    </row>
    <row r="68" spans="1:14" ht="13">
      <c r="B68" s="1"/>
      <c r="C68" s="1"/>
      <c r="E68" s="8"/>
      <c r="F68" s="8"/>
      <c r="K68" s="8"/>
      <c r="L68" s="8"/>
    </row>
    <row r="69" spans="1:14" ht="13">
      <c r="B69" s="1"/>
      <c r="C69" s="1"/>
      <c r="E69" s="8"/>
      <c r="F69" s="8"/>
      <c r="K69" s="8"/>
      <c r="L69" s="8"/>
    </row>
    <row r="70" spans="1:14" ht="13">
      <c r="B70" s="1"/>
      <c r="C70" s="1"/>
      <c r="E70" s="8"/>
      <c r="F70" s="8"/>
      <c r="K70" s="8"/>
      <c r="L70" s="8"/>
    </row>
    <row r="71" spans="1:14" ht="13">
      <c r="B71" s="1"/>
      <c r="C71" s="1"/>
      <c r="E71" s="8"/>
      <c r="F71" s="8"/>
      <c r="K71" s="8"/>
      <c r="L71" s="8"/>
    </row>
    <row r="72" spans="1:14" ht="13">
      <c r="B72" s="1"/>
      <c r="C72" s="1"/>
      <c r="E72" s="8"/>
      <c r="F72" s="8"/>
      <c r="K72" s="8"/>
      <c r="L72" s="8"/>
    </row>
    <row r="73" spans="1:14" ht="13">
      <c r="B73" s="1"/>
      <c r="C73" s="1"/>
      <c r="E73" s="8"/>
      <c r="F73" s="8"/>
      <c r="K73" s="8"/>
      <c r="L73" s="8"/>
    </row>
    <row r="74" spans="1:14" ht="13">
      <c r="B74" s="1"/>
      <c r="C74" s="1"/>
      <c r="E74" s="8"/>
      <c r="F74" s="8"/>
      <c r="K74" s="8"/>
      <c r="L74" s="8"/>
    </row>
    <row r="75" spans="1:14" ht="13">
      <c r="B75" s="1"/>
      <c r="C75" s="1"/>
      <c r="E75" s="8"/>
      <c r="F75" s="8"/>
      <c r="K75" s="8"/>
      <c r="L75" s="8"/>
    </row>
    <row r="76" spans="1:14" ht="13">
      <c r="B76" s="1"/>
      <c r="C76" s="1"/>
      <c r="E76" s="8"/>
      <c r="F76" s="8"/>
      <c r="K76" s="8"/>
      <c r="L76" s="8"/>
    </row>
    <row r="77" spans="1:14" ht="13">
      <c r="B77" s="1"/>
      <c r="C77" s="1"/>
      <c r="E77" s="8"/>
      <c r="F77" s="8"/>
      <c r="K77" s="8"/>
      <c r="L77" s="8"/>
    </row>
    <row r="78" spans="1:14" ht="13">
      <c r="B78" s="1"/>
      <c r="C78" s="1"/>
      <c r="E78" s="8"/>
      <c r="F78" s="8"/>
      <c r="K78" s="8"/>
      <c r="L78" s="8"/>
    </row>
    <row r="79" spans="1:14" ht="13">
      <c r="B79" s="1"/>
      <c r="C79" s="1"/>
      <c r="E79" s="8"/>
      <c r="F79" s="8"/>
      <c r="K79" s="8"/>
      <c r="L79" s="8"/>
    </row>
    <row r="80" spans="1:14" ht="13">
      <c r="B80" s="1"/>
      <c r="C80" s="1"/>
      <c r="E80" s="8"/>
      <c r="F80" s="8"/>
      <c r="K80" s="8"/>
      <c r="L80" s="8"/>
    </row>
    <row r="81" spans="2:12" ht="13">
      <c r="B81" s="1"/>
      <c r="C81" s="1"/>
      <c r="E81" s="8"/>
      <c r="F81" s="8"/>
      <c r="K81" s="8"/>
      <c r="L81" s="8"/>
    </row>
    <row r="82" spans="2:12" ht="13">
      <c r="B82" s="1"/>
      <c r="C82" s="1"/>
      <c r="E82" s="8"/>
      <c r="F82" s="8"/>
      <c r="K82" s="8"/>
      <c r="L82" s="8"/>
    </row>
    <row r="83" spans="2:12" ht="13">
      <c r="B83" s="1"/>
      <c r="C83" s="1"/>
      <c r="E83" s="8"/>
      <c r="F83" s="8"/>
      <c r="K83" s="8"/>
      <c r="L83" s="8"/>
    </row>
    <row r="84" spans="2:12" ht="13">
      <c r="B84" s="1"/>
      <c r="C84" s="1"/>
      <c r="E84" s="8"/>
      <c r="F84" s="8"/>
      <c r="K84" s="8"/>
      <c r="L84" s="8"/>
    </row>
    <row r="85" spans="2:12" ht="13">
      <c r="B85" s="1"/>
      <c r="C85" s="1"/>
      <c r="E85" s="8"/>
      <c r="F85" s="8"/>
      <c r="K85" s="8"/>
      <c r="L85" s="8"/>
    </row>
    <row r="86" spans="2:12" ht="13">
      <c r="B86" s="1"/>
      <c r="C86" s="1"/>
      <c r="E86" s="8"/>
      <c r="F86" s="8"/>
      <c r="K86" s="8"/>
      <c r="L86" s="8"/>
    </row>
    <row r="87" spans="2:12" ht="13">
      <c r="B87" s="1"/>
      <c r="C87" s="1"/>
      <c r="E87" s="8"/>
      <c r="F87" s="8"/>
      <c r="K87" s="8"/>
      <c r="L87" s="8"/>
    </row>
    <row r="88" spans="2:12" ht="13">
      <c r="B88" s="1"/>
      <c r="C88" s="1"/>
      <c r="E88" s="8"/>
      <c r="F88" s="8"/>
      <c r="K88" s="8"/>
      <c r="L88" s="8"/>
    </row>
    <row r="89" spans="2:12" ht="13">
      <c r="B89" s="1"/>
      <c r="C89" s="1"/>
      <c r="E89" s="8"/>
      <c r="F89" s="8"/>
      <c r="K89" s="8"/>
      <c r="L89" s="8"/>
    </row>
    <row r="90" spans="2:12" ht="13">
      <c r="B90" s="1"/>
      <c r="C90" s="1"/>
      <c r="E90" s="8"/>
      <c r="F90" s="8"/>
      <c r="K90" s="8"/>
      <c r="L90" s="8"/>
    </row>
    <row r="91" spans="2:12" ht="13">
      <c r="B91" s="1"/>
      <c r="C91" s="1"/>
      <c r="E91" s="8"/>
      <c r="F91" s="8"/>
      <c r="K91" s="8"/>
      <c r="L91" s="8"/>
    </row>
    <row r="92" spans="2:12" ht="13">
      <c r="B92" s="1"/>
      <c r="C92" s="1"/>
      <c r="E92" s="8"/>
      <c r="F92" s="8"/>
      <c r="K92" s="8"/>
      <c r="L92" s="8"/>
    </row>
    <row r="93" spans="2:12" ht="13">
      <c r="B93" s="1"/>
      <c r="C93" s="1"/>
      <c r="E93" s="8"/>
      <c r="F93" s="8"/>
      <c r="K93" s="8"/>
      <c r="L93" s="8"/>
    </row>
    <row r="94" spans="2:12" ht="13">
      <c r="B94" s="1"/>
      <c r="C94" s="1"/>
      <c r="E94" s="8"/>
      <c r="F94" s="8"/>
      <c r="K94" s="8"/>
      <c r="L94" s="8"/>
    </row>
    <row r="95" spans="2:12" ht="13">
      <c r="B95" s="1"/>
      <c r="C95" s="1"/>
      <c r="E95" s="8"/>
      <c r="F95" s="8"/>
      <c r="K95" s="8"/>
      <c r="L95" s="8"/>
    </row>
    <row r="96" spans="2:12" ht="13">
      <c r="B96" s="1"/>
      <c r="C96" s="1"/>
      <c r="E96" s="8"/>
      <c r="F96" s="8"/>
      <c r="K96" s="8"/>
      <c r="L96" s="8"/>
    </row>
    <row r="97" spans="2:12" ht="13">
      <c r="B97" s="1"/>
      <c r="C97" s="1"/>
      <c r="E97" s="8"/>
      <c r="F97" s="8"/>
      <c r="K97" s="8"/>
      <c r="L97" s="8"/>
    </row>
    <row r="98" spans="2:12" ht="13">
      <c r="B98" s="1"/>
      <c r="C98" s="1"/>
      <c r="E98" s="8"/>
      <c r="F98" s="8"/>
      <c r="K98" s="8"/>
      <c r="L98" s="8"/>
    </row>
    <row r="99" spans="2:12" ht="13">
      <c r="B99" s="1"/>
      <c r="C99" s="1"/>
      <c r="E99" s="8"/>
      <c r="F99" s="8"/>
      <c r="K99" s="8"/>
      <c r="L99" s="8"/>
    </row>
    <row r="100" spans="2:12" ht="13">
      <c r="B100" s="1"/>
      <c r="C100" s="1"/>
      <c r="E100" s="8"/>
      <c r="F100" s="8"/>
      <c r="K100" s="8"/>
      <c r="L100" s="8"/>
    </row>
    <row r="101" spans="2:12" ht="13">
      <c r="B101" s="1"/>
      <c r="C101" s="1"/>
      <c r="E101" s="8"/>
      <c r="F101" s="8"/>
      <c r="K101" s="8"/>
      <c r="L101" s="8"/>
    </row>
    <row r="102" spans="2:12" ht="13">
      <c r="B102" s="1"/>
      <c r="C102" s="1"/>
      <c r="E102" s="8"/>
      <c r="F102" s="8"/>
      <c r="K102" s="8"/>
      <c r="L102" s="8"/>
    </row>
    <row r="103" spans="2:12" ht="13">
      <c r="B103" s="1"/>
      <c r="C103" s="1"/>
      <c r="E103" s="8"/>
      <c r="F103" s="8"/>
      <c r="K103" s="8"/>
      <c r="L103" s="8"/>
    </row>
    <row r="104" spans="2:12" ht="13">
      <c r="B104" s="1"/>
      <c r="C104" s="1"/>
      <c r="E104" s="8"/>
      <c r="F104" s="8"/>
      <c r="K104" s="8"/>
      <c r="L104" s="8"/>
    </row>
    <row r="105" spans="2:12" ht="13">
      <c r="B105" s="1"/>
      <c r="C105" s="1"/>
      <c r="E105" s="8"/>
      <c r="F105" s="8"/>
      <c r="K105" s="8"/>
      <c r="L105" s="8"/>
    </row>
    <row r="106" spans="2:12" ht="13">
      <c r="B106" s="1"/>
      <c r="C106" s="1"/>
      <c r="E106" s="8"/>
      <c r="F106" s="8"/>
      <c r="K106" s="8"/>
      <c r="L106" s="8"/>
    </row>
    <row r="107" spans="2:12" ht="13">
      <c r="B107" s="1"/>
      <c r="C107" s="1"/>
      <c r="E107" s="8"/>
      <c r="F107" s="8"/>
      <c r="K107" s="8"/>
      <c r="L107" s="8"/>
    </row>
    <row r="108" spans="2:12" ht="13">
      <c r="B108" s="1"/>
      <c r="C108" s="1"/>
      <c r="E108" s="8"/>
      <c r="F108" s="8"/>
      <c r="K108" s="8"/>
      <c r="L108" s="8"/>
    </row>
    <row r="109" spans="2:12" ht="13">
      <c r="B109" s="1"/>
      <c r="C109" s="1"/>
      <c r="E109" s="8"/>
      <c r="F109" s="8"/>
      <c r="K109" s="8"/>
      <c r="L109" s="8"/>
    </row>
    <row r="110" spans="2:12" ht="13">
      <c r="B110" s="1"/>
      <c r="C110" s="1"/>
      <c r="E110" s="8"/>
      <c r="F110" s="8"/>
      <c r="K110" s="8"/>
      <c r="L110" s="8"/>
    </row>
    <row r="111" spans="2:12" ht="13">
      <c r="B111" s="1"/>
      <c r="C111" s="1"/>
      <c r="E111" s="8"/>
      <c r="F111" s="8"/>
      <c r="K111" s="8"/>
      <c r="L111" s="8"/>
    </row>
    <row r="112" spans="2:12" ht="13">
      <c r="B112" s="1"/>
      <c r="C112" s="1"/>
      <c r="E112" s="8"/>
      <c r="F112" s="8"/>
      <c r="K112" s="8"/>
      <c r="L112" s="8"/>
    </row>
    <row r="113" spans="2:12" ht="13">
      <c r="B113" s="1"/>
      <c r="C113" s="1"/>
      <c r="E113" s="8"/>
      <c r="F113" s="8"/>
      <c r="K113" s="8"/>
      <c r="L113" s="8"/>
    </row>
    <row r="114" spans="2:12" ht="13">
      <c r="B114" s="1"/>
      <c r="C114" s="1"/>
      <c r="E114" s="8"/>
      <c r="F114" s="8"/>
      <c r="K114" s="8"/>
      <c r="L114" s="8"/>
    </row>
    <row r="115" spans="2:12" ht="13">
      <c r="B115" s="1"/>
      <c r="C115" s="1"/>
      <c r="E115" s="8"/>
      <c r="F115" s="8"/>
      <c r="K115" s="8"/>
      <c r="L115" s="8"/>
    </row>
    <row r="116" spans="2:12" ht="13">
      <c r="B116" s="1"/>
      <c r="C116" s="1"/>
      <c r="E116" s="8"/>
      <c r="F116" s="8"/>
      <c r="K116" s="8"/>
      <c r="L116" s="8"/>
    </row>
    <row r="117" spans="2:12" ht="13">
      <c r="B117" s="1"/>
      <c r="C117" s="1"/>
      <c r="E117" s="8"/>
      <c r="F117" s="8"/>
      <c r="K117" s="8"/>
      <c r="L117" s="8"/>
    </row>
    <row r="118" spans="2:12" ht="13">
      <c r="B118" s="1"/>
      <c r="C118" s="1"/>
      <c r="E118" s="8"/>
      <c r="F118" s="8"/>
      <c r="K118" s="8"/>
      <c r="L118" s="8"/>
    </row>
    <row r="119" spans="2:12" ht="13">
      <c r="B119" s="1"/>
      <c r="C119" s="1"/>
      <c r="E119" s="8"/>
      <c r="F119" s="8"/>
      <c r="K119" s="8"/>
      <c r="L119" s="8"/>
    </row>
    <row r="120" spans="2:12" ht="13">
      <c r="B120" s="1"/>
      <c r="C120" s="1"/>
      <c r="E120" s="8"/>
      <c r="F120" s="8"/>
      <c r="K120" s="8"/>
      <c r="L120" s="8"/>
    </row>
    <row r="121" spans="2:12" ht="13">
      <c r="B121" s="1"/>
      <c r="C121" s="1"/>
      <c r="E121" s="8"/>
      <c r="F121" s="8"/>
      <c r="K121" s="8"/>
      <c r="L121" s="8"/>
    </row>
    <row r="122" spans="2:12" ht="13">
      <c r="B122" s="1"/>
      <c r="C122" s="1"/>
      <c r="E122" s="8"/>
      <c r="F122" s="8"/>
      <c r="K122" s="8"/>
      <c r="L122" s="8"/>
    </row>
    <row r="123" spans="2:12" ht="13">
      <c r="B123" s="1"/>
      <c r="C123" s="1"/>
      <c r="E123" s="8"/>
      <c r="F123" s="8"/>
      <c r="K123" s="8"/>
      <c r="L123" s="8"/>
    </row>
    <row r="124" spans="2:12" ht="13">
      <c r="B124" s="1"/>
      <c r="C124" s="1"/>
      <c r="E124" s="8"/>
      <c r="F124" s="8"/>
      <c r="K124" s="8"/>
      <c r="L124" s="8"/>
    </row>
    <row r="125" spans="2:12" ht="13">
      <c r="B125" s="1"/>
      <c r="C125" s="1"/>
      <c r="E125" s="8"/>
      <c r="F125" s="8"/>
      <c r="K125" s="8"/>
      <c r="L125" s="8"/>
    </row>
    <row r="126" spans="2:12" ht="13">
      <c r="B126" s="1"/>
      <c r="C126" s="1"/>
      <c r="E126" s="8"/>
      <c r="F126" s="8"/>
      <c r="K126" s="8"/>
      <c r="L126" s="8"/>
    </row>
    <row r="127" spans="2:12" ht="13">
      <c r="B127" s="1"/>
      <c r="C127" s="1"/>
      <c r="E127" s="8"/>
      <c r="F127" s="8"/>
      <c r="K127" s="8"/>
      <c r="L127" s="8"/>
    </row>
    <row r="128" spans="2:12" ht="13">
      <c r="B128" s="1"/>
      <c r="C128" s="1"/>
      <c r="E128" s="8"/>
      <c r="F128" s="8"/>
      <c r="K128" s="8"/>
      <c r="L128" s="8"/>
    </row>
    <row r="129" spans="2:12" ht="13">
      <c r="B129" s="1"/>
      <c r="C129" s="1"/>
      <c r="E129" s="8"/>
      <c r="F129" s="8"/>
      <c r="K129" s="8"/>
      <c r="L129" s="8"/>
    </row>
    <row r="130" spans="2:12" ht="13">
      <c r="B130" s="1"/>
      <c r="C130" s="1"/>
      <c r="E130" s="8"/>
      <c r="F130" s="8"/>
      <c r="K130" s="8"/>
      <c r="L130" s="8"/>
    </row>
    <row r="131" spans="2:12" ht="13">
      <c r="B131" s="1"/>
      <c r="C131" s="1"/>
      <c r="E131" s="8"/>
      <c r="F131" s="8"/>
      <c r="K131" s="8"/>
      <c r="L131" s="8"/>
    </row>
    <row r="132" spans="2:12" ht="13">
      <c r="B132" s="1"/>
      <c r="C132" s="1"/>
      <c r="E132" s="8"/>
      <c r="F132" s="8"/>
      <c r="K132" s="8"/>
      <c r="L132" s="8"/>
    </row>
    <row r="133" spans="2:12" ht="13">
      <c r="B133" s="1"/>
      <c r="C133" s="1"/>
      <c r="E133" s="8"/>
      <c r="F133" s="8"/>
      <c r="K133" s="8"/>
      <c r="L133" s="8"/>
    </row>
    <row r="134" spans="2:12" ht="13">
      <c r="B134" s="1"/>
      <c r="C134" s="1"/>
      <c r="E134" s="8"/>
      <c r="F134" s="8"/>
      <c r="K134" s="8"/>
      <c r="L134" s="8"/>
    </row>
    <row r="135" spans="2:12" ht="13">
      <c r="B135" s="1"/>
      <c r="C135" s="1"/>
      <c r="E135" s="8"/>
      <c r="F135" s="8"/>
      <c r="K135" s="8"/>
      <c r="L135" s="8"/>
    </row>
    <row r="136" spans="2:12" ht="13">
      <c r="B136" s="1"/>
      <c r="C136" s="1"/>
      <c r="E136" s="8"/>
      <c r="F136" s="8"/>
      <c r="K136" s="8"/>
      <c r="L136" s="8"/>
    </row>
    <row r="137" spans="2:12" ht="13">
      <c r="B137" s="1"/>
      <c r="C137" s="1"/>
      <c r="E137" s="8"/>
      <c r="F137" s="8"/>
      <c r="K137" s="8"/>
      <c r="L137" s="8"/>
    </row>
    <row r="138" spans="2:12" ht="13">
      <c r="B138" s="1"/>
      <c r="C138" s="1"/>
      <c r="E138" s="8"/>
      <c r="F138" s="8"/>
      <c r="K138" s="8"/>
      <c r="L138" s="8"/>
    </row>
    <row r="139" spans="2:12" ht="13">
      <c r="B139" s="1"/>
      <c r="C139" s="1"/>
      <c r="E139" s="8"/>
      <c r="F139" s="8"/>
      <c r="K139" s="8"/>
      <c r="L139" s="8"/>
    </row>
    <row r="140" spans="2:12" ht="13">
      <c r="B140" s="1"/>
      <c r="C140" s="1"/>
      <c r="E140" s="8"/>
      <c r="F140" s="8"/>
      <c r="K140" s="8"/>
      <c r="L140" s="8"/>
    </row>
    <row r="141" spans="2:12" ht="13">
      <c r="B141" s="1"/>
      <c r="C141" s="1"/>
      <c r="E141" s="8"/>
      <c r="F141" s="8"/>
      <c r="K141" s="8"/>
      <c r="L141" s="8"/>
    </row>
    <row r="142" spans="2:12" ht="13">
      <c r="B142" s="1"/>
      <c r="C142" s="1"/>
      <c r="E142" s="8"/>
      <c r="F142" s="8"/>
      <c r="K142" s="8"/>
      <c r="L142" s="8"/>
    </row>
    <row r="143" spans="2:12" ht="13">
      <c r="B143" s="1"/>
      <c r="C143" s="1"/>
      <c r="E143" s="8"/>
      <c r="F143" s="8"/>
      <c r="K143" s="8"/>
      <c r="L143" s="8"/>
    </row>
    <row r="144" spans="2:12" ht="13">
      <c r="B144" s="1"/>
      <c r="C144" s="1"/>
      <c r="E144" s="8"/>
      <c r="F144" s="8"/>
      <c r="K144" s="8"/>
      <c r="L144" s="8"/>
    </row>
    <row r="145" spans="2:12" ht="13">
      <c r="B145" s="1"/>
      <c r="C145" s="1"/>
      <c r="E145" s="8"/>
      <c r="F145" s="8"/>
      <c r="K145" s="8"/>
      <c r="L145" s="8"/>
    </row>
    <row r="146" spans="2:12" ht="13">
      <c r="B146" s="1"/>
      <c r="C146" s="1"/>
      <c r="E146" s="8"/>
      <c r="F146" s="8"/>
      <c r="K146" s="8"/>
      <c r="L146" s="8"/>
    </row>
    <row r="147" spans="2:12" ht="13">
      <c r="B147" s="1"/>
      <c r="C147" s="1"/>
      <c r="E147" s="8"/>
      <c r="F147" s="8"/>
      <c r="K147" s="8"/>
      <c r="L147" s="8"/>
    </row>
    <row r="148" spans="2:12" ht="13">
      <c r="B148" s="1"/>
      <c r="C148" s="1"/>
      <c r="E148" s="8"/>
      <c r="F148" s="8"/>
      <c r="K148" s="8"/>
      <c r="L148" s="8"/>
    </row>
    <row r="149" spans="2:12" ht="13">
      <c r="B149" s="1"/>
      <c r="C149" s="1"/>
      <c r="E149" s="8"/>
      <c r="F149" s="8"/>
      <c r="K149" s="8"/>
      <c r="L149" s="8"/>
    </row>
    <row r="150" spans="2:12" ht="13">
      <c r="B150" s="1"/>
      <c r="C150" s="1"/>
      <c r="E150" s="8"/>
      <c r="F150" s="8"/>
      <c r="K150" s="8"/>
      <c r="L150" s="8"/>
    </row>
    <row r="151" spans="2:12" ht="13">
      <c r="B151" s="1"/>
      <c r="C151" s="1"/>
      <c r="E151" s="8"/>
      <c r="F151" s="8"/>
      <c r="K151" s="8"/>
      <c r="L151" s="8"/>
    </row>
    <row r="152" spans="2:12" ht="13">
      <c r="B152" s="1"/>
      <c r="C152" s="1"/>
      <c r="E152" s="8"/>
      <c r="F152" s="8"/>
      <c r="K152" s="8"/>
      <c r="L152" s="8"/>
    </row>
    <row r="153" spans="2:12" ht="13">
      <c r="B153" s="1"/>
      <c r="C153" s="1"/>
      <c r="E153" s="8"/>
      <c r="F153" s="8"/>
      <c r="K153" s="8"/>
      <c r="L153" s="8"/>
    </row>
    <row r="154" spans="2:12" ht="13">
      <c r="B154" s="1"/>
      <c r="C154" s="1"/>
      <c r="E154" s="8"/>
      <c r="F154" s="8"/>
      <c r="K154" s="8"/>
      <c r="L154" s="8"/>
    </row>
    <row r="155" spans="2:12" ht="13">
      <c r="B155" s="1"/>
      <c r="C155" s="1"/>
      <c r="E155" s="8"/>
      <c r="F155" s="8"/>
      <c r="K155" s="8"/>
      <c r="L155" s="8"/>
    </row>
    <row r="156" spans="2:12" ht="13">
      <c r="B156" s="1"/>
      <c r="C156" s="1"/>
      <c r="E156" s="8"/>
      <c r="F156" s="8"/>
      <c r="K156" s="8"/>
      <c r="L156" s="8"/>
    </row>
    <row r="157" spans="2:12" ht="13">
      <c r="B157" s="1"/>
      <c r="C157" s="1"/>
      <c r="E157" s="8"/>
      <c r="F157" s="8"/>
      <c r="K157" s="8"/>
      <c r="L157" s="8"/>
    </row>
    <row r="158" spans="2:12" ht="13">
      <c r="B158" s="1"/>
      <c r="C158" s="1"/>
      <c r="E158" s="8"/>
      <c r="F158" s="8"/>
      <c r="K158" s="8"/>
      <c r="L158" s="8"/>
    </row>
    <row r="159" spans="2:12" ht="13">
      <c r="B159" s="1"/>
      <c r="C159" s="1"/>
      <c r="E159" s="8"/>
      <c r="F159" s="8"/>
      <c r="K159" s="8"/>
      <c r="L159" s="8"/>
    </row>
    <row r="160" spans="2:12" ht="13">
      <c r="B160" s="1"/>
      <c r="C160" s="1"/>
      <c r="E160" s="8"/>
      <c r="F160" s="8"/>
      <c r="K160" s="8"/>
      <c r="L160" s="8"/>
    </row>
    <row r="161" spans="2:12" ht="13">
      <c r="B161" s="1"/>
      <c r="C161" s="1"/>
      <c r="E161" s="8"/>
      <c r="F161" s="8"/>
      <c r="K161" s="8"/>
      <c r="L161" s="8"/>
    </row>
    <row r="162" spans="2:12" ht="13">
      <c r="B162" s="1"/>
      <c r="C162" s="1"/>
      <c r="E162" s="8"/>
      <c r="F162" s="8"/>
      <c r="K162" s="8"/>
      <c r="L162" s="8"/>
    </row>
    <row r="163" spans="2:12" ht="13">
      <c r="B163" s="1"/>
      <c r="C163" s="1"/>
      <c r="E163" s="8"/>
      <c r="F163" s="8"/>
      <c r="K163" s="8"/>
      <c r="L163" s="8"/>
    </row>
    <row r="164" spans="2:12" ht="13">
      <c r="B164" s="1"/>
      <c r="C164" s="1"/>
      <c r="E164" s="8"/>
      <c r="F164" s="8"/>
      <c r="K164" s="8"/>
      <c r="L164" s="8"/>
    </row>
    <row r="165" spans="2:12" ht="13">
      <c r="B165" s="1"/>
      <c r="C165" s="1"/>
      <c r="E165" s="8"/>
      <c r="F165" s="8"/>
      <c r="K165" s="8"/>
      <c r="L165" s="8"/>
    </row>
    <row r="166" spans="2:12" ht="13">
      <c r="B166" s="1"/>
      <c r="C166" s="1"/>
      <c r="E166" s="8"/>
      <c r="F166" s="8"/>
      <c r="K166" s="8"/>
      <c r="L166" s="8"/>
    </row>
    <row r="167" spans="2:12" ht="13">
      <c r="B167" s="1"/>
      <c r="C167" s="1"/>
      <c r="E167" s="8"/>
      <c r="F167" s="8"/>
      <c r="K167" s="8"/>
      <c r="L167" s="8"/>
    </row>
    <row r="168" spans="2:12" ht="13">
      <c r="B168" s="1"/>
      <c r="C168" s="1"/>
      <c r="E168" s="8"/>
      <c r="F168" s="8"/>
      <c r="K168" s="8"/>
      <c r="L168" s="8"/>
    </row>
    <row r="169" spans="2:12" ht="13">
      <c r="B169" s="1"/>
      <c r="C169" s="1"/>
      <c r="E169" s="8"/>
      <c r="F169" s="8"/>
      <c r="K169" s="8"/>
      <c r="L169" s="8"/>
    </row>
    <row r="170" spans="2:12" ht="13">
      <c r="B170" s="1"/>
      <c r="C170" s="1"/>
      <c r="E170" s="8"/>
      <c r="F170" s="8"/>
      <c r="K170" s="8"/>
      <c r="L170" s="8"/>
    </row>
    <row r="171" spans="2:12" ht="13">
      <c r="B171" s="1"/>
      <c r="C171" s="1"/>
      <c r="E171" s="8"/>
      <c r="F171" s="8"/>
      <c r="K171" s="8"/>
      <c r="L171" s="8"/>
    </row>
    <row r="172" spans="2:12" ht="13">
      <c r="B172" s="1"/>
      <c r="C172" s="1"/>
      <c r="E172" s="8"/>
      <c r="F172" s="8"/>
      <c r="K172" s="8"/>
      <c r="L172" s="8"/>
    </row>
    <row r="173" spans="2:12" ht="13">
      <c r="B173" s="1"/>
      <c r="C173" s="1"/>
      <c r="E173" s="8"/>
      <c r="F173" s="8"/>
      <c r="K173" s="8"/>
      <c r="L173" s="8"/>
    </row>
    <row r="174" spans="2:12" ht="13">
      <c r="B174" s="1"/>
      <c r="C174" s="1"/>
      <c r="E174" s="8"/>
      <c r="F174" s="8"/>
      <c r="K174" s="8"/>
      <c r="L174" s="8"/>
    </row>
    <row r="175" spans="2:12" ht="13">
      <c r="B175" s="1"/>
      <c r="C175" s="1"/>
      <c r="E175" s="8"/>
      <c r="F175" s="8"/>
      <c r="K175" s="8"/>
      <c r="L175" s="8"/>
    </row>
    <row r="176" spans="2:12" ht="13">
      <c r="B176" s="1"/>
      <c r="C176" s="1"/>
      <c r="E176" s="8"/>
      <c r="F176" s="8"/>
      <c r="K176" s="8"/>
      <c r="L176" s="8"/>
    </row>
    <row r="177" spans="2:12" ht="13">
      <c r="B177" s="1"/>
      <c r="C177" s="1"/>
      <c r="E177" s="8"/>
      <c r="F177" s="8"/>
      <c r="K177" s="8"/>
      <c r="L177" s="8"/>
    </row>
    <row r="178" spans="2:12" ht="13">
      <c r="B178" s="1"/>
      <c r="C178" s="1"/>
      <c r="E178" s="8"/>
      <c r="F178" s="8"/>
      <c r="K178" s="8"/>
      <c r="L178" s="8"/>
    </row>
    <row r="179" spans="2:12" ht="13">
      <c r="B179" s="1"/>
      <c r="C179" s="1"/>
      <c r="E179" s="8"/>
      <c r="F179" s="8"/>
      <c r="K179" s="8"/>
      <c r="L179" s="8"/>
    </row>
    <row r="180" spans="2:12" ht="13">
      <c r="B180" s="1"/>
      <c r="C180" s="1"/>
      <c r="E180" s="8"/>
      <c r="F180" s="8"/>
      <c r="K180" s="8"/>
      <c r="L180" s="8"/>
    </row>
    <row r="181" spans="2:12" ht="13">
      <c r="B181" s="1"/>
      <c r="C181" s="1"/>
      <c r="E181" s="8"/>
      <c r="F181" s="8"/>
      <c r="K181" s="8"/>
      <c r="L181" s="8"/>
    </row>
    <row r="182" spans="2:12" ht="13">
      <c r="B182" s="1"/>
      <c r="C182" s="1"/>
      <c r="E182" s="8"/>
      <c r="F182" s="8"/>
      <c r="K182" s="8"/>
      <c r="L182" s="8"/>
    </row>
    <row r="183" spans="2:12" ht="13">
      <c r="B183" s="1"/>
      <c r="C183" s="1"/>
      <c r="E183" s="8"/>
      <c r="F183" s="8"/>
      <c r="K183" s="8"/>
      <c r="L183" s="8"/>
    </row>
    <row r="184" spans="2:12" ht="13">
      <c r="B184" s="1"/>
      <c r="C184" s="1"/>
      <c r="E184" s="8"/>
      <c r="F184" s="8"/>
      <c r="K184" s="8"/>
      <c r="L184" s="8"/>
    </row>
    <row r="185" spans="2:12" ht="13">
      <c r="B185" s="1"/>
      <c r="C185" s="1"/>
      <c r="E185" s="8"/>
      <c r="F185" s="8"/>
      <c r="K185" s="8"/>
      <c r="L185" s="8"/>
    </row>
    <row r="186" spans="2:12" ht="13">
      <c r="B186" s="1"/>
      <c r="C186" s="1"/>
      <c r="E186" s="8"/>
      <c r="F186" s="8"/>
      <c r="K186" s="8"/>
      <c r="L186" s="8"/>
    </row>
    <row r="187" spans="2:12" ht="13">
      <c r="B187" s="1"/>
      <c r="C187" s="1"/>
      <c r="E187" s="8"/>
      <c r="F187" s="8"/>
      <c r="K187" s="8"/>
      <c r="L187" s="8"/>
    </row>
    <row r="188" spans="2:12" ht="13">
      <c r="B188" s="1"/>
      <c r="C188" s="1"/>
      <c r="E188" s="8"/>
      <c r="F188" s="8"/>
      <c r="K188" s="8"/>
      <c r="L188" s="8"/>
    </row>
    <row r="189" spans="2:12" ht="13">
      <c r="B189" s="1"/>
      <c r="C189" s="1"/>
      <c r="E189" s="8"/>
      <c r="F189" s="8"/>
      <c r="K189" s="8"/>
      <c r="L189" s="8"/>
    </row>
    <row r="190" spans="2:12" ht="13">
      <c r="B190" s="1"/>
      <c r="C190" s="1"/>
      <c r="E190" s="8"/>
      <c r="F190" s="8"/>
      <c r="K190" s="8"/>
      <c r="L190" s="8"/>
    </row>
    <row r="191" spans="2:12" ht="13">
      <c r="B191" s="1"/>
      <c r="C191" s="1"/>
      <c r="E191" s="8"/>
      <c r="F191" s="8"/>
      <c r="K191" s="8"/>
      <c r="L191" s="8"/>
    </row>
    <row r="192" spans="2:12" ht="13">
      <c r="B192" s="1"/>
      <c r="C192" s="1"/>
      <c r="E192" s="8"/>
      <c r="F192" s="8"/>
      <c r="K192" s="8"/>
      <c r="L192" s="8"/>
    </row>
    <row r="193" spans="2:12" ht="13">
      <c r="B193" s="1"/>
      <c r="C193" s="1"/>
      <c r="E193" s="8"/>
      <c r="F193" s="8"/>
      <c r="K193" s="8"/>
      <c r="L193" s="8"/>
    </row>
    <row r="194" spans="2:12" ht="13">
      <c r="B194" s="1"/>
      <c r="C194" s="1"/>
      <c r="E194" s="8"/>
      <c r="F194" s="8"/>
      <c r="K194" s="8"/>
      <c r="L194" s="8"/>
    </row>
    <row r="195" spans="2:12" ht="13">
      <c r="B195" s="1"/>
      <c r="C195" s="1"/>
      <c r="E195" s="8"/>
      <c r="F195" s="8"/>
      <c r="K195" s="8"/>
      <c r="L195" s="8"/>
    </row>
    <row r="196" spans="2:12" ht="13">
      <c r="B196" s="1"/>
      <c r="C196" s="1"/>
      <c r="E196" s="8"/>
      <c r="F196" s="8"/>
      <c r="K196" s="8"/>
      <c r="L196" s="8"/>
    </row>
    <row r="197" spans="2:12" ht="13">
      <c r="B197" s="1"/>
      <c r="C197" s="1"/>
      <c r="E197" s="8"/>
      <c r="F197" s="8"/>
      <c r="K197" s="8"/>
      <c r="L197" s="8"/>
    </row>
    <row r="198" spans="2:12" ht="13">
      <c r="B198" s="1"/>
      <c r="C198" s="1"/>
      <c r="E198" s="8"/>
      <c r="F198" s="8"/>
      <c r="K198" s="8"/>
      <c r="L198" s="8"/>
    </row>
    <row r="199" spans="2:12" ht="13">
      <c r="B199" s="1"/>
      <c r="C199" s="1"/>
      <c r="E199" s="8"/>
      <c r="F199" s="8"/>
      <c r="K199" s="8"/>
      <c r="L199" s="8"/>
    </row>
    <row r="200" spans="2:12" ht="13">
      <c r="B200" s="1"/>
      <c r="C200" s="1"/>
      <c r="E200" s="8"/>
      <c r="F200" s="8"/>
      <c r="K200" s="8"/>
      <c r="L200" s="8"/>
    </row>
    <row r="201" spans="2:12" ht="13">
      <c r="B201" s="1"/>
      <c r="C201" s="1"/>
      <c r="E201" s="8"/>
      <c r="F201" s="8"/>
      <c r="K201" s="8"/>
      <c r="L201" s="8"/>
    </row>
    <row r="202" spans="2:12" ht="13">
      <c r="B202" s="1"/>
      <c r="C202" s="1"/>
      <c r="E202" s="8"/>
      <c r="F202" s="8"/>
      <c r="K202" s="8"/>
      <c r="L202" s="8"/>
    </row>
    <row r="203" spans="2:12" ht="13">
      <c r="B203" s="1"/>
      <c r="C203" s="1"/>
      <c r="E203" s="8"/>
      <c r="F203" s="8"/>
      <c r="K203" s="8"/>
      <c r="L203" s="8"/>
    </row>
    <row r="204" spans="2:12" ht="13">
      <c r="B204" s="1"/>
      <c r="C204" s="1"/>
      <c r="E204" s="8"/>
      <c r="F204" s="8"/>
      <c r="K204" s="8"/>
      <c r="L204" s="8"/>
    </row>
    <row r="205" spans="2:12" ht="13">
      <c r="B205" s="1"/>
      <c r="C205" s="1"/>
      <c r="E205" s="8"/>
      <c r="F205" s="8"/>
      <c r="K205" s="8"/>
      <c r="L205" s="8"/>
    </row>
    <row r="206" spans="2:12" ht="13">
      <c r="B206" s="1"/>
      <c r="C206" s="1"/>
      <c r="E206" s="8"/>
      <c r="F206" s="8"/>
      <c r="K206" s="8"/>
      <c r="L206" s="8"/>
    </row>
    <row r="207" spans="2:12" ht="13">
      <c r="B207" s="1"/>
      <c r="C207" s="1"/>
      <c r="E207" s="8"/>
      <c r="F207" s="8"/>
      <c r="K207" s="8"/>
      <c r="L207" s="8"/>
    </row>
    <row r="208" spans="2:12" ht="13">
      <c r="B208" s="1"/>
      <c r="C208" s="1"/>
      <c r="E208" s="8"/>
      <c r="F208" s="8"/>
      <c r="K208" s="8"/>
      <c r="L208" s="8"/>
    </row>
    <row r="209" spans="2:12" ht="13">
      <c r="B209" s="1"/>
      <c r="C209" s="1"/>
      <c r="E209" s="8"/>
      <c r="F209" s="8"/>
      <c r="K209" s="8"/>
      <c r="L209" s="8"/>
    </row>
    <row r="210" spans="2:12" ht="13">
      <c r="B210" s="1"/>
      <c r="C210" s="1"/>
      <c r="E210" s="8"/>
      <c r="F210" s="8"/>
      <c r="K210" s="8"/>
      <c r="L210" s="8"/>
    </row>
    <row r="211" spans="2:12" ht="13">
      <c r="B211" s="1"/>
      <c r="C211" s="1"/>
      <c r="E211" s="8"/>
      <c r="F211" s="8"/>
      <c r="K211" s="8"/>
      <c r="L211" s="8"/>
    </row>
    <row r="212" spans="2:12" ht="13">
      <c r="B212" s="1"/>
      <c r="C212" s="1"/>
      <c r="E212" s="8"/>
      <c r="F212" s="8"/>
      <c r="K212" s="8"/>
      <c r="L212" s="8"/>
    </row>
    <row r="213" spans="2:12" ht="13">
      <c r="B213" s="1"/>
      <c r="C213" s="1"/>
      <c r="E213" s="8"/>
      <c r="F213" s="8"/>
      <c r="K213" s="8"/>
      <c r="L213" s="8"/>
    </row>
    <row r="214" spans="2:12" ht="13">
      <c r="B214" s="1"/>
      <c r="C214" s="1"/>
      <c r="E214" s="8"/>
      <c r="F214" s="8"/>
      <c r="K214" s="8"/>
      <c r="L214" s="8"/>
    </row>
    <row r="215" spans="2:12" ht="13">
      <c r="B215" s="1"/>
      <c r="C215" s="1"/>
      <c r="E215" s="8"/>
      <c r="F215" s="8"/>
      <c r="K215" s="8"/>
      <c r="L215" s="8"/>
    </row>
    <row r="216" spans="2:12" ht="13">
      <c r="B216" s="1"/>
      <c r="C216" s="1"/>
      <c r="E216" s="8"/>
      <c r="F216" s="8"/>
      <c r="K216" s="8"/>
      <c r="L216" s="8"/>
    </row>
    <row r="217" spans="2:12" ht="13">
      <c r="B217" s="1"/>
      <c r="C217" s="1"/>
      <c r="E217" s="8"/>
      <c r="F217" s="8"/>
      <c r="K217" s="8"/>
      <c r="L217" s="8"/>
    </row>
    <row r="218" spans="2:12" ht="13">
      <c r="B218" s="1"/>
      <c r="C218" s="1"/>
      <c r="E218" s="8"/>
      <c r="F218" s="8"/>
      <c r="K218" s="8"/>
      <c r="L218" s="8"/>
    </row>
    <row r="219" spans="2:12" ht="13">
      <c r="B219" s="1"/>
      <c r="C219" s="1"/>
      <c r="E219" s="8"/>
      <c r="F219" s="8"/>
      <c r="K219" s="8"/>
      <c r="L219" s="8"/>
    </row>
    <row r="220" spans="2:12" ht="13">
      <c r="B220" s="1"/>
      <c r="C220" s="1"/>
      <c r="E220" s="8"/>
      <c r="F220" s="8"/>
      <c r="K220" s="8"/>
      <c r="L220" s="8"/>
    </row>
    <row r="221" spans="2:12" ht="13">
      <c r="B221" s="1"/>
      <c r="C221" s="1"/>
      <c r="E221" s="8"/>
      <c r="F221" s="8"/>
      <c r="K221" s="8"/>
      <c r="L221" s="8"/>
    </row>
    <row r="222" spans="2:12" ht="13">
      <c r="B222" s="1"/>
      <c r="C222" s="1"/>
      <c r="E222" s="8"/>
      <c r="F222" s="8"/>
      <c r="K222" s="8"/>
      <c r="L222" s="8"/>
    </row>
    <row r="223" spans="2:12" ht="13">
      <c r="B223" s="1"/>
      <c r="C223" s="1"/>
      <c r="E223" s="8"/>
      <c r="F223" s="8"/>
      <c r="K223" s="8"/>
      <c r="L223" s="8"/>
    </row>
    <row r="224" spans="2:12" ht="13">
      <c r="B224" s="1"/>
      <c r="C224" s="1"/>
      <c r="E224" s="8"/>
      <c r="F224" s="8"/>
      <c r="K224" s="8"/>
      <c r="L224" s="8"/>
    </row>
    <row r="225" spans="2:12" ht="13">
      <c r="B225" s="1"/>
      <c r="C225" s="1"/>
      <c r="E225" s="8"/>
      <c r="F225" s="8"/>
      <c r="K225" s="8"/>
      <c r="L225" s="8"/>
    </row>
    <row r="226" spans="2:12" ht="13">
      <c r="B226" s="1"/>
      <c r="C226" s="1"/>
      <c r="E226" s="8"/>
      <c r="F226" s="8"/>
      <c r="K226" s="8"/>
      <c r="L226" s="8"/>
    </row>
    <row r="227" spans="2:12" ht="13">
      <c r="B227" s="1"/>
      <c r="C227" s="1"/>
      <c r="E227" s="8"/>
      <c r="F227" s="8"/>
      <c r="K227" s="8"/>
      <c r="L227" s="8"/>
    </row>
    <row r="228" spans="2:12" ht="13">
      <c r="B228" s="1"/>
      <c r="C228" s="1"/>
      <c r="E228" s="8"/>
      <c r="F228" s="8"/>
      <c r="K228" s="8"/>
      <c r="L228" s="8"/>
    </row>
    <row r="229" spans="2:12" ht="13">
      <c r="B229" s="1"/>
      <c r="C229" s="1"/>
      <c r="E229" s="8"/>
      <c r="F229" s="8"/>
      <c r="K229" s="8"/>
      <c r="L229" s="8"/>
    </row>
    <row r="230" spans="2:12" ht="13">
      <c r="B230" s="1"/>
      <c r="C230" s="1"/>
      <c r="E230" s="8"/>
      <c r="F230" s="8"/>
      <c r="K230" s="8"/>
      <c r="L230" s="8"/>
    </row>
    <row r="231" spans="2:12" ht="13">
      <c r="B231" s="1"/>
      <c r="C231" s="1"/>
      <c r="E231" s="8"/>
      <c r="F231" s="8"/>
      <c r="K231" s="8"/>
      <c r="L231" s="8"/>
    </row>
    <row r="232" spans="2:12" ht="13">
      <c r="B232" s="1"/>
      <c r="C232" s="1"/>
      <c r="E232" s="8"/>
      <c r="F232" s="8"/>
      <c r="K232" s="8"/>
      <c r="L232" s="8"/>
    </row>
    <row r="233" spans="2:12" ht="13">
      <c r="B233" s="1"/>
      <c r="C233" s="1"/>
      <c r="E233" s="8"/>
      <c r="F233" s="8"/>
      <c r="K233" s="8"/>
      <c r="L233" s="8"/>
    </row>
    <row r="234" spans="2:12" ht="13">
      <c r="B234" s="1"/>
      <c r="C234" s="1"/>
      <c r="E234" s="8"/>
      <c r="F234" s="8"/>
      <c r="K234" s="8"/>
      <c r="L234" s="8"/>
    </row>
    <row r="235" spans="2:12" ht="13">
      <c r="B235" s="1"/>
      <c r="C235" s="1"/>
      <c r="E235" s="8"/>
      <c r="F235" s="8"/>
      <c r="K235" s="8"/>
      <c r="L235" s="8"/>
    </row>
    <row r="236" spans="2:12" ht="13">
      <c r="B236" s="1"/>
      <c r="C236" s="1"/>
      <c r="E236" s="8"/>
      <c r="F236" s="8"/>
      <c r="K236" s="8"/>
      <c r="L236" s="8"/>
    </row>
    <row r="237" spans="2:12" ht="13">
      <c r="B237" s="1"/>
      <c r="C237" s="1"/>
      <c r="E237" s="8"/>
      <c r="F237" s="8"/>
      <c r="K237" s="8"/>
      <c r="L237" s="8"/>
    </row>
    <row r="238" spans="2:12" ht="13">
      <c r="B238" s="1"/>
      <c r="C238" s="1"/>
      <c r="E238" s="8"/>
      <c r="F238" s="8"/>
      <c r="K238" s="8"/>
      <c r="L238" s="8"/>
    </row>
    <row r="239" spans="2:12" ht="13">
      <c r="B239" s="1"/>
      <c r="C239" s="1"/>
      <c r="E239" s="8"/>
      <c r="F239" s="8"/>
      <c r="K239" s="8"/>
      <c r="L239" s="8"/>
    </row>
    <row r="240" spans="2:12" ht="13">
      <c r="B240" s="1"/>
      <c r="C240" s="1"/>
      <c r="E240" s="8"/>
      <c r="F240" s="8"/>
      <c r="K240" s="8"/>
      <c r="L240" s="8"/>
    </row>
    <row r="241" spans="2:12" ht="13">
      <c r="B241" s="1"/>
      <c r="C241" s="1"/>
      <c r="E241" s="8"/>
      <c r="F241" s="8"/>
      <c r="K241" s="8"/>
      <c r="L241" s="8"/>
    </row>
    <row r="242" spans="2:12" ht="13">
      <c r="B242" s="1"/>
      <c r="C242" s="1"/>
      <c r="E242" s="8"/>
      <c r="F242" s="8"/>
      <c r="K242" s="8"/>
      <c r="L242" s="8"/>
    </row>
    <row r="243" spans="2:12" ht="13">
      <c r="B243" s="1"/>
      <c r="C243" s="1"/>
      <c r="E243" s="8"/>
      <c r="F243" s="8"/>
      <c r="K243" s="8"/>
      <c r="L243" s="8"/>
    </row>
    <row r="244" spans="2:12" ht="13">
      <c r="B244" s="1"/>
      <c r="C244" s="1"/>
      <c r="E244" s="8"/>
      <c r="F244" s="8"/>
      <c r="K244" s="8"/>
      <c r="L244" s="8"/>
    </row>
    <row r="245" spans="2:12" ht="13">
      <c r="B245" s="1"/>
      <c r="C245" s="1"/>
      <c r="E245" s="8"/>
      <c r="F245" s="8"/>
      <c r="K245" s="8"/>
      <c r="L245" s="8"/>
    </row>
    <row r="246" spans="2:12" ht="13">
      <c r="B246" s="1"/>
      <c r="C246" s="1"/>
      <c r="E246" s="8"/>
      <c r="F246" s="8"/>
      <c r="K246" s="8"/>
      <c r="L246" s="8"/>
    </row>
    <row r="247" spans="2:12" ht="13">
      <c r="B247" s="1"/>
      <c r="C247" s="1"/>
      <c r="E247" s="8"/>
      <c r="F247" s="8"/>
      <c r="K247" s="8"/>
      <c r="L247" s="8"/>
    </row>
    <row r="248" spans="2:12" ht="13">
      <c r="B248" s="1"/>
      <c r="C248" s="1"/>
      <c r="E248" s="8"/>
      <c r="F248" s="8"/>
      <c r="K248" s="8"/>
      <c r="L248" s="8"/>
    </row>
    <row r="249" spans="2:12" ht="13">
      <c r="B249" s="1"/>
      <c r="C249" s="1"/>
      <c r="E249" s="8"/>
      <c r="F249" s="8"/>
      <c r="K249" s="8"/>
      <c r="L249" s="8"/>
    </row>
    <row r="250" spans="2:12" ht="13">
      <c r="B250" s="1"/>
      <c r="C250" s="1"/>
      <c r="E250" s="8"/>
      <c r="F250" s="8"/>
      <c r="K250" s="8"/>
      <c r="L250" s="8"/>
    </row>
    <row r="251" spans="2:12" ht="13">
      <c r="B251" s="1"/>
      <c r="C251" s="1"/>
      <c r="E251" s="8"/>
      <c r="F251" s="8"/>
      <c r="K251" s="8"/>
      <c r="L251" s="8"/>
    </row>
    <row r="252" spans="2:12" ht="13">
      <c r="B252" s="1"/>
      <c r="C252" s="1"/>
      <c r="E252" s="8"/>
      <c r="F252" s="8"/>
      <c r="K252" s="8"/>
      <c r="L252" s="8"/>
    </row>
    <row r="253" spans="2:12" ht="13">
      <c r="B253" s="1"/>
      <c r="C253" s="1"/>
      <c r="E253" s="8"/>
      <c r="F253" s="8"/>
      <c r="K253" s="8"/>
      <c r="L253" s="8"/>
    </row>
    <row r="254" spans="2:12" ht="13">
      <c r="B254" s="1"/>
      <c r="C254" s="1"/>
      <c r="E254" s="8"/>
      <c r="F254" s="8"/>
      <c r="K254" s="8"/>
      <c r="L254" s="8"/>
    </row>
    <row r="255" spans="2:12" ht="13">
      <c r="B255" s="1"/>
      <c r="C255" s="1"/>
      <c r="E255" s="8"/>
      <c r="F255" s="8"/>
      <c r="K255" s="8"/>
      <c r="L255" s="8"/>
    </row>
    <row r="256" spans="2:12" ht="13">
      <c r="B256" s="1"/>
      <c r="C256" s="1"/>
      <c r="E256" s="8"/>
      <c r="F256" s="8"/>
      <c r="K256" s="8"/>
      <c r="L256" s="8"/>
    </row>
    <row r="257" spans="2:12" ht="13">
      <c r="B257" s="1"/>
      <c r="C257" s="1"/>
      <c r="E257" s="8"/>
      <c r="F257" s="8"/>
      <c r="K257" s="8"/>
      <c r="L257" s="8"/>
    </row>
    <row r="258" spans="2:12" ht="13">
      <c r="B258" s="1"/>
      <c r="C258" s="1"/>
      <c r="E258" s="8"/>
      <c r="F258" s="8"/>
      <c r="K258" s="8"/>
      <c r="L258" s="8"/>
    </row>
    <row r="259" spans="2:12" ht="13">
      <c r="B259" s="1"/>
      <c r="C259" s="1"/>
      <c r="E259" s="8"/>
      <c r="F259" s="8"/>
      <c r="K259" s="8"/>
      <c r="L259" s="8"/>
    </row>
    <row r="260" spans="2:12" ht="13">
      <c r="B260" s="1"/>
      <c r="C260" s="1"/>
      <c r="E260" s="8"/>
      <c r="F260" s="8"/>
      <c r="K260" s="8"/>
      <c r="L260" s="8"/>
    </row>
    <row r="261" spans="2:12" ht="13">
      <c r="B261" s="1"/>
      <c r="C261" s="1"/>
      <c r="E261" s="8"/>
      <c r="F261" s="8"/>
      <c r="K261" s="8"/>
      <c r="L261" s="8"/>
    </row>
    <row r="262" spans="2:12" ht="13">
      <c r="B262" s="1"/>
      <c r="C262" s="1"/>
      <c r="E262" s="8"/>
      <c r="F262" s="8"/>
      <c r="K262" s="8"/>
      <c r="L262" s="8"/>
    </row>
    <row r="263" spans="2:12" ht="13">
      <c r="B263" s="1"/>
      <c r="C263" s="1"/>
      <c r="E263" s="8"/>
      <c r="F263" s="8"/>
      <c r="K263" s="8"/>
      <c r="L263" s="8"/>
    </row>
    <row r="264" spans="2:12" ht="13">
      <c r="B264" s="1"/>
      <c r="C264" s="1"/>
      <c r="E264" s="8"/>
      <c r="F264" s="8"/>
      <c r="K264" s="8"/>
      <c r="L264" s="8"/>
    </row>
    <row r="265" spans="2:12" ht="13">
      <c r="B265" s="1"/>
      <c r="C265" s="1"/>
      <c r="E265" s="8"/>
      <c r="F265" s="8"/>
      <c r="K265" s="8"/>
      <c r="L265" s="8"/>
    </row>
    <row r="266" spans="2:12" ht="13">
      <c r="B266" s="1"/>
      <c r="C266" s="1"/>
      <c r="E266" s="8"/>
      <c r="F266" s="8"/>
      <c r="K266" s="8"/>
      <c r="L266" s="8"/>
    </row>
    <row r="267" spans="2:12" ht="13">
      <c r="B267" s="1"/>
      <c r="C267" s="1"/>
      <c r="E267" s="8"/>
      <c r="F267" s="8"/>
      <c r="K267" s="8"/>
      <c r="L267" s="8"/>
    </row>
    <row r="268" spans="2:12" ht="13">
      <c r="B268" s="1"/>
      <c r="C268" s="1"/>
      <c r="E268" s="8"/>
      <c r="F268" s="8"/>
      <c r="K268" s="8"/>
      <c r="L268" s="8"/>
    </row>
    <row r="269" spans="2:12" ht="13">
      <c r="B269" s="1"/>
      <c r="C269" s="1"/>
      <c r="E269" s="8"/>
      <c r="F269" s="8"/>
      <c r="K269" s="8"/>
      <c r="L269" s="8"/>
    </row>
    <row r="270" spans="2:12" ht="13">
      <c r="B270" s="1"/>
      <c r="C270" s="1"/>
      <c r="E270" s="8"/>
      <c r="F270" s="8"/>
      <c r="K270" s="8"/>
      <c r="L270" s="8"/>
    </row>
    <row r="271" spans="2:12" ht="13">
      <c r="B271" s="1"/>
      <c r="C271" s="1"/>
      <c r="E271" s="8"/>
      <c r="F271" s="8"/>
      <c r="K271" s="8"/>
      <c r="L271" s="8"/>
    </row>
    <row r="272" spans="2:12" ht="13">
      <c r="B272" s="1"/>
      <c r="C272" s="1"/>
      <c r="E272" s="8"/>
      <c r="F272" s="8"/>
      <c r="K272" s="8"/>
      <c r="L272" s="8"/>
    </row>
    <row r="273" spans="2:12" ht="13">
      <c r="B273" s="1"/>
      <c r="C273" s="1"/>
      <c r="E273" s="8"/>
      <c r="F273" s="8"/>
      <c r="K273" s="8"/>
      <c r="L273" s="8"/>
    </row>
    <row r="274" spans="2:12" ht="13">
      <c r="B274" s="1"/>
      <c r="C274" s="1"/>
      <c r="E274" s="8"/>
      <c r="F274" s="8"/>
      <c r="K274" s="8"/>
      <c r="L274" s="8"/>
    </row>
    <row r="275" spans="2:12" ht="13">
      <c r="B275" s="1"/>
      <c r="C275" s="1"/>
      <c r="E275" s="8"/>
      <c r="F275" s="8"/>
      <c r="K275" s="8"/>
      <c r="L275" s="8"/>
    </row>
    <row r="276" spans="2:12" ht="13">
      <c r="B276" s="1"/>
      <c r="C276" s="1"/>
      <c r="E276" s="8"/>
      <c r="F276" s="8"/>
      <c r="K276" s="8"/>
      <c r="L276" s="8"/>
    </row>
    <row r="277" spans="2:12" ht="13">
      <c r="B277" s="1"/>
      <c r="C277" s="1"/>
      <c r="E277" s="8"/>
      <c r="F277" s="8"/>
      <c r="K277" s="8"/>
      <c r="L277" s="8"/>
    </row>
    <row r="278" spans="2:12" ht="13">
      <c r="B278" s="1"/>
      <c r="C278" s="1"/>
      <c r="E278" s="8"/>
      <c r="F278" s="8"/>
      <c r="K278" s="8"/>
      <c r="L278" s="8"/>
    </row>
    <row r="279" spans="2:12" ht="13">
      <c r="B279" s="1"/>
      <c r="C279" s="1"/>
      <c r="E279" s="8"/>
      <c r="F279" s="8"/>
      <c r="K279" s="8"/>
      <c r="L279" s="8"/>
    </row>
    <row r="280" spans="2:12" ht="13">
      <c r="B280" s="1"/>
      <c r="C280" s="1"/>
      <c r="E280" s="8"/>
      <c r="F280" s="8"/>
      <c r="K280" s="8"/>
      <c r="L280" s="8"/>
    </row>
    <row r="281" spans="2:12" ht="13">
      <c r="B281" s="1"/>
      <c r="C281" s="1"/>
      <c r="E281" s="8"/>
      <c r="F281" s="8"/>
      <c r="K281" s="8"/>
      <c r="L281" s="8"/>
    </row>
    <row r="282" spans="2:12" ht="13">
      <c r="B282" s="1"/>
      <c r="C282" s="1"/>
      <c r="E282" s="8"/>
      <c r="F282" s="8"/>
      <c r="K282" s="8"/>
      <c r="L282" s="8"/>
    </row>
    <row r="283" spans="2:12" ht="13">
      <c r="B283" s="1"/>
      <c r="C283" s="1"/>
      <c r="E283" s="8"/>
      <c r="F283" s="8"/>
      <c r="K283" s="8"/>
      <c r="L283" s="8"/>
    </row>
    <row r="284" spans="2:12" ht="13">
      <c r="B284" s="1"/>
      <c r="C284" s="1"/>
      <c r="E284" s="8"/>
      <c r="F284" s="8"/>
      <c r="K284" s="8"/>
      <c r="L284" s="8"/>
    </row>
    <row r="285" spans="2:12" ht="13">
      <c r="B285" s="1"/>
      <c r="C285" s="1"/>
      <c r="E285" s="8"/>
      <c r="F285" s="8"/>
      <c r="K285" s="8"/>
      <c r="L285" s="8"/>
    </row>
    <row r="286" spans="2:12" ht="13">
      <c r="B286" s="1"/>
      <c r="C286" s="1"/>
      <c r="E286" s="8"/>
      <c r="F286" s="8"/>
      <c r="K286" s="8"/>
      <c r="L286" s="8"/>
    </row>
    <row r="287" spans="2:12" ht="13">
      <c r="B287" s="1"/>
      <c r="C287" s="1"/>
      <c r="E287" s="8"/>
      <c r="F287" s="8"/>
      <c r="K287" s="8"/>
      <c r="L287" s="8"/>
    </row>
    <row r="288" spans="2:12" ht="13">
      <c r="B288" s="1"/>
      <c r="C288" s="1"/>
      <c r="E288" s="8"/>
      <c r="F288" s="8"/>
      <c r="K288" s="8"/>
      <c r="L288" s="8"/>
    </row>
    <row r="289" spans="2:12" ht="13">
      <c r="B289" s="1"/>
      <c r="C289" s="1"/>
      <c r="E289" s="8"/>
      <c r="F289" s="8"/>
      <c r="K289" s="8"/>
      <c r="L289" s="8"/>
    </row>
    <row r="290" spans="2:12" ht="13">
      <c r="B290" s="1"/>
      <c r="C290" s="1"/>
      <c r="E290" s="8"/>
      <c r="F290" s="8"/>
      <c r="K290" s="8"/>
      <c r="L290" s="8"/>
    </row>
    <row r="291" spans="2:12" ht="13">
      <c r="B291" s="1"/>
      <c r="C291" s="1"/>
      <c r="E291" s="8"/>
      <c r="F291" s="8"/>
      <c r="K291" s="8"/>
      <c r="L291" s="8"/>
    </row>
    <row r="292" spans="2:12" ht="13">
      <c r="B292" s="1"/>
      <c r="C292" s="1"/>
      <c r="E292" s="8"/>
      <c r="F292" s="8"/>
      <c r="K292" s="8"/>
      <c r="L292" s="8"/>
    </row>
    <row r="293" spans="2:12" ht="13">
      <c r="B293" s="1"/>
      <c r="C293" s="1"/>
      <c r="E293" s="8"/>
      <c r="F293" s="8"/>
      <c r="K293" s="8"/>
      <c r="L293" s="8"/>
    </row>
    <row r="294" spans="2:12" ht="13">
      <c r="B294" s="1"/>
      <c r="C294" s="1"/>
      <c r="E294" s="8"/>
      <c r="F294" s="8"/>
      <c r="K294" s="8"/>
      <c r="L294" s="8"/>
    </row>
    <row r="295" spans="2:12" ht="13">
      <c r="B295" s="1"/>
      <c r="C295" s="1"/>
      <c r="E295" s="8"/>
      <c r="F295" s="8"/>
      <c r="K295" s="8"/>
      <c r="L295" s="8"/>
    </row>
    <row r="296" spans="2:12" ht="13">
      <c r="B296" s="1"/>
      <c r="C296" s="1"/>
      <c r="E296" s="8"/>
      <c r="F296" s="8"/>
      <c r="K296" s="8"/>
      <c r="L296" s="8"/>
    </row>
    <row r="297" spans="2:12" ht="13">
      <c r="B297" s="1"/>
      <c r="C297" s="1"/>
      <c r="E297" s="8"/>
      <c r="F297" s="8"/>
      <c r="K297" s="8"/>
      <c r="L297" s="8"/>
    </row>
    <row r="298" spans="2:12" ht="13">
      <c r="B298" s="1"/>
      <c r="C298" s="1"/>
      <c r="E298" s="8"/>
      <c r="F298" s="8"/>
      <c r="K298" s="8"/>
      <c r="L298" s="8"/>
    </row>
    <row r="299" spans="2:12" ht="13">
      <c r="B299" s="1"/>
      <c r="C299" s="1"/>
      <c r="E299" s="8"/>
      <c r="F299" s="8"/>
      <c r="K299" s="8"/>
      <c r="L299" s="8"/>
    </row>
    <row r="300" spans="2:12" ht="13">
      <c r="B300" s="1"/>
      <c r="C300" s="1"/>
      <c r="E300" s="8"/>
      <c r="F300" s="8"/>
      <c r="K300" s="8"/>
      <c r="L300" s="8"/>
    </row>
    <row r="301" spans="2:12" ht="13">
      <c r="B301" s="1"/>
      <c r="C301" s="1"/>
      <c r="E301" s="8"/>
      <c r="F301" s="8"/>
      <c r="K301" s="8"/>
      <c r="L301" s="8"/>
    </row>
    <row r="302" spans="2:12" ht="13">
      <c r="B302" s="1"/>
      <c r="C302" s="1"/>
      <c r="E302" s="8"/>
      <c r="F302" s="8"/>
      <c r="K302" s="8"/>
      <c r="L302" s="8"/>
    </row>
    <row r="303" spans="2:12" ht="13">
      <c r="B303" s="1"/>
      <c r="C303" s="1"/>
      <c r="E303" s="8"/>
      <c r="F303" s="8"/>
      <c r="K303" s="8"/>
      <c r="L303" s="8"/>
    </row>
    <row r="304" spans="2:12" ht="13">
      <c r="B304" s="1"/>
      <c r="C304" s="1"/>
      <c r="E304" s="8"/>
      <c r="F304" s="8"/>
      <c r="K304" s="8"/>
      <c r="L304" s="8"/>
    </row>
    <row r="305" spans="2:12" ht="13">
      <c r="B305" s="1"/>
      <c r="C305" s="1"/>
      <c r="E305" s="8"/>
      <c r="F305" s="8"/>
      <c r="K305" s="8"/>
      <c r="L305" s="8"/>
    </row>
    <row r="306" spans="2:12" ht="13">
      <c r="B306" s="1"/>
      <c r="C306" s="1"/>
      <c r="E306" s="8"/>
      <c r="F306" s="8"/>
      <c r="K306" s="8"/>
      <c r="L306" s="8"/>
    </row>
    <row r="307" spans="2:12" ht="13">
      <c r="B307" s="1"/>
      <c r="C307" s="1"/>
      <c r="E307" s="8"/>
      <c r="F307" s="8"/>
      <c r="K307" s="8"/>
      <c r="L307" s="8"/>
    </row>
    <row r="308" spans="2:12" ht="13">
      <c r="B308" s="1"/>
      <c r="C308" s="1"/>
      <c r="E308" s="8"/>
      <c r="F308" s="8"/>
      <c r="K308" s="8"/>
      <c r="L308" s="8"/>
    </row>
    <row r="309" spans="2:12" ht="13">
      <c r="B309" s="1"/>
      <c r="C309" s="1"/>
      <c r="E309" s="8"/>
      <c r="F309" s="8"/>
      <c r="K309" s="8"/>
      <c r="L309" s="8"/>
    </row>
    <row r="310" spans="2:12" ht="13">
      <c r="B310" s="1"/>
      <c r="C310" s="1"/>
      <c r="E310" s="8"/>
      <c r="F310" s="8"/>
      <c r="K310" s="8"/>
      <c r="L310" s="8"/>
    </row>
    <row r="311" spans="2:12" ht="13">
      <c r="B311" s="1"/>
      <c r="C311" s="1"/>
      <c r="E311" s="8"/>
      <c r="F311" s="8"/>
      <c r="K311" s="8"/>
      <c r="L311" s="8"/>
    </row>
    <row r="312" spans="2:12" ht="13">
      <c r="B312" s="1"/>
      <c r="C312" s="1"/>
      <c r="E312" s="8"/>
      <c r="F312" s="8"/>
      <c r="K312" s="8"/>
      <c r="L312" s="8"/>
    </row>
    <row r="313" spans="2:12" ht="13">
      <c r="B313" s="1"/>
      <c r="C313" s="1"/>
      <c r="E313" s="8"/>
      <c r="F313" s="8"/>
      <c r="K313" s="8"/>
      <c r="L313" s="8"/>
    </row>
    <row r="314" spans="2:12" ht="13">
      <c r="B314" s="1"/>
      <c r="C314" s="1"/>
      <c r="E314" s="8"/>
      <c r="F314" s="8"/>
      <c r="K314" s="8"/>
      <c r="L314" s="8"/>
    </row>
    <row r="315" spans="2:12" ht="13">
      <c r="B315" s="1"/>
      <c r="C315" s="1"/>
      <c r="E315" s="8"/>
      <c r="F315" s="8"/>
      <c r="K315" s="8"/>
      <c r="L315" s="8"/>
    </row>
    <row r="316" spans="2:12" ht="13">
      <c r="B316" s="1"/>
      <c r="C316" s="1"/>
      <c r="E316" s="8"/>
      <c r="F316" s="8"/>
      <c r="K316" s="8"/>
      <c r="L316" s="8"/>
    </row>
    <row r="317" spans="2:12" ht="13">
      <c r="B317" s="1"/>
      <c r="C317" s="1"/>
      <c r="E317" s="8"/>
      <c r="F317" s="8"/>
      <c r="K317" s="8"/>
      <c r="L317" s="8"/>
    </row>
    <row r="318" spans="2:12" ht="13">
      <c r="B318" s="1"/>
      <c r="C318" s="1"/>
      <c r="E318" s="8"/>
      <c r="F318" s="8"/>
      <c r="K318" s="8"/>
      <c r="L318" s="8"/>
    </row>
    <row r="319" spans="2:12" ht="13">
      <c r="B319" s="1"/>
      <c r="C319" s="1"/>
      <c r="E319" s="8"/>
      <c r="F319" s="8"/>
      <c r="K319" s="8"/>
      <c r="L319" s="8"/>
    </row>
    <row r="320" spans="2:12" ht="13">
      <c r="B320" s="1"/>
      <c r="C320" s="1"/>
      <c r="E320" s="8"/>
      <c r="F320" s="8"/>
      <c r="K320" s="8"/>
      <c r="L320" s="8"/>
    </row>
    <row r="321" spans="2:12" ht="13">
      <c r="B321" s="1"/>
      <c r="C321" s="1"/>
      <c r="E321" s="8"/>
      <c r="F321" s="8"/>
      <c r="K321" s="8"/>
      <c r="L321" s="8"/>
    </row>
    <row r="322" spans="2:12" ht="13">
      <c r="B322" s="1"/>
      <c r="C322" s="1"/>
      <c r="E322" s="8"/>
      <c r="F322" s="8"/>
      <c r="K322" s="8"/>
      <c r="L322" s="8"/>
    </row>
    <row r="323" spans="2:12" ht="13">
      <c r="B323" s="1"/>
      <c r="C323" s="1"/>
      <c r="E323" s="8"/>
      <c r="F323" s="8"/>
      <c r="K323" s="8"/>
      <c r="L323" s="8"/>
    </row>
    <row r="324" spans="2:12" ht="13">
      <c r="B324" s="1"/>
      <c r="C324" s="1"/>
      <c r="E324" s="8"/>
      <c r="F324" s="8"/>
      <c r="K324" s="8"/>
      <c r="L324" s="8"/>
    </row>
    <row r="325" spans="2:12" ht="13">
      <c r="B325" s="1"/>
      <c r="C325" s="1"/>
      <c r="E325" s="8"/>
      <c r="F325" s="8"/>
      <c r="K325" s="8"/>
      <c r="L325" s="8"/>
    </row>
    <row r="326" spans="2:12" ht="13">
      <c r="B326" s="1"/>
      <c r="C326" s="1"/>
      <c r="E326" s="8"/>
      <c r="F326" s="8"/>
      <c r="K326" s="8"/>
      <c r="L326" s="8"/>
    </row>
    <row r="327" spans="2:12" ht="13">
      <c r="B327" s="1"/>
      <c r="C327" s="1"/>
      <c r="E327" s="8"/>
      <c r="F327" s="8"/>
      <c r="K327" s="8"/>
      <c r="L327" s="8"/>
    </row>
    <row r="328" spans="2:12" ht="13">
      <c r="B328" s="1"/>
      <c r="C328" s="1"/>
      <c r="E328" s="8"/>
      <c r="F328" s="8"/>
      <c r="K328" s="8"/>
      <c r="L328" s="8"/>
    </row>
    <row r="329" spans="2:12" ht="13">
      <c r="B329" s="1"/>
      <c r="C329" s="1"/>
      <c r="E329" s="8"/>
      <c r="F329" s="8"/>
      <c r="K329" s="8"/>
      <c r="L329" s="8"/>
    </row>
    <row r="330" spans="2:12" ht="13">
      <c r="B330" s="1"/>
      <c r="C330" s="1"/>
      <c r="E330" s="8"/>
      <c r="F330" s="8"/>
      <c r="K330" s="8"/>
      <c r="L330" s="8"/>
    </row>
    <row r="331" spans="2:12" ht="13">
      <c r="B331" s="1"/>
      <c r="C331" s="1"/>
      <c r="E331" s="8"/>
      <c r="F331" s="8"/>
      <c r="K331" s="8"/>
      <c r="L331" s="8"/>
    </row>
    <row r="332" spans="2:12" ht="13">
      <c r="B332" s="1"/>
      <c r="C332" s="1"/>
      <c r="E332" s="8"/>
      <c r="F332" s="8"/>
      <c r="K332" s="8"/>
      <c r="L332" s="8"/>
    </row>
    <row r="333" spans="2:12" ht="13">
      <c r="B333" s="1"/>
      <c r="C333" s="1"/>
      <c r="E333" s="8"/>
      <c r="F333" s="8"/>
      <c r="K333" s="8"/>
      <c r="L333" s="8"/>
    </row>
    <row r="334" spans="2:12" ht="13">
      <c r="B334" s="1"/>
      <c r="C334" s="1"/>
      <c r="E334" s="8"/>
      <c r="F334" s="8"/>
      <c r="K334" s="8"/>
      <c r="L334" s="8"/>
    </row>
    <row r="335" spans="2:12" ht="13">
      <c r="B335" s="1"/>
      <c r="C335" s="1"/>
      <c r="E335" s="8"/>
      <c r="F335" s="8"/>
      <c r="K335" s="8"/>
      <c r="L335" s="8"/>
    </row>
    <row r="336" spans="2:12" ht="13">
      <c r="B336" s="1"/>
      <c r="C336" s="1"/>
      <c r="E336" s="8"/>
      <c r="F336" s="8"/>
      <c r="K336" s="8"/>
      <c r="L336" s="8"/>
    </row>
    <row r="337" spans="2:12" ht="13">
      <c r="B337" s="1"/>
      <c r="C337" s="1"/>
      <c r="E337" s="8"/>
      <c r="F337" s="8"/>
      <c r="K337" s="8"/>
      <c r="L337" s="8"/>
    </row>
    <row r="338" spans="2:12" ht="13">
      <c r="B338" s="1"/>
      <c r="C338" s="1"/>
      <c r="E338" s="8"/>
      <c r="F338" s="8"/>
      <c r="K338" s="8"/>
      <c r="L338" s="8"/>
    </row>
    <row r="339" spans="2:12" ht="13">
      <c r="B339" s="1"/>
      <c r="C339" s="1"/>
      <c r="E339" s="8"/>
      <c r="F339" s="8"/>
      <c r="K339" s="8"/>
      <c r="L339" s="8"/>
    </row>
    <row r="340" spans="2:12" ht="13">
      <c r="B340" s="1"/>
      <c r="C340" s="1"/>
      <c r="E340" s="8"/>
      <c r="F340" s="8"/>
      <c r="K340" s="8"/>
      <c r="L340" s="8"/>
    </row>
    <row r="341" spans="2:12" ht="13">
      <c r="B341" s="1"/>
      <c r="C341" s="1"/>
      <c r="E341" s="8"/>
      <c r="F341" s="8"/>
      <c r="K341" s="8"/>
      <c r="L341" s="8"/>
    </row>
    <row r="342" spans="2:12" ht="13">
      <c r="B342" s="1"/>
      <c r="C342" s="1"/>
      <c r="E342" s="8"/>
      <c r="F342" s="8"/>
      <c r="K342" s="8"/>
      <c r="L342" s="8"/>
    </row>
    <row r="343" spans="2:12" ht="13">
      <c r="B343" s="1"/>
      <c r="C343" s="1"/>
      <c r="E343" s="8"/>
      <c r="F343" s="8"/>
      <c r="K343" s="8"/>
      <c r="L343" s="8"/>
    </row>
    <row r="344" spans="2:12" ht="13">
      <c r="B344" s="1"/>
      <c r="C344" s="1"/>
      <c r="E344" s="8"/>
      <c r="F344" s="8"/>
      <c r="K344" s="8"/>
      <c r="L344" s="8"/>
    </row>
    <row r="345" spans="2:12" ht="13">
      <c r="B345" s="1"/>
      <c r="C345" s="1"/>
      <c r="E345" s="8"/>
      <c r="F345" s="8"/>
      <c r="K345" s="8"/>
      <c r="L345" s="8"/>
    </row>
    <row r="346" spans="2:12" ht="13">
      <c r="B346" s="1"/>
      <c r="C346" s="1"/>
      <c r="E346" s="8"/>
      <c r="F346" s="8"/>
      <c r="K346" s="8"/>
      <c r="L346" s="8"/>
    </row>
    <row r="347" spans="2:12" ht="13">
      <c r="B347" s="1"/>
      <c r="C347" s="1"/>
      <c r="E347" s="8"/>
      <c r="F347" s="8"/>
      <c r="K347" s="8"/>
      <c r="L347" s="8"/>
    </row>
    <row r="348" spans="2:12" ht="13">
      <c r="B348" s="1"/>
      <c r="C348" s="1"/>
      <c r="E348" s="8"/>
      <c r="F348" s="8"/>
      <c r="K348" s="8"/>
      <c r="L348" s="8"/>
    </row>
    <row r="349" spans="2:12" ht="13">
      <c r="B349" s="1"/>
      <c r="C349" s="1"/>
      <c r="E349" s="8"/>
      <c r="F349" s="8"/>
      <c r="K349" s="8"/>
      <c r="L349" s="8"/>
    </row>
    <row r="350" spans="2:12" ht="13">
      <c r="B350" s="1"/>
      <c r="C350" s="1"/>
      <c r="E350" s="8"/>
      <c r="F350" s="8"/>
      <c r="K350" s="8"/>
      <c r="L350" s="8"/>
    </row>
    <row r="351" spans="2:12" ht="13">
      <c r="B351" s="1"/>
      <c r="C351" s="1"/>
      <c r="E351" s="8"/>
      <c r="F351" s="8"/>
      <c r="K351" s="8"/>
      <c r="L351" s="8"/>
    </row>
    <row r="352" spans="2:12" ht="13">
      <c r="B352" s="1"/>
      <c r="C352" s="1"/>
      <c r="E352" s="8"/>
      <c r="F352" s="8"/>
      <c r="K352" s="8"/>
      <c r="L352" s="8"/>
    </row>
    <row r="353" spans="2:12" ht="13">
      <c r="B353" s="1"/>
      <c r="C353" s="1"/>
      <c r="E353" s="8"/>
      <c r="F353" s="8"/>
      <c r="K353" s="8"/>
      <c r="L353" s="8"/>
    </row>
    <row r="354" spans="2:12" ht="13">
      <c r="B354" s="1"/>
      <c r="C354" s="1"/>
      <c r="E354" s="8"/>
      <c r="F354" s="8"/>
      <c r="K354" s="8"/>
      <c r="L354" s="8"/>
    </row>
    <row r="355" spans="2:12" ht="13">
      <c r="B355" s="1"/>
      <c r="C355" s="1"/>
      <c r="E355" s="8"/>
      <c r="F355" s="8"/>
      <c r="K355" s="8"/>
      <c r="L355" s="8"/>
    </row>
    <row r="356" spans="2:12" ht="13">
      <c r="B356" s="1"/>
      <c r="C356" s="1"/>
      <c r="E356" s="8"/>
      <c r="F356" s="8"/>
      <c r="K356" s="8"/>
      <c r="L356" s="8"/>
    </row>
    <row r="357" spans="2:12" ht="13">
      <c r="B357" s="1"/>
      <c r="C357" s="1"/>
      <c r="E357" s="8"/>
      <c r="F357" s="8"/>
      <c r="K357" s="8"/>
      <c r="L357" s="8"/>
    </row>
    <row r="358" spans="2:12" ht="13">
      <c r="B358" s="1"/>
      <c r="C358" s="1"/>
      <c r="E358" s="8"/>
      <c r="F358" s="8"/>
      <c r="K358" s="8"/>
      <c r="L358" s="8"/>
    </row>
    <row r="359" spans="2:12" ht="13">
      <c r="B359" s="1"/>
      <c r="C359" s="1"/>
      <c r="E359" s="8"/>
      <c r="F359" s="8"/>
      <c r="K359" s="8"/>
      <c r="L359" s="8"/>
    </row>
    <row r="360" spans="2:12" ht="13">
      <c r="B360" s="1"/>
      <c r="C360" s="1"/>
      <c r="E360" s="8"/>
      <c r="F360" s="8"/>
      <c r="K360" s="8"/>
      <c r="L360" s="8"/>
    </row>
    <row r="361" spans="2:12" ht="13">
      <c r="B361" s="1"/>
      <c r="C361" s="1"/>
      <c r="E361" s="8"/>
      <c r="F361" s="8"/>
      <c r="K361" s="8"/>
      <c r="L361" s="8"/>
    </row>
    <row r="362" spans="2:12" ht="13">
      <c r="B362" s="1"/>
      <c r="C362" s="1"/>
      <c r="E362" s="8"/>
      <c r="F362" s="8"/>
      <c r="K362" s="8"/>
      <c r="L362" s="8"/>
    </row>
    <row r="363" spans="2:12" ht="13">
      <c r="B363" s="1"/>
      <c r="C363" s="1"/>
      <c r="E363" s="8"/>
      <c r="F363" s="8"/>
      <c r="K363" s="8"/>
      <c r="L363" s="8"/>
    </row>
    <row r="364" spans="2:12" ht="13">
      <c r="B364" s="1"/>
      <c r="C364" s="1"/>
      <c r="E364" s="8"/>
      <c r="F364" s="8"/>
      <c r="K364" s="8"/>
      <c r="L364" s="8"/>
    </row>
    <row r="365" spans="2:12" ht="13">
      <c r="B365" s="1"/>
      <c r="C365" s="1"/>
      <c r="E365" s="8"/>
      <c r="F365" s="8"/>
      <c r="K365" s="8"/>
      <c r="L365" s="8"/>
    </row>
    <row r="366" spans="2:12" ht="13">
      <c r="B366" s="1"/>
      <c r="C366" s="1"/>
      <c r="E366" s="8"/>
      <c r="F366" s="8"/>
      <c r="K366" s="8"/>
      <c r="L366" s="8"/>
    </row>
    <row r="367" spans="2:12" ht="13">
      <c r="B367" s="1"/>
      <c r="C367" s="1"/>
      <c r="E367" s="8"/>
      <c r="F367" s="8"/>
      <c r="K367" s="8"/>
      <c r="L367" s="8"/>
    </row>
    <row r="368" spans="2:12" ht="13">
      <c r="B368" s="1"/>
      <c r="C368" s="1"/>
      <c r="E368" s="8"/>
      <c r="F368" s="8"/>
      <c r="K368" s="8"/>
      <c r="L368" s="8"/>
    </row>
    <row r="369" spans="2:12" ht="13">
      <c r="B369" s="1"/>
      <c r="C369" s="1"/>
      <c r="E369" s="8"/>
      <c r="F369" s="8"/>
      <c r="K369" s="8"/>
      <c r="L369" s="8"/>
    </row>
    <row r="370" spans="2:12" ht="13">
      <c r="B370" s="1"/>
      <c r="C370" s="1"/>
      <c r="E370" s="8"/>
      <c r="F370" s="8"/>
      <c r="K370" s="8"/>
      <c r="L370" s="8"/>
    </row>
    <row r="371" spans="2:12" ht="13">
      <c r="B371" s="1"/>
      <c r="C371" s="1"/>
      <c r="E371" s="8"/>
      <c r="F371" s="8"/>
      <c r="K371" s="8"/>
      <c r="L371" s="8"/>
    </row>
    <row r="372" spans="2:12" ht="13">
      <c r="B372" s="1"/>
      <c r="C372" s="1"/>
      <c r="E372" s="8"/>
      <c r="F372" s="8"/>
      <c r="K372" s="8"/>
      <c r="L372" s="8"/>
    </row>
    <row r="373" spans="2:12" ht="13">
      <c r="B373" s="1"/>
      <c r="C373" s="1"/>
      <c r="E373" s="8"/>
      <c r="F373" s="8"/>
      <c r="K373" s="8"/>
      <c r="L373" s="8"/>
    </row>
    <row r="374" spans="2:12" ht="13">
      <c r="B374" s="1"/>
      <c r="C374" s="1"/>
      <c r="E374" s="8"/>
      <c r="F374" s="8"/>
      <c r="K374" s="8"/>
      <c r="L374" s="8"/>
    </row>
    <row r="375" spans="2:12" ht="13">
      <c r="B375" s="1"/>
      <c r="C375" s="1"/>
      <c r="E375" s="8"/>
      <c r="F375" s="8"/>
      <c r="K375" s="8"/>
      <c r="L375" s="8"/>
    </row>
    <row r="376" spans="2:12" ht="13">
      <c r="B376" s="1"/>
      <c r="C376" s="1"/>
      <c r="E376" s="8"/>
      <c r="F376" s="8"/>
      <c r="K376" s="8"/>
      <c r="L376" s="8"/>
    </row>
    <row r="377" spans="2:12" ht="13">
      <c r="B377" s="1"/>
      <c r="C377" s="1"/>
      <c r="E377" s="8"/>
      <c r="F377" s="8"/>
      <c r="K377" s="8"/>
      <c r="L377" s="8"/>
    </row>
    <row r="378" spans="2:12" ht="13">
      <c r="B378" s="1"/>
      <c r="C378" s="1"/>
      <c r="E378" s="8"/>
      <c r="F378" s="8"/>
      <c r="K378" s="8"/>
      <c r="L378" s="8"/>
    </row>
    <row r="379" spans="2:12" ht="13">
      <c r="B379" s="1"/>
      <c r="C379" s="1"/>
      <c r="E379" s="8"/>
      <c r="F379" s="8"/>
      <c r="K379" s="8"/>
      <c r="L379" s="8"/>
    </row>
    <row r="380" spans="2:12" ht="13">
      <c r="B380" s="1"/>
      <c r="C380" s="1"/>
      <c r="E380" s="8"/>
      <c r="F380" s="8"/>
      <c r="K380" s="8"/>
      <c r="L380" s="8"/>
    </row>
    <row r="381" spans="2:12" ht="13">
      <c r="B381" s="1"/>
      <c r="C381" s="1"/>
      <c r="E381" s="8"/>
      <c r="F381" s="8"/>
      <c r="K381" s="8"/>
      <c r="L381" s="8"/>
    </row>
    <row r="382" spans="2:12" ht="13">
      <c r="B382" s="1"/>
      <c r="C382" s="1"/>
      <c r="E382" s="8"/>
      <c r="F382" s="8"/>
      <c r="K382" s="8"/>
      <c r="L382" s="8"/>
    </row>
    <row r="383" spans="2:12" ht="13">
      <c r="B383" s="1"/>
      <c r="C383" s="1"/>
      <c r="E383" s="8"/>
      <c r="F383" s="8"/>
      <c r="K383" s="8"/>
      <c r="L383" s="8"/>
    </row>
    <row r="384" spans="2:12" ht="13">
      <c r="B384" s="1"/>
      <c r="C384" s="1"/>
      <c r="E384" s="8"/>
      <c r="F384" s="8"/>
      <c r="K384" s="8"/>
      <c r="L384" s="8"/>
    </row>
    <row r="385" spans="2:12" ht="13">
      <c r="B385" s="1"/>
      <c r="C385" s="1"/>
      <c r="E385" s="8"/>
      <c r="F385" s="8"/>
      <c r="K385" s="8"/>
      <c r="L385" s="8"/>
    </row>
    <row r="386" spans="2:12" ht="13">
      <c r="B386" s="1"/>
      <c r="C386" s="1"/>
      <c r="E386" s="8"/>
      <c r="F386" s="8"/>
      <c r="K386" s="8"/>
      <c r="L386" s="8"/>
    </row>
    <row r="387" spans="2:12" ht="13">
      <c r="B387" s="1"/>
      <c r="C387" s="1"/>
      <c r="E387" s="8"/>
      <c r="F387" s="8"/>
      <c r="K387" s="8"/>
      <c r="L387" s="8"/>
    </row>
    <row r="388" spans="2:12" ht="13">
      <c r="B388" s="1"/>
      <c r="C388" s="1"/>
      <c r="E388" s="8"/>
      <c r="F388" s="8"/>
      <c r="K388" s="8"/>
      <c r="L388" s="8"/>
    </row>
    <row r="389" spans="2:12" ht="13">
      <c r="B389" s="1"/>
      <c r="C389" s="1"/>
      <c r="E389" s="8"/>
      <c r="F389" s="8"/>
      <c r="K389" s="8"/>
      <c r="L389" s="8"/>
    </row>
    <row r="390" spans="2:12" ht="13">
      <c r="B390" s="1"/>
      <c r="C390" s="1"/>
      <c r="E390" s="8"/>
      <c r="F390" s="8"/>
      <c r="K390" s="8"/>
      <c r="L390" s="8"/>
    </row>
    <row r="391" spans="2:12" ht="13">
      <c r="B391" s="1"/>
      <c r="C391" s="1"/>
      <c r="E391" s="8"/>
      <c r="F391" s="8"/>
      <c r="K391" s="8"/>
      <c r="L391" s="8"/>
    </row>
    <row r="392" spans="2:12" ht="13">
      <c r="B392" s="1"/>
      <c r="C392" s="1"/>
      <c r="E392" s="8"/>
      <c r="F392" s="8"/>
      <c r="K392" s="8"/>
      <c r="L392" s="8"/>
    </row>
    <row r="393" spans="2:12" ht="13">
      <c r="B393" s="1"/>
      <c r="C393" s="1"/>
      <c r="E393" s="8"/>
      <c r="F393" s="8"/>
      <c r="K393" s="8"/>
      <c r="L393" s="8"/>
    </row>
    <row r="394" spans="2:12" ht="13">
      <c r="B394" s="1"/>
      <c r="C394" s="1"/>
      <c r="E394" s="8"/>
      <c r="F394" s="8"/>
      <c r="K394" s="8"/>
      <c r="L394" s="8"/>
    </row>
    <row r="395" spans="2:12" ht="13">
      <c r="B395" s="1"/>
      <c r="C395" s="1"/>
      <c r="E395" s="8"/>
      <c r="F395" s="8"/>
      <c r="K395" s="8"/>
      <c r="L395" s="8"/>
    </row>
    <row r="396" spans="2:12" ht="13">
      <c r="B396" s="1"/>
      <c r="C396" s="1"/>
      <c r="E396" s="8"/>
      <c r="F396" s="8"/>
      <c r="K396" s="8"/>
      <c r="L396" s="8"/>
    </row>
    <row r="397" spans="2:12" ht="13">
      <c r="B397" s="1"/>
      <c r="C397" s="1"/>
      <c r="E397" s="8"/>
      <c r="F397" s="8"/>
      <c r="K397" s="8"/>
      <c r="L397" s="8"/>
    </row>
    <row r="398" spans="2:12" ht="13">
      <c r="B398" s="1"/>
      <c r="C398" s="1"/>
      <c r="E398" s="8"/>
      <c r="F398" s="8"/>
      <c r="K398" s="8"/>
      <c r="L398" s="8"/>
    </row>
    <row r="399" spans="2:12" ht="13">
      <c r="B399" s="1"/>
      <c r="C399" s="1"/>
      <c r="E399" s="8"/>
      <c r="F399" s="8"/>
      <c r="K399" s="8"/>
      <c r="L399" s="8"/>
    </row>
    <row r="400" spans="2:12" ht="13">
      <c r="B400" s="1"/>
      <c r="C400" s="1"/>
      <c r="E400" s="8"/>
      <c r="F400" s="8"/>
      <c r="K400" s="8"/>
      <c r="L400" s="8"/>
    </row>
    <row r="401" spans="2:12" ht="13">
      <c r="B401" s="1"/>
      <c r="C401" s="1"/>
      <c r="E401" s="8"/>
      <c r="F401" s="8"/>
      <c r="K401" s="8"/>
      <c r="L401" s="8"/>
    </row>
    <row r="402" spans="2:12" ht="13">
      <c r="B402" s="1"/>
      <c r="C402" s="1"/>
      <c r="E402" s="8"/>
      <c r="F402" s="8"/>
      <c r="K402" s="8"/>
      <c r="L402" s="8"/>
    </row>
    <row r="403" spans="2:12" ht="13">
      <c r="B403" s="1"/>
      <c r="C403" s="1"/>
      <c r="E403" s="8"/>
      <c r="F403" s="8"/>
      <c r="K403" s="8"/>
      <c r="L403" s="8"/>
    </row>
    <row r="404" spans="2:12" ht="13">
      <c r="B404" s="1"/>
      <c r="C404" s="1"/>
      <c r="E404" s="8"/>
      <c r="F404" s="8"/>
      <c r="K404" s="8"/>
      <c r="L404" s="8"/>
    </row>
    <row r="405" spans="2:12" ht="13">
      <c r="B405" s="1"/>
      <c r="C405" s="1"/>
      <c r="E405" s="8"/>
      <c r="F405" s="8"/>
      <c r="K405" s="8"/>
      <c r="L405" s="8"/>
    </row>
    <row r="406" spans="2:12" ht="13">
      <c r="B406" s="1"/>
      <c r="C406" s="1"/>
      <c r="E406" s="8"/>
      <c r="F406" s="8"/>
      <c r="K406" s="8"/>
      <c r="L406" s="8"/>
    </row>
    <row r="407" spans="2:12" ht="13">
      <c r="B407" s="1"/>
      <c r="C407" s="1"/>
      <c r="E407" s="8"/>
      <c r="F407" s="8"/>
      <c r="K407" s="8"/>
      <c r="L407" s="8"/>
    </row>
    <row r="408" spans="2:12" ht="13">
      <c r="B408" s="1"/>
      <c r="C408" s="1"/>
      <c r="E408" s="8"/>
      <c r="F408" s="8"/>
      <c r="K408" s="8"/>
      <c r="L408" s="8"/>
    </row>
    <row r="409" spans="2:12" ht="13">
      <c r="B409" s="1"/>
      <c r="C409" s="1"/>
      <c r="E409" s="8"/>
      <c r="F409" s="8"/>
      <c r="K409" s="8"/>
      <c r="L409" s="8"/>
    </row>
    <row r="410" spans="2:12" ht="13">
      <c r="B410" s="1"/>
      <c r="C410" s="1"/>
      <c r="E410" s="8"/>
      <c r="F410" s="8"/>
      <c r="K410" s="8"/>
      <c r="L410" s="8"/>
    </row>
    <row r="411" spans="2:12" ht="13">
      <c r="B411" s="1"/>
      <c r="C411" s="1"/>
      <c r="E411" s="8"/>
      <c r="F411" s="8"/>
      <c r="K411" s="8"/>
      <c r="L411" s="8"/>
    </row>
    <row r="412" spans="2:12" ht="13">
      <c r="B412" s="1"/>
      <c r="C412" s="1"/>
      <c r="E412" s="8"/>
      <c r="F412" s="8"/>
      <c r="K412" s="8"/>
      <c r="L412" s="8"/>
    </row>
    <row r="413" spans="2:12" ht="13">
      <c r="B413" s="1"/>
      <c r="C413" s="1"/>
      <c r="E413" s="8"/>
      <c r="F413" s="8"/>
      <c r="K413" s="8"/>
      <c r="L413" s="8"/>
    </row>
    <row r="414" spans="2:12" ht="13">
      <c r="B414" s="1"/>
      <c r="C414" s="1"/>
      <c r="E414" s="8"/>
      <c r="F414" s="8"/>
      <c r="K414" s="8"/>
      <c r="L414" s="8"/>
    </row>
    <row r="415" spans="2:12" ht="13">
      <c r="B415" s="1"/>
      <c r="C415" s="1"/>
      <c r="E415" s="8"/>
      <c r="F415" s="8"/>
      <c r="K415" s="8"/>
      <c r="L415" s="8"/>
    </row>
    <row r="416" spans="2:12" ht="13">
      <c r="B416" s="1"/>
      <c r="C416" s="1"/>
      <c r="E416" s="8"/>
      <c r="F416" s="8"/>
      <c r="K416" s="8"/>
      <c r="L416" s="8"/>
    </row>
    <row r="417" spans="2:12" ht="13">
      <c r="B417" s="1"/>
      <c r="C417" s="1"/>
      <c r="E417" s="8"/>
      <c r="F417" s="8"/>
      <c r="K417" s="8"/>
      <c r="L417" s="8"/>
    </row>
    <row r="418" spans="2:12" ht="13">
      <c r="B418" s="1"/>
      <c r="C418" s="1"/>
      <c r="E418" s="8"/>
      <c r="F418" s="8"/>
      <c r="K418" s="8"/>
      <c r="L418" s="8"/>
    </row>
    <row r="419" spans="2:12" ht="13">
      <c r="B419" s="1"/>
      <c r="C419" s="1"/>
      <c r="E419" s="8"/>
      <c r="F419" s="8"/>
      <c r="K419" s="8"/>
      <c r="L419" s="8"/>
    </row>
    <row r="420" spans="2:12" ht="13">
      <c r="B420" s="1"/>
      <c r="C420" s="1"/>
      <c r="E420" s="8"/>
      <c r="F420" s="8"/>
      <c r="K420" s="8"/>
      <c r="L420" s="8"/>
    </row>
    <row r="421" spans="2:12" ht="13">
      <c r="B421" s="1"/>
      <c r="C421" s="1"/>
      <c r="E421" s="8"/>
      <c r="F421" s="8"/>
      <c r="K421" s="8"/>
      <c r="L421" s="8"/>
    </row>
    <row r="422" spans="2:12" ht="13">
      <c r="B422" s="1"/>
      <c r="C422" s="1"/>
      <c r="E422" s="8"/>
      <c r="F422" s="8"/>
      <c r="K422" s="8"/>
      <c r="L422" s="8"/>
    </row>
    <row r="423" spans="2:12" ht="13">
      <c r="B423" s="1"/>
      <c r="C423" s="1"/>
      <c r="E423" s="8"/>
      <c r="F423" s="8"/>
      <c r="K423" s="8"/>
      <c r="L423" s="8"/>
    </row>
    <row r="424" spans="2:12" ht="13">
      <c r="B424" s="1"/>
      <c r="C424" s="1"/>
      <c r="E424" s="8"/>
      <c r="F424" s="8"/>
      <c r="K424" s="8"/>
      <c r="L424" s="8"/>
    </row>
    <row r="425" spans="2:12" ht="13">
      <c r="B425" s="1"/>
      <c r="C425" s="1"/>
      <c r="E425" s="8"/>
      <c r="F425" s="8"/>
      <c r="K425" s="8"/>
      <c r="L425" s="8"/>
    </row>
    <row r="426" spans="2:12" ht="13">
      <c r="B426" s="1"/>
      <c r="C426" s="1"/>
      <c r="E426" s="8"/>
      <c r="F426" s="8"/>
      <c r="K426" s="8"/>
      <c r="L426" s="8"/>
    </row>
    <row r="427" spans="2:12" ht="13">
      <c r="B427" s="1"/>
      <c r="C427" s="1"/>
      <c r="E427" s="8"/>
      <c r="F427" s="8"/>
      <c r="K427" s="8"/>
      <c r="L427" s="8"/>
    </row>
    <row r="428" spans="2:12" ht="13">
      <c r="B428" s="1"/>
      <c r="C428" s="1"/>
      <c r="E428" s="8"/>
      <c r="F428" s="8"/>
      <c r="K428" s="8"/>
      <c r="L428" s="8"/>
    </row>
    <row r="429" spans="2:12" ht="13">
      <c r="B429" s="1"/>
      <c r="C429" s="1"/>
      <c r="E429" s="8"/>
      <c r="F429" s="8"/>
      <c r="K429" s="8"/>
      <c r="L429" s="8"/>
    </row>
    <row r="430" spans="2:12" ht="13">
      <c r="B430" s="1"/>
      <c r="C430" s="1"/>
      <c r="E430" s="8"/>
      <c r="F430" s="8"/>
      <c r="K430" s="8"/>
      <c r="L430" s="8"/>
    </row>
    <row r="431" spans="2:12" ht="13">
      <c r="B431" s="1"/>
      <c r="C431" s="1"/>
      <c r="E431" s="8"/>
      <c r="F431" s="8"/>
      <c r="K431" s="8"/>
      <c r="L431" s="8"/>
    </row>
    <row r="432" spans="2:12" ht="13">
      <c r="B432" s="1"/>
      <c r="C432" s="1"/>
      <c r="E432" s="8"/>
      <c r="F432" s="8"/>
      <c r="K432" s="8"/>
      <c r="L432" s="8"/>
    </row>
    <row r="433" spans="2:12" ht="13">
      <c r="B433" s="1"/>
      <c r="C433" s="1"/>
      <c r="E433" s="8"/>
      <c r="F433" s="8"/>
      <c r="K433" s="8"/>
      <c r="L433" s="8"/>
    </row>
    <row r="434" spans="2:12" ht="13">
      <c r="B434" s="1"/>
      <c r="C434" s="1"/>
      <c r="E434" s="8"/>
      <c r="F434" s="8"/>
      <c r="K434" s="8"/>
      <c r="L434" s="8"/>
    </row>
    <row r="435" spans="2:12" ht="13">
      <c r="B435" s="1"/>
      <c r="C435" s="1"/>
      <c r="E435" s="8"/>
      <c r="F435" s="8"/>
      <c r="K435" s="8"/>
      <c r="L435" s="8"/>
    </row>
    <row r="436" spans="2:12" ht="13">
      <c r="B436" s="1"/>
      <c r="C436" s="1"/>
      <c r="E436" s="8"/>
      <c r="F436" s="8"/>
      <c r="K436" s="8"/>
      <c r="L436" s="8"/>
    </row>
    <row r="437" spans="2:12" ht="13">
      <c r="B437" s="1"/>
      <c r="C437" s="1"/>
      <c r="E437" s="8"/>
      <c r="F437" s="8"/>
      <c r="K437" s="8"/>
      <c r="L437" s="8"/>
    </row>
    <row r="438" spans="2:12" ht="13">
      <c r="B438" s="1"/>
      <c r="C438" s="1"/>
      <c r="E438" s="8"/>
      <c r="F438" s="8"/>
      <c r="K438" s="8"/>
      <c r="L438" s="8"/>
    </row>
    <row r="439" spans="2:12" ht="13">
      <c r="B439" s="1"/>
      <c r="C439" s="1"/>
      <c r="E439" s="8"/>
      <c r="F439" s="8"/>
      <c r="K439" s="8"/>
      <c r="L439" s="8"/>
    </row>
    <row r="440" spans="2:12" ht="13">
      <c r="B440" s="1"/>
      <c r="C440" s="1"/>
      <c r="E440" s="8"/>
      <c r="F440" s="8"/>
      <c r="K440" s="8"/>
      <c r="L440" s="8"/>
    </row>
    <row r="441" spans="2:12" ht="13">
      <c r="B441" s="1"/>
      <c r="C441" s="1"/>
      <c r="E441" s="8"/>
      <c r="F441" s="8"/>
      <c r="K441" s="8"/>
      <c r="L441" s="8"/>
    </row>
    <row r="442" spans="2:12" ht="13">
      <c r="B442" s="1"/>
      <c r="C442" s="1"/>
      <c r="E442" s="8"/>
      <c r="F442" s="8"/>
      <c r="K442" s="8"/>
      <c r="L442" s="8"/>
    </row>
    <row r="443" spans="2:12" ht="13">
      <c r="B443" s="1"/>
      <c r="C443" s="1"/>
      <c r="E443" s="8"/>
      <c r="F443" s="8"/>
      <c r="K443" s="8"/>
      <c r="L443" s="8"/>
    </row>
    <row r="444" spans="2:12" ht="13">
      <c r="B444" s="1"/>
      <c r="C444" s="1"/>
      <c r="E444" s="8"/>
      <c r="F444" s="8"/>
      <c r="K444" s="8"/>
      <c r="L444" s="8"/>
    </row>
    <row r="445" spans="2:12" ht="13">
      <c r="B445" s="1"/>
      <c r="C445" s="1"/>
      <c r="E445" s="8"/>
      <c r="F445" s="8"/>
      <c r="K445" s="8"/>
      <c r="L445" s="8"/>
    </row>
    <row r="446" spans="2:12" ht="13">
      <c r="B446" s="1"/>
      <c r="C446" s="1"/>
      <c r="E446" s="8"/>
      <c r="F446" s="8"/>
      <c r="K446" s="8"/>
      <c r="L446" s="8"/>
    </row>
    <row r="447" spans="2:12" ht="13">
      <c r="B447" s="1"/>
      <c r="C447" s="1"/>
      <c r="E447" s="8"/>
      <c r="F447" s="8"/>
      <c r="K447" s="8"/>
      <c r="L447" s="8"/>
    </row>
    <row r="448" spans="2:12" ht="13">
      <c r="B448" s="1"/>
      <c r="C448" s="1"/>
      <c r="E448" s="8"/>
      <c r="F448" s="8"/>
      <c r="K448" s="8"/>
      <c r="L448" s="8"/>
    </row>
    <row r="449" spans="2:12" ht="13">
      <c r="B449" s="1"/>
      <c r="C449" s="1"/>
      <c r="E449" s="8"/>
      <c r="F449" s="8"/>
      <c r="K449" s="8"/>
      <c r="L449" s="8"/>
    </row>
    <row r="450" spans="2:12" ht="13">
      <c r="B450" s="1"/>
      <c r="C450" s="1"/>
      <c r="E450" s="8"/>
      <c r="F450" s="8"/>
      <c r="K450" s="8"/>
      <c r="L450" s="8"/>
    </row>
    <row r="451" spans="2:12" ht="13">
      <c r="B451" s="1"/>
      <c r="C451" s="1"/>
      <c r="E451" s="8"/>
      <c r="F451" s="8"/>
      <c r="K451" s="8"/>
      <c r="L451" s="8"/>
    </row>
    <row r="452" spans="2:12" ht="13">
      <c r="B452" s="1"/>
      <c r="C452" s="1"/>
      <c r="E452" s="8"/>
      <c r="F452" s="8"/>
      <c r="K452" s="8"/>
      <c r="L452" s="8"/>
    </row>
    <row r="453" spans="2:12" ht="13">
      <c r="B453" s="1"/>
      <c r="C453" s="1"/>
      <c r="E453" s="8"/>
      <c r="F453" s="8"/>
      <c r="K453" s="8"/>
      <c r="L453" s="8"/>
    </row>
    <row r="454" spans="2:12" ht="13">
      <c r="B454" s="1"/>
      <c r="C454" s="1"/>
      <c r="E454" s="8"/>
      <c r="F454" s="8"/>
      <c r="K454" s="8"/>
      <c r="L454" s="8"/>
    </row>
    <row r="455" spans="2:12" ht="13">
      <c r="B455" s="1"/>
      <c r="C455" s="1"/>
      <c r="E455" s="8"/>
      <c r="F455" s="8"/>
      <c r="K455" s="8"/>
      <c r="L455" s="8"/>
    </row>
    <row r="456" spans="2:12" ht="13">
      <c r="B456" s="1"/>
      <c r="C456" s="1"/>
      <c r="E456" s="8"/>
      <c r="F456" s="8"/>
      <c r="K456" s="8"/>
      <c r="L456" s="8"/>
    </row>
    <row r="457" spans="2:12" ht="13">
      <c r="B457" s="1"/>
      <c r="C457" s="1"/>
      <c r="E457" s="8"/>
      <c r="F457" s="8"/>
      <c r="K457" s="8"/>
      <c r="L457" s="8"/>
    </row>
    <row r="458" spans="2:12" ht="13">
      <c r="B458" s="1"/>
      <c r="C458" s="1"/>
      <c r="E458" s="8"/>
      <c r="F458" s="8"/>
      <c r="K458" s="8"/>
      <c r="L458" s="8"/>
    </row>
    <row r="459" spans="2:12" ht="13">
      <c r="B459" s="1"/>
      <c r="C459" s="1"/>
      <c r="E459" s="8"/>
      <c r="F459" s="8"/>
      <c r="K459" s="8"/>
      <c r="L459" s="8"/>
    </row>
    <row r="460" spans="2:12" ht="13">
      <c r="B460" s="1"/>
      <c r="C460" s="1"/>
      <c r="E460" s="8"/>
      <c r="F460" s="8"/>
      <c r="K460" s="8"/>
      <c r="L460" s="8"/>
    </row>
    <row r="461" spans="2:12" ht="13">
      <c r="B461" s="1"/>
      <c r="C461" s="1"/>
      <c r="E461" s="8"/>
      <c r="F461" s="8"/>
      <c r="K461" s="8"/>
      <c r="L461" s="8"/>
    </row>
    <row r="462" spans="2:12" ht="13">
      <c r="B462" s="1"/>
      <c r="C462" s="1"/>
      <c r="E462" s="8"/>
      <c r="F462" s="8"/>
      <c r="K462" s="8"/>
      <c r="L462" s="8"/>
    </row>
    <row r="463" spans="2:12" ht="13">
      <c r="B463" s="1"/>
      <c r="C463" s="1"/>
      <c r="E463" s="8"/>
      <c r="F463" s="8"/>
      <c r="K463" s="8"/>
      <c r="L463" s="8"/>
    </row>
    <row r="464" spans="2:12" ht="13">
      <c r="B464" s="1"/>
      <c r="C464" s="1"/>
      <c r="E464" s="8"/>
      <c r="F464" s="8"/>
      <c r="K464" s="8"/>
      <c r="L464" s="8"/>
    </row>
    <row r="465" spans="2:12" ht="13">
      <c r="B465" s="1"/>
      <c r="C465" s="1"/>
      <c r="E465" s="8"/>
      <c r="F465" s="8"/>
      <c r="K465" s="8"/>
      <c r="L465" s="8"/>
    </row>
    <row r="466" spans="2:12" ht="13">
      <c r="B466" s="1"/>
      <c r="C466" s="1"/>
      <c r="E466" s="8"/>
      <c r="F466" s="8"/>
      <c r="K466" s="8"/>
      <c r="L466" s="8"/>
    </row>
    <row r="467" spans="2:12" ht="13">
      <c r="B467" s="1"/>
      <c r="C467" s="1"/>
      <c r="E467" s="8"/>
      <c r="F467" s="8"/>
      <c r="K467" s="8"/>
      <c r="L467" s="8"/>
    </row>
    <row r="468" spans="2:12" ht="13">
      <c r="B468" s="1"/>
      <c r="C468" s="1"/>
      <c r="E468" s="8"/>
      <c r="F468" s="8"/>
      <c r="K468" s="8"/>
      <c r="L468" s="8"/>
    </row>
    <row r="469" spans="2:12" ht="13">
      <c r="B469" s="1"/>
      <c r="C469" s="1"/>
      <c r="E469" s="8"/>
      <c r="F469" s="8"/>
      <c r="K469" s="8"/>
      <c r="L469" s="8"/>
    </row>
    <row r="470" spans="2:12" ht="13">
      <c r="B470" s="1"/>
      <c r="C470" s="1"/>
      <c r="E470" s="8"/>
      <c r="F470" s="8"/>
      <c r="K470" s="8"/>
      <c r="L470" s="8"/>
    </row>
    <row r="471" spans="2:12" ht="13">
      <c r="B471" s="1"/>
      <c r="C471" s="1"/>
      <c r="E471" s="8"/>
      <c r="F471" s="8"/>
      <c r="K471" s="8"/>
      <c r="L471" s="8"/>
    </row>
    <row r="472" spans="2:12" ht="13">
      <c r="B472" s="1"/>
      <c r="C472" s="1"/>
      <c r="E472" s="8"/>
      <c r="F472" s="8"/>
      <c r="K472" s="8"/>
      <c r="L472" s="8"/>
    </row>
    <row r="473" spans="2:12" ht="13">
      <c r="B473" s="1"/>
      <c r="C473" s="1"/>
      <c r="E473" s="8"/>
      <c r="F473" s="8"/>
      <c r="K473" s="8"/>
      <c r="L473" s="8"/>
    </row>
    <row r="474" spans="2:12" ht="13">
      <c r="B474" s="1"/>
      <c r="C474" s="1"/>
      <c r="E474" s="8"/>
      <c r="F474" s="8"/>
      <c r="K474" s="8"/>
      <c r="L474" s="8"/>
    </row>
    <row r="475" spans="2:12" ht="13">
      <c r="B475" s="1"/>
      <c r="C475" s="1"/>
      <c r="E475" s="8"/>
      <c r="F475" s="8"/>
      <c r="K475" s="8"/>
      <c r="L475" s="8"/>
    </row>
    <row r="476" spans="2:12" ht="13">
      <c r="B476" s="1"/>
      <c r="C476" s="1"/>
      <c r="E476" s="8"/>
      <c r="F476" s="8"/>
      <c r="K476" s="8"/>
      <c r="L476" s="8"/>
    </row>
    <row r="477" spans="2:12" ht="13">
      <c r="B477" s="1"/>
      <c r="C477" s="1"/>
      <c r="E477" s="8"/>
      <c r="F477" s="8"/>
      <c r="K477" s="8"/>
      <c r="L477" s="8"/>
    </row>
    <row r="478" spans="2:12" ht="13">
      <c r="B478" s="1"/>
      <c r="C478" s="1"/>
      <c r="E478" s="8"/>
      <c r="F478" s="8"/>
      <c r="K478" s="8"/>
      <c r="L478" s="8"/>
    </row>
    <row r="479" spans="2:12" ht="13">
      <c r="B479" s="1"/>
      <c r="C479" s="1"/>
      <c r="E479" s="8"/>
      <c r="F479" s="8"/>
      <c r="K479" s="8"/>
      <c r="L479" s="8"/>
    </row>
    <row r="480" spans="2:12" ht="13">
      <c r="B480" s="1"/>
      <c r="C480" s="1"/>
      <c r="E480" s="8"/>
      <c r="F480" s="8"/>
      <c r="K480" s="8"/>
      <c r="L480" s="8"/>
    </row>
    <row r="481" spans="2:12" ht="13">
      <c r="B481" s="1"/>
      <c r="C481" s="1"/>
      <c r="E481" s="8"/>
      <c r="F481" s="8"/>
      <c r="K481" s="8"/>
      <c r="L481" s="8"/>
    </row>
    <row r="482" spans="2:12" ht="13">
      <c r="B482" s="1"/>
      <c r="C482" s="1"/>
      <c r="E482" s="8"/>
      <c r="F482" s="8"/>
      <c r="K482" s="8"/>
      <c r="L482" s="8"/>
    </row>
    <row r="483" spans="2:12" ht="13">
      <c r="B483" s="1"/>
      <c r="C483" s="1"/>
      <c r="E483" s="8"/>
      <c r="F483" s="8"/>
      <c r="K483" s="8"/>
      <c r="L483" s="8"/>
    </row>
    <row r="484" spans="2:12" ht="13">
      <c r="B484" s="1"/>
      <c r="C484" s="1"/>
      <c r="E484" s="8"/>
      <c r="F484" s="8"/>
      <c r="K484" s="8"/>
      <c r="L484" s="8"/>
    </row>
    <row r="485" spans="2:12" ht="13">
      <c r="B485" s="1"/>
      <c r="C485" s="1"/>
      <c r="E485" s="8"/>
      <c r="F485" s="8"/>
      <c r="K485" s="8"/>
      <c r="L485" s="8"/>
    </row>
    <row r="486" spans="2:12" ht="13">
      <c r="B486" s="1"/>
      <c r="C486" s="1"/>
      <c r="E486" s="8"/>
      <c r="F486" s="8"/>
      <c r="K486" s="8"/>
      <c r="L486" s="8"/>
    </row>
    <row r="487" spans="2:12" ht="13">
      <c r="B487" s="1"/>
      <c r="C487" s="1"/>
      <c r="E487" s="8"/>
      <c r="F487" s="8"/>
      <c r="K487" s="8"/>
      <c r="L487" s="8"/>
    </row>
    <row r="488" spans="2:12" ht="13">
      <c r="B488" s="1"/>
      <c r="C488" s="1"/>
      <c r="E488" s="8"/>
      <c r="F488" s="8"/>
      <c r="K488" s="8"/>
      <c r="L488" s="8"/>
    </row>
    <row r="489" spans="2:12" ht="13">
      <c r="B489" s="1"/>
      <c r="C489" s="1"/>
      <c r="E489" s="8"/>
      <c r="F489" s="8"/>
      <c r="K489" s="8"/>
      <c r="L489" s="8"/>
    </row>
    <row r="490" spans="2:12" ht="13">
      <c r="B490" s="1"/>
      <c r="C490" s="1"/>
      <c r="E490" s="8"/>
      <c r="F490" s="8"/>
      <c r="K490" s="8"/>
      <c r="L490" s="8"/>
    </row>
    <row r="491" spans="2:12" ht="13">
      <c r="B491" s="1"/>
      <c r="C491" s="1"/>
      <c r="E491" s="8"/>
      <c r="F491" s="8"/>
      <c r="K491" s="8"/>
      <c r="L491" s="8"/>
    </row>
    <row r="492" spans="2:12" ht="13">
      <c r="B492" s="1"/>
      <c r="C492" s="1"/>
      <c r="E492" s="8"/>
      <c r="F492" s="8"/>
      <c r="K492" s="8"/>
      <c r="L492" s="8"/>
    </row>
    <row r="493" spans="2:12" ht="13">
      <c r="B493" s="1"/>
      <c r="C493" s="1"/>
      <c r="E493" s="8"/>
      <c r="F493" s="8"/>
      <c r="K493" s="8"/>
      <c r="L493" s="8"/>
    </row>
    <row r="494" spans="2:12" ht="13">
      <c r="B494" s="1"/>
      <c r="C494" s="1"/>
      <c r="E494" s="8"/>
      <c r="F494" s="8"/>
      <c r="K494" s="8"/>
      <c r="L494" s="8"/>
    </row>
    <row r="495" spans="2:12" ht="13">
      <c r="B495" s="1"/>
      <c r="C495" s="1"/>
      <c r="E495" s="8"/>
      <c r="F495" s="8"/>
      <c r="K495" s="8"/>
      <c r="L495" s="8"/>
    </row>
    <row r="496" spans="2:12" ht="13">
      <c r="B496" s="1"/>
      <c r="C496" s="1"/>
      <c r="E496" s="8"/>
      <c r="F496" s="8"/>
      <c r="K496" s="8"/>
      <c r="L496" s="8"/>
    </row>
    <row r="497" spans="2:12" ht="13">
      <c r="B497" s="1"/>
      <c r="C497" s="1"/>
      <c r="E497" s="8"/>
      <c r="F497" s="8"/>
      <c r="K497" s="8"/>
      <c r="L497" s="8"/>
    </row>
    <row r="498" spans="2:12" ht="13">
      <c r="B498" s="1"/>
      <c r="C498" s="1"/>
      <c r="E498" s="8"/>
      <c r="F498" s="8"/>
      <c r="K498" s="8"/>
      <c r="L498" s="8"/>
    </row>
    <row r="499" spans="2:12" ht="13">
      <c r="B499" s="1"/>
      <c r="C499" s="1"/>
      <c r="E499" s="8"/>
      <c r="F499" s="8"/>
      <c r="K499" s="8"/>
      <c r="L499" s="8"/>
    </row>
    <row r="500" spans="2:12" ht="13">
      <c r="B500" s="1"/>
      <c r="C500" s="1"/>
      <c r="E500" s="8"/>
      <c r="F500" s="8"/>
      <c r="K500" s="8"/>
      <c r="L500" s="8"/>
    </row>
    <row r="501" spans="2:12" ht="13">
      <c r="B501" s="1"/>
      <c r="C501" s="1"/>
      <c r="E501" s="8"/>
      <c r="F501" s="8"/>
      <c r="K501" s="8"/>
      <c r="L501" s="8"/>
    </row>
    <row r="502" spans="2:12" ht="13">
      <c r="B502" s="1"/>
      <c r="C502" s="1"/>
      <c r="E502" s="8"/>
      <c r="F502" s="8"/>
      <c r="K502" s="8"/>
      <c r="L502" s="8"/>
    </row>
    <row r="503" spans="2:12" ht="13">
      <c r="B503" s="1"/>
      <c r="C503" s="1"/>
      <c r="E503" s="8"/>
      <c r="F503" s="8"/>
      <c r="K503" s="8"/>
      <c r="L503" s="8"/>
    </row>
    <row r="504" spans="2:12" ht="13">
      <c r="B504" s="1"/>
      <c r="C504" s="1"/>
      <c r="E504" s="8"/>
      <c r="F504" s="8"/>
      <c r="K504" s="8"/>
      <c r="L504" s="8"/>
    </row>
    <row r="505" spans="2:12" ht="13">
      <c r="B505" s="1"/>
      <c r="C505" s="1"/>
      <c r="E505" s="8"/>
      <c r="F505" s="8"/>
      <c r="K505" s="8"/>
      <c r="L505" s="8"/>
    </row>
    <row r="506" spans="2:12" ht="13">
      <c r="B506" s="1"/>
      <c r="C506" s="1"/>
      <c r="E506" s="8"/>
      <c r="F506" s="8"/>
      <c r="K506" s="8"/>
      <c r="L506" s="8"/>
    </row>
    <row r="507" spans="2:12" ht="13">
      <c r="B507" s="1"/>
      <c r="C507" s="1"/>
      <c r="E507" s="8"/>
      <c r="F507" s="8"/>
      <c r="K507" s="8"/>
      <c r="L507" s="8"/>
    </row>
    <row r="508" spans="2:12" ht="13">
      <c r="B508" s="1"/>
      <c r="C508" s="1"/>
      <c r="E508" s="8"/>
      <c r="F508" s="8"/>
      <c r="K508" s="8"/>
      <c r="L508" s="8"/>
    </row>
    <row r="509" spans="2:12" ht="13">
      <c r="B509" s="1"/>
      <c r="C509" s="1"/>
      <c r="E509" s="8"/>
      <c r="F509" s="8"/>
      <c r="K509" s="8"/>
      <c r="L509" s="8"/>
    </row>
    <row r="510" spans="2:12" ht="13">
      <c r="B510" s="1"/>
      <c r="C510" s="1"/>
      <c r="E510" s="8"/>
      <c r="F510" s="8"/>
      <c r="K510" s="8"/>
      <c r="L510" s="8"/>
    </row>
    <row r="511" spans="2:12" ht="13">
      <c r="B511" s="1"/>
      <c r="C511" s="1"/>
      <c r="E511" s="8"/>
      <c r="F511" s="8"/>
      <c r="K511" s="8"/>
      <c r="L511" s="8"/>
    </row>
    <row r="512" spans="2:12" ht="13">
      <c r="B512" s="1"/>
      <c r="C512" s="1"/>
      <c r="E512" s="8"/>
      <c r="F512" s="8"/>
      <c r="K512" s="8"/>
      <c r="L512" s="8"/>
    </row>
    <row r="513" spans="2:12" ht="13">
      <c r="B513" s="1"/>
      <c r="C513" s="1"/>
      <c r="E513" s="8"/>
      <c r="F513" s="8"/>
      <c r="K513" s="8"/>
      <c r="L513" s="8"/>
    </row>
    <row r="514" spans="2:12" ht="13">
      <c r="B514" s="1"/>
      <c r="C514" s="1"/>
      <c r="E514" s="8"/>
      <c r="F514" s="8"/>
      <c r="K514" s="8"/>
      <c r="L514" s="8"/>
    </row>
    <row r="515" spans="2:12" ht="13">
      <c r="B515" s="1"/>
      <c r="C515" s="1"/>
      <c r="E515" s="8"/>
      <c r="F515" s="8"/>
      <c r="K515" s="8"/>
      <c r="L515" s="8"/>
    </row>
    <row r="516" spans="2:12" ht="13">
      <c r="B516" s="1"/>
      <c r="C516" s="1"/>
      <c r="E516" s="8"/>
      <c r="F516" s="8"/>
      <c r="K516" s="8"/>
      <c r="L516" s="8"/>
    </row>
    <row r="517" spans="2:12" ht="13">
      <c r="B517" s="1"/>
      <c r="C517" s="1"/>
      <c r="E517" s="8"/>
      <c r="F517" s="8"/>
      <c r="K517" s="8"/>
      <c r="L517" s="8"/>
    </row>
    <row r="518" spans="2:12" ht="13">
      <c r="B518" s="1"/>
      <c r="C518" s="1"/>
      <c r="E518" s="8"/>
      <c r="F518" s="8"/>
      <c r="K518" s="8"/>
      <c r="L518" s="8"/>
    </row>
    <row r="519" spans="2:12" ht="13">
      <c r="B519" s="1"/>
      <c r="C519" s="1"/>
      <c r="E519" s="8"/>
      <c r="F519" s="8"/>
      <c r="K519" s="8"/>
      <c r="L519" s="8"/>
    </row>
    <row r="520" spans="2:12" ht="13">
      <c r="B520" s="1"/>
      <c r="C520" s="1"/>
      <c r="E520" s="8"/>
      <c r="F520" s="8"/>
      <c r="K520" s="8"/>
      <c r="L520" s="8"/>
    </row>
    <row r="521" spans="2:12" ht="13">
      <c r="B521" s="1"/>
      <c r="C521" s="1"/>
      <c r="E521" s="8"/>
      <c r="F521" s="8"/>
      <c r="K521" s="8"/>
      <c r="L521" s="8"/>
    </row>
    <row r="522" spans="2:12" ht="13">
      <c r="B522" s="1"/>
      <c r="C522" s="1"/>
      <c r="E522" s="8"/>
      <c r="F522" s="8"/>
      <c r="K522" s="8"/>
      <c r="L522" s="8"/>
    </row>
    <row r="523" spans="2:12" ht="13">
      <c r="B523" s="1"/>
      <c r="C523" s="1"/>
      <c r="E523" s="8"/>
      <c r="F523" s="8"/>
      <c r="K523" s="8"/>
      <c r="L523" s="8"/>
    </row>
    <row r="524" spans="2:12" ht="13">
      <c r="B524" s="1"/>
      <c r="C524" s="1"/>
      <c r="E524" s="8"/>
      <c r="F524" s="8"/>
      <c r="K524" s="8"/>
      <c r="L524" s="8"/>
    </row>
    <row r="525" spans="2:12" ht="13">
      <c r="B525" s="1"/>
      <c r="C525" s="1"/>
      <c r="E525" s="8"/>
      <c r="F525" s="8"/>
      <c r="K525" s="8"/>
      <c r="L525" s="8"/>
    </row>
    <row r="526" spans="2:12" ht="13">
      <c r="B526" s="1"/>
      <c r="C526" s="1"/>
      <c r="E526" s="8"/>
      <c r="F526" s="8"/>
      <c r="K526" s="8"/>
      <c r="L526" s="8"/>
    </row>
    <row r="527" spans="2:12" ht="13">
      <c r="B527" s="1"/>
      <c r="C527" s="1"/>
      <c r="E527" s="8"/>
      <c r="F527" s="8"/>
      <c r="K527" s="8"/>
      <c r="L527" s="8"/>
    </row>
    <row r="528" spans="2:12" ht="13">
      <c r="B528" s="1"/>
      <c r="C528" s="1"/>
      <c r="E528" s="8"/>
      <c r="F528" s="8"/>
      <c r="K528" s="8"/>
      <c r="L528" s="8"/>
    </row>
    <row r="529" spans="2:12" ht="13">
      <c r="B529" s="1"/>
      <c r="C529" s="1"/>
      <c r="E529" s="8"/>
      <c r="F529" s="8"/>
      <c r="K529" s="8"/>
      <c r="L529" s="8"/>
    </row>
    <row r="530" spans="2:12" ht="13">
      <c r="B530" s="1"/>
      <c r="C530" s="1"/>
      <c r="E530" s="8"/>
      <c r="F530" s="8"/>
      <c r="K530" s="8"/>
      <c r="L530" s="8"/>
    </row>
    <row r="531" spans="2:12" ht="13">
      <c r="B531" s="1"/>
      <c r="C531" s="1"/>
      <c r="E531" s="8"/>
      <c r="F531" s="8"/>
      <c r="K531" s="8"/>
      <c r="L531" s="8"/>
    </row>
    <row r="532" spans="2:12" ht="13">
      <c r="B532" s="1"/>
      <c r="C532" s="1"/>
      <c r="E532" s="8"/>
      <c r="F532" s="8"/>
      <c r="K532" s="8"/>
      <c r="L532" s="8"/>
    </row>
    <row r="533" spans="2:12" ht="13">
      <c r="B533" s="1"/>
      <c r="C533" s="1"/>
      <c r="E533" s="8"/>
      <c r="F533" s="8"/>
      <c r="K533" s="8"/>
      <c r="L533" s="8"/>
    </row>
    <row r="534" spans="2:12" ht="13">
      <c r="B534" s="1"/>
      <c r="C534" s="1"/>
      <c r="E534" s="8"/>
      <c r="F534" s="8"/>
      <c r="K534" s="8"/>
      <c r="L534" s="8"/>
    </row>
    <row r="535" spans="2:12" ht="13">
      <c r="B535" s="1"/>
      <c r="C535" s="1"/>
      <c r="E535" s="8"/>
      <c r="F535" s="8"/>
      <c r="K535" s="8"/>
      <c r="L535" s="8"/>
    </row>
    <row r="536" spans="2:12" ht="13">
      <c r="B536" s="1"/>
      <c r="C536" s="1"/>
      <c r="E536" s="8"/>
      <c r="F536" s="8"/>
      <c r="K536" s="8"/>
      <c r="L536" s="8"/>
    </row>
    <row r="537" spans="2:12" ht="13">
      <c r="B537" s="1"/>
      <c r="C537" s="1"/>
      <c r="E537" s="8"/>
      <c r="F537" s="8"/>
      <c r="K537" s="8"/>
      <c r="L537" s="8"/>
    </row>
    <row r="538" spans="2:12" ht="13">
      <c r="B538" s="1"/>
      <c r="C538" s="1"/>
      <c r="E538" s="8"/>
      <c r="F538" s="8"/>
      <c r="K538" s="8"/>
      <c r="L538" s="8"/>
    </row>
    <row r="539" spans="2:12" ht="13">
      <c r="B539" s="1"/>
      <c r="C539" s="1"/>
      <c r="E539" s="8"/>
      <c r="F539" s="8"/>
      <c r="K539" s="8"/>
      <c r="L539" s="8"/>
    </row>
    <row r="540" spans="2:12" ht="13">
      <c r="B540" s="1"/>
      <c r="C540" s="1"/>
      <c r="E540" s="8"/>
      <c r="F540" s="8"/>
      <c r="K540" s="8"/>
      <c r="L540" s="8"/>
    </row>
    <row r="541" spans="2:12" ht="13">
      <c r="B541" s="1"/>
      <c r="C541" s="1"/>
      <c r="E541" s="8"/>
      <c r="F541" s="8"/>
      <c r="K541" s="8"/>
      <c r="L541" s="8"/>
    </row>
    <row r="542" spans="2:12" ht="13">
      <c r="B542" s="1"/>
      <c r="C542" s="1"/>
      <c r="E542" s="8"/>
      <c r="F542" s="8"/>
      <c r="K542" s="8"/>
      <c r="L542" s="8"/>
    </row>
    <row r="543" spans="2:12" ht="13">
      <c r="B543" s="1"/>
      <c r="C543" s="1"/>
      <c r="E543" s="8"/>
      <c r="F543" s="8"/>
      <c r="K543" s="8"/>
      <c r="L543" s="8"/>
    </row>
    <row r="544" spans="2:12" ht="13">
      <c r="B544" s="1"/>
      <c r="C544" s="1"/>
      <c r="E544" s="8"/>
      <c r="F544" s="8"/>
      <c r="K544" s="8"/>
      <c r="L544" s="8"/>
    </row>
    <row r="545" spans="2:12" ht="13">
      <c r="B545" s="1"/>
      <c r="C545" s="1"/>
      <c r="E545" s="8"/>
      <c r="F545" s="8"/>
      <c r="K545" s="8"/>
      <c r="L545" s="8"/>
    </row>
    <row r="546" spans="2:12" ht="13">
      <c r="B546" s="1"/>
      <c r="C546" s="1"/>
      <c r="E546" s="8"/>
      <c r="F546" s="8"/>
      <c r="K546" s="8"/>
      <c r="L546" s="8"/>
    </row>
    <row r="547" spans="2:12" ht="13">
      <c r="B547" s="1"/>
      <c r="C547" s="1"/>
      <c r="E547" s="8"/>
      <c r="F547" s="8"/>
      <c r="K547" s="8"/>
      <c r="L547" s="8"/>
    </row>
    <row r="548" spans="2:12" ht="13">
      <c r="B548" s="1"/>
      <c r="C548" s="1"/>
      <c r="E548" s="8"/>
      <c r="F548" s="8"/>
      <c r="K548" s="8"/>
      <c r="L548" s="8"/>
    </row>
    <row r="549" spans="2:12" ht="13">
      <c r="B549" s="1"/>
      <c r="C549" s="1"/>
      <c r="E549" s="8"/>
      <c r="F549" s="8"/>
      <c r="K549" s="8"/>
      <c r="L549" s="8"/>
    </row>
    <row r="550" spans="2:12" ht="13">
      <c r="B550" s="1"/>
      <c r="C550" s="1"/>
      <c r="E550" s="8"/>
      <c r="F550" s="8"/>
      <c r="K550" s="8"/>
      <c r="L550" s="8"/>
    </row>
    <row r="551" spans="2:12" ht="13">
      <c r="B551" s="1"/>
      <c r="C551" s="1"/>
      <c r="E551" s="8"/>
      <c r="F551" s="8"/>
      <c r="K551" s="8"/>
      <c r="L551" s="8"/>
    </row>
    <row r="552" spans="2:12" ht="13">
      <c r="B552" s="1"/>
      <c r="C552" s="1"/>
      <c r="E552" s="8"/>
      <c r="F552" s="8"/>
      <c r="K552" s="8"/>
      <c r="L552" s="8"/>
    </row>
    <row r="553" spans="2:12" ht="13">
      <c r="B553" s="1"/>
      <c r="C553" s="1"/>
      <c r="E553" s="8"/>
      <c r="F553" s="8"/>
      <c r="K553" s="8"/>
      <c r="L553" s="8"/>
    </row>
    <row r="554" spans="2:12" ht="13">
      <c r="B554" s="1"/>
      <c r="C554" s="1"/>
      <c r="E554" s="8"/>
      <c r="F554" s="8"/>
      <c r="K554" s="8"/>
      <c r="L554" s="8"/>
    </row>
    <row r="555" spans="2:12" ht="13">
      <c r="B555" s="1"/>
      <c r="C555" s="1"/>
      <c r="E555" s="8"/>
      <c r="F555" s="8"/>
      <c r="K555" s="8"/>
      <c r="L555" s="8"/>
    </row>
    <row r="556" spans="2:12" ht="13">
      <c r="B556" s="1"/>
      <c r="C556" s="1"/>
      <c r="E556" s="8"/>
      <c r="F556" s="8"/>
      <c r="K556" s="8"/>
      <c r="L556" s="8"/>
    </row>
    <row r="557" spans="2:12" ht="13">
      <c r="B557" s="1"/>
      <c r="C557" s="1"/>
      <c r="E557" s="8"/>
      <c r="F557" s="8"/>
      <c r="K557" s="8"/>
      <c r="L557" s="8"/>
    </row>
    <row r="558" spans="2:12" ht="13">
      <c r="B558" s="1"/>
      <c r="C558" s="1"/>
      <c r="E558" s="8"/>
      <c r="F558" s="8"/>
      <c r="K558" s="8"/>
      <c r="L558" s="8"/>
    </row>
    <row r="559" spans="2:12" ht="13">
      <c r="B559" s="1"/>
      <c r="C559" s="1"/>
      <c r="E559" s="8"/>
      <c r="F559" s="8"/>
      <c r="K559" s="8"/>
      <c r="L559" s="8"/>
    </row>
    <row r="560" spans="2:12" ht="13">
      <c r="B560" s="1"/>
      <c r="C560" s="1"/>
      <c r="E560" s="8"/>
      <c r="F560" s="8"/>
      <c r="K560" s="8"/>
      <c r="L560" s="8"/>
    </row>
    <row r="561" spans="2:12" ht="13">
      <c r="B561" s="1"/>
      <c r="C561" s="1"/>
      <c r="E561" s="8"/>
      <c r="F561" s="8"/>
      <c r="K561" s="8"/>
      <c r="L561" s="8"/>
    </row>
    <row r="562" spans="2:12" ht="13">
      <c r="B562" s="1"/>
      <c r="C562" s="1"/>
      <c r="E562" s="8"/>
      <c r="F562" s="8"/>
      <c r="K562" s="8"/>
      <c r="L562" s="8"/>
    </row>
    <row r="563" spans="2:12" ht="13">
      <c r="B563" s="1"/>
      <c r="C563" s="1"/>
      <c r="E563" s="8"/>
      <c r="F563" s="8"/>
      <c r="K563" s="8"/>
      <c r="L563" s="8"/>
    </row>
    <row r="564" spans="2:12" ht="13">
      <c r="B564" s="1"/>
      <c r="C564" s="1"/>
      <c r="E564" s="8"/>
      <c r="F564" s="8"/>
      <c r="K564" s="8"/>
      <c r="L564" s="8"/>
    </row>
    <row r="565" spans="2:12" ht="13">
      <c r="B565" s="1"/>
      <c r="C565" s="1"/>
      <c r="E565" s="8"/>
      <c r="F565" s="8"/>
      <c r="K565" s="8"/>
      <c r="L565" s="8"/>
    </row>
    <row r="566" spans="2:12" ht="13">
      <c r="B566" s="1"/>
      <c r="C566" s="1"/>
      <c r="E566" s="8"/>
      <c r="F566" s="8"/>
      <c r="K566" s="8"/>
      <c r="L566" s="8"/>
    </row>
    <row r="567" spans="2:12" ht="13">
      <c r="B567" s="1"/>
      <c r="C567" s="1"/>
      <c r="E567" s="8"/>
      <c r="F567" s="8"/>
      <c r="K567" s="8"/>
      <c r="L567" s="8"/>
    </row>
    <row r="568" spans="2:12" ht="13">
      <c r="B568" s="1"/>
      <c r="C568" s="1"/>
      <c r="E568" s="8"/>
      <c r="F568" s="8"/>
      <c r="K568" s="8"/>
      <c r="L568" s="8"/>
    </row>
    <row r="569" spans="2:12" ht="13">
      <c r="B569" s="1"/>
      <c r="C569" s="1"/>
      <c r="E569" s="8"/>
      <c r="F569" s="8"/>
      <c r="K569" s="8"/>
      <c r="L569" s="8"/>
    </row>
    <row r="570" spans="2:12" ht="13">
      <c r="B570" s="1"/>
      <c r="C570" s="1"/>
      <c r="E570" s="8"/>
      <c r="F570" s="8"/>
      <c r="K570" s="8"/>
      <c r="L570" s="8"/>
    </row>
    <row r="571" spans="2:12" ht="13">
      <c r="B571" s="1"/>
      <c r="C571" s="1"/>
      <c r="E571" s="8"/>
      <c r="F571" s="8"/>
      <c r="K571" s="8"/>
      <c r="L571" s="8"/>
    </row>
    <row r="572" spans="2:12" ht="13">
      <c r="B572" s="1"/>
      <c r="C572" s="1"/>
      <c r="E572" s="8"/>
      <c r="F572" s="8"/>
      <c r="K572" s="8"/>
      <c r="L572" s="8"/>
    </row>
    <row r="573" spans="2:12" ht="13">
      <c r="B573" s="1"/>
      <c r="C573" s="1"/>
      <c r="E573" s="8"/>
      <c r="F573" s="8"/>
      <c r="K573" s="8"/>
      <c r="L573" s="8"/>
    </row>
    <row r="574" spans="2:12" ht="13">
      <c r="B574" s="1"/>
      <c r="C574" s="1"/>
      <c r="E574" s="8"/>
      <c r="F574" s="8"/>
      <c r="K574" s="8"/>
      <c r="L574" s="8"/>
    </row>
    <row r="575" spans="2:12" ht="13">
      <c r="B575" s="1"/>
      <c r="C575" s="1"/>
      <c r="E575" s="8"/>
      <c r="F575" s="8"/>
      <c r="K575" s="8"/>
      <c r="L575" s="8"/>
    </row>
    <row r="576" spans="2:12" ht="13">
      <c r="B576" s="1"/>
      <c r="C576" s="1"/>
      <c r="E576" s="8"/>
      <c r="F576" s="8"/>
      <c r="K576" s="8"/>
      <c r="L576" s="8"/>
    </row>
    <row r="577" spans="2:12" ht="13">
      <c r="B577" s="1"/>
      <c r="C577" s="1"/>
      <c r="E577" s="8"/>
      <c r="F577" s="8"/>
      <c r="K577" s="8"/>
      <c r="L577" s="8"/>
    </row>
    <row r="578" spans="2:12" ht="13">
      <c r="B578" s="1"/>
      <c r="C578" s="1"/>
      <c r="E578" s="8"/>
      <c r="F578" s="8"/>
      <c r="K578" s="8"/>
      <c r="L578" s="8"/>
    </row>
    <row r="579" spans="2:12" ht="13">
      <c r="B579" s="1"/>
      <c r="C579" s="1"/>
      <c r="E579" s="8"/>
      <c r="F579" s="8"/>
      <c r="K579" s="8"/>
      <c r="L579" s="8"/>
    </row>
    <row r="580" spans="2:12" ht="13">
      <c r="B580" s="1"/>
      <c r="C580" s="1"/>
      <c r="E580" s="8"/>
      <c r="F580" s="8"/>
      <c r="K580" s="8"/>
      <c r="L580" s="8"/>
    </row>
    <row r="581" spans="2:12" ht="13">
      <c r="B581" s="1"/>
      <c r="C581" s="1"/>
      <c r="E581" s="8"/>
      <c r="F581" s="8"/>
      <c r="K581" s="8"/>
      <c r="L581" s="8"/>
    </row>
    <row r="582" spans="2:12" ht="13">
      <c r="B582" s="1"/>
      <c r="C582" s="1"/>
      <c r="E582" s="8"/>
      <c r="F582" s="8"/>
      <c r="K582" s="8"/>
      <c r="L582" s="8"/>
    </row>
    <row r="583" spans="2:12" ht="13">
      <c r="B583" s="1"/>
      <c r="C583" s="1"/>
      <c r="E583" s="8"/>
      <c r="F583" s="8"/>
      <c r="K583" s="8"/>
      <c r="L583" s="8"/>
    </row>
    <row r="584" spans="2:12" ht="13">
      <c r="B584" s="1"/>
      <c r="C584" s="1"/>
      <c r="E584" s="8"/>
      <c r="F584" s="8"/>
      <c r="K584" s="8"/>
      <c r="L584" s="8"/>
    </row>
    <row r="585" spans="2:12" ht="13">
      <c r="B585" s="1"/>
      <c r="C585" s="1"/>
      <c r="E585" s="8"/>
      <c r="F585" s="8"/>
      <c r="K585" s="8"/>
      <c r="L585" s="8"/>
    </row>
    <row r="586" spans="2:12" ht="13">
      <c r="B586" s="1"/>
      <c r="C586" s="1"/>
      <c r="E586" s="8"/>
      <c r="F586" s="8"/>
      <c r="K586" s="8"/>
      <c r="L586" s="8"/>
    </row>
    <row r="587" spans="2:12" ht="13">
      <c r="B587" s="1"/>
      <c r="C587" s="1"/>
      <c r="E587" s="8"/>
      <c r="F587" s="8"/>
      <c r="K587" s="8"/>
      <c r="L587" s="8"/>
    </row>
    <row r="588" spans="2:12" ht="13">
      <c r="B588" s="1"/>
      <c r="C588" s="1"/>
      <c r="E588" s="8"/>
      <c r="F588" s="8"/>
      <c r="K588" s="8"/>
      <c r="L588" s="8"/>
    </row>
    <row r="589" spans="2:12" ht="13">
      <c r="B589" s="1"/>
      <c r="C589" s="1"/>
      <c r="E589" s="8"/>
      <c r="F589" s="8"/>
      <c r="K589" s="8"/>
      <c r="L589" s="8"/>
    </row>
    <row r="590" spans="2:12" ht="13">
      <c r="B590" s="1"/>
      <c r="C590" s="1"/>
      <c r="E590" s="8"/>
      <c r="F590" s="8"/>
      <c r="K590" s="8"/>
      <c r="L590" s="8"/>
    </row>
    <row r="591" spans="2:12" ht="13">
      <c r="B591" s="1"/>
      <c r="C591" s="1"/>
      <c r="E591" s="8"/>
      <c r="F591" s="8"/>
      <c r="K591" s="8"/>
      <c r="L591" s="8"/>
    </row>
    <row r="592" spans="2:12" ht="13">
      <c r="B592" s="1"/>
      <c r="C592" s="1"/>
      <c r="E592" s="8"/>
      <c r="F592" s="8"/>
      <c r="K592" s="8"/>
      <c r="L592" s="8"/>
    </row>
    <row r="593" spans="2:12" ht="13">
      <c r="B593" s="1"/>
      <c r="C593" s="1"/>
      <c r="E593" s="8"/>
      <c r="F593" s="8"/>
      <c r="K593" s="8"/>
      <c r="L593" s="8"/>
    </row>
    <row r="594" spans="2:12" ht="13">
      <c r="B594" s="1"/>
      <c r="C594" s="1"/>
      <c r="E594" s="8"/>
      <c r="F594" s="8"/>
      <c r="K594" s="8"/>
      <c r="L594" s="8"/>
    </row>
    <row r="595" spans="2:12" ht="13">
      <c r="B595" s="1"/>
      <c r="C595" s="1"/>
      <c r="E595" s="8"/>
      <c r="F595" s="8"/>
      <c r="K595" s="8"/>
      <c r="L595" s="8"/>
    </row>
    <row r="596" spans="2:12" ht="13">
      <c r="B596" s="1"/>
      <c r="C596" s="1"/>
      <c r="E596" s="8"/>
      <c r="F596" s="8"/>
      <c r="K596" s="8"/>
      <c r="L596" s="8"/>
    </row>
    <row r="597" spans="2:12" ht="13">
      <c r="B597" s="1"/>
      <c r="C597" s="1"/>
      <c r="E597" s="8"/>
      <c r="F597" s="8"/>
      <c r="K597" s="8"/>
      <c r="L597" s="8"/>
    </row>
    <row r="598" spans="2:12" ht="13">
      <c r="B598" s="1"/>
      <c r="C598" s="1"/>
      <c r="E598" s="8"/>
      <c r="F598" s="8"/>
      <c r="K598" s="8"/>
      <c r="L598" s="8"/>
    </row>
    <row r="599" spans="2:12" ht="13">
      <c r="B599" s="1"/>
      <c r="C599" s="1"/>
      <c r="E599" s="8"/>
      <c r="F599" s="8"/>
      <c r="K599" s="8"/>
      <c r="L599" s="8"/>
    </row>
    <row r="600" spans="2:12" ht="13">
      <c r="B600" s="1"/>
      <c r="C600" s="1"/>
      <c r="E600" s="8"/>
      <c r="F600" s="8"/>
      <c r="K600" s="8"/>
      <c r="L600" s="8"/>
    </row>
    <row r="601" spans="2:12" ht="13">
      <c r="B601" s="1"/>
      <c r="C601" s="1"/>
      <c r="E601" s="8"/>
      <c r="F601" s="8"/>
      <c r="K601" s="8"/>
      <c r="L601" s="8"/>
    </row>
    <row r="602" spans="2:12" ht="13">
      <c r="B602" s="1"/>
      <c r="C602" s="1"/>
      <c r="E602" s="8"/>
      <c r="F602" s="8"/>
      <c r="K602" s="8"/>
      <c r="L602" s="8"/>
    </row>
    <row r="603" spans="2:12" ht="13">
      <c r="B603" s="1"/>
      <c r="C603" s="1"/>
      <c r="E603" s="8"/>
      <c r="F603" s="8"/>
      <c r="K603" s="8"/>
      <c r="L603" s="8"/>
    </row>
    <row r="604" spans="2:12" ht="13">
      <c r="B604" s="1"/>
      <c r="C604" s="1"/>
      <c r="E604" s="8"/>
      <c r="F604" s="8"/>
      <c r="K604" s="8"/>
      <c r="L604" s="8"/>
    </row>
    <row r="605" spans="2:12" ht="13">
      <c r="B605" s="1"/>
      <c r="C605" s="1"/>
      <c r="E605" s="8"/>
      <c r="F605" s="8"/>
      <c r="K605" s="8"/>
      <c r="L605" s="8"/>
    </row>
    <row r="606" spans="2:12" ht="13">
      <c r="B606" s="1"/>
      <c r="C606" s="1"/>
      <c r="E606" s="8"/>
      <c r="F606" s="8"/>
      <c r="K606" s="8"/>
      <c r="L606" s="8"/>
    </row>
    <row r="607" spans="2:12" ht="13">
      <c r="B607" s="1"/>
      <c r="C607" s="1"/>
      <c r="E607" s="8"/>
      <c r="F607" s="8"/>
      <c r="K607" s="8"/>
      <c r="L607" s="8"/>
    </row>
    <row r="608" spans="2:12" ht="13">
      <c r="B608" s="1"/>
      <c r="C608" s="1"/>
      <c r="E608" s="8"/>
      <c r="F608" s="8"/>
      <c r="K608" s="8"/>
      <c r="L608" s="8"/>
    </row>
    <row r="609" spans="2:12" ht="13">
      <c r="B609" s="1"/>
      <c r="C609" s="1"/>
      <c r="E609" s="8"/>
      <c r="F609" s="8"/>
      <c r="K609" s="8"/>
      <c r="L609" s="8"/>
    </row>
    <row r="610" spans="2:12" ht="13">
      <c r="B610" s="1"/>
      <c r="C610" s="1"/>
      <c r="E610" s="8"/>
      <c r="F610" s="8"/>
      <c r="K610" s="8"/>
      <c r="L610" s="8"/>
    </row>
    <row r="611" spans="2:12" ht="13">
      <c r="B611" s="1"/>
      <c r="C611" s="1"/>
      <c r="E611" s="8"/>
      <c r="F611" s="8"/>
      <c r="K611" s="8"/>
      <c r="L611" s="8"/>
    </row>
    <row r="612" spans="2:12" ht="13">
      <c r="B612" s="1"/>
      <c r="C612" s="1"/>
      <c r="E612" s="8"/>
      <c r="F612" s="8"/>
      <c r="K612" s="8"/>
      <c r="L612" s="8"/>
    </row>
    <row r="613" spans="2:12" ht="13">
      <c r="B613" s="1"/>
      <c r="C613" s="1"/>
      <c r="E613" s="8"/>
      <c r="F613" s="8"/>
      <c r="K613" s="8"/>
      <c r="L613" s="8"/>
    </row>
    <row r="614" spans="2:12" ht="13">
      <c r="B614" s="1"/>
      <c r="C614" s="1"/>
      <c r="E614" s="8"/>
      <c r="F614" s="8"/>
      <c r="K614" s="8"/>
      <c r="L614" s="8"/>
    </row>
    <row r="615" spans="2:12" ht="13">
      <c r="B615" s="1"/>
      <c r="C615" s="1"/>
      <c r="E615" s="8"/>
      <c r="F615" s="8"/>
      <c r="K615" s="8"/>
      <c r="L615" s="8"/>
    </row>
    <row r="616" spans="2:12" ht="13">
      <c r="B616" s="1"/>
      <c r="C616" s="1"/>
      <c r="E616" s="8"/>
      <c r="F616" s="8"/>
      <c r="K616" s="8"/>
      <c r="L616" s="8"/>
    </row>
    <row r="617" spans="2:12" ht="13">
      <c r="B617" s="1"/>
      <c r="C617" s="1"/>
      <c r="E617" s="8"/>
      <c r="F617" s="8"/>
      <c r="K617" s="8"/>
      <c r="L617" s="8"/>
    </row>
    <row r="618" spans="2:12" ht="13">
      <c r="B618" s="1"/>
      <c r="C618" s="1"/>
      <c r="E618" s="8"/>
      <c r="F618" s="8"/>
      <c r="K618" s="8"/>
      <c r="L618" s="8"/>
    </row>
    <row r="619" spans="2:12" ht="13">
      <c r="B619" s="1"/>
      <c r="C619" s="1"/>
      <c r="E619" s="8"/>
      <c r="F619" s="8"/>
      <c r="K619" s="8"/>
      <c r="L619" s="8"/>
    </row>
    <row r="620" spans="2:12" ht="13">
      <c r="B620" s="1"/>
      <c r="C620" s="1"/>
      <c r="E620" s="8"/>
      <c r="F620" s="8"/>
      <c r="K620" s="8"/>
      <c r="L620" s="8"/>
    </row>
    <row r="621" spans="2:12" ht="13">
      <c r="B621" s="1"/>
      <c r="C621" s="1"/>
      <c r="E621" s="8"/>
      <c r="F621" s="8"/>
      <c r="K621" s="8"/>
      <c r="L621" s="8"/>
    </row>
    <row r="622" spans="2:12" ht="13">
      <c r="B622" s="1"/>
      <c r="C622" s="1"/>
      <c r="E622" s="8"/>
      <c r="F622" s="8"/>
      <c r="K622" s="8"/>
      <c r="L622" s="8"/>
    </row>
    <row r="623" spans="2:12" ht="13">
      <c r="B623" s="1"/>
      <c r="C623" s="1"/>
      <c r="E623" s="8"/>
      <c r="F623" s="8"/>
      <c r="K623" s="8"/>
      <c r="L623" s="8"/>
    </row>
    <row r="624" spans="2:12" ht="13">
      <c r="B624" s="1"/>
      <c r="C624" s="1"/>
      <c r="E624" s="8"/>
      <c r="F624" s="8"/>
      <c r="K624" s="8"/>
      <c r="L624" s="8"/>
    </row>
    <row r="625" spans="2:12" ht="13">
      <c r="B625" s="1"/>
      <c r="C625" s="1"/>
      <c r="E625" s="8"/>
      <c r="F625" s="8"/>
      <c r="K625" s="8"/>
      <c r="L625" s="8"/>
    </row>
    <row r="626" spans="2:12" ht="13">
      <c r="B626" s="1"/>
      <c r="C626" s="1"/>
      <c r="E626" s="8"/>
      <c r="F626" s="8"/>
      <c r="K626" s="8"/>
      <c r="L626" s="8"/>
    </row>
    <row r="627" spans="2:12" ht="13">
      <c r="B627" s="1"/>
      <c r="C627" s="1"/>
      <c r="E627" s="8"/>
      <c r="F627" s="8"/>
      <c r="K627" s="8"/>
      <c r="L627" s="8"/>
    </row>
    <row r="628" spans="2:12" ht="13">
      <c r="B628" s="1"/>
      <c r="C628" s="1"/>
      <c r="E628" s="8"/>
      <c r="F628" s="8"/>
      <c r="K628" s="8"/>
      <c r="L628" s="8"/>
    </row>
    <row r="629" spans="2:12" ht="13">
      <c r="B629" s="1"/>
      <c r="C629" s="1"/>
      <c r="E629" s="8"/>
      <c r="F629" s="8"/>
      <c r="K629" s="8"/>
      <c r="L629" s="8"/>
    </row>
    <row r="630" spans="2:12" ht="13">
      <c r="B630" s="1"/>
      <c r="C630" s="1"/>
      <c r="E630" s="8"/>
      <c r="F630" s="8"/>
      <c r="K630" s="8"/>
      <c r="L630" s="8"/>
    </row>
    <row r="631" spans="2:12" ht="13">
      <c r="B631" s="1"/>
      <c r="C631" s="1"/>
      <c r="E631" s="8"/>
      <c r="F631" s="8"/>
      <c r="K631" s="8"/>
      <c r="L631" s="8"/>
    </row>
    <row r="632" spans="2:12" ht="13">
      <c r="B632" s="1"/>
      <c r="C632" s="1"/>
      <c r="E632" s="8"/>
      <c r="F632" s="8"/>
      <c r="K632" s="8"/>
      <c r="L632" s="8"/>
    </row>
    <row r="633" spans="2:12" ht="13">
      <c r="B633" s="1"/>
      <c r="C633" s="1"/>
      <c r="E633" s="8"/>
      <c r="F633" s="8"/>
      <c r="K633" s="8"/>
      <c r="L633" s="8"/>
    </row>
    <row r="634" spans="2:12" ht="13">
      <c r="B634" s="1"/>
      <c r="C634" s="1"/>
      <c r="E634" s="8"/>
      <c r="F634" s="8"/>
      <c r="K634" s="8"/>
      <c r="L634" s="8"/>
    </row>
    <row r="635" spans="2:12" ht="13">
      <c r="B635" s="1"/>
      <c r="C635" s="1"/>
      <c r="E635" s="8"/>
      <c r="F635" s="8"/>
      <c r="K635" s="8"/>
      <c r="L635" s="8"/>
    </row>
    <row r="636" spans="2:12" ht="13">
      <c r="B636" s="1"/>
      <c r="C636" s="1"/>
      <c r="E636" s="8"/>
      <c r="F636" s="8"/>
      <c r="K636" s="8"/>
      <c r="L636" s="8"/>
    </row>
    <row r="637" spans="2:12" ht="13">
      <c r="B637" s="1"/>
      <c r="C637" s="1"/>
      <c r="E637" s="8"/>
      <c r="F637" s="8"/>
      <c r="K637" s="8"/>
      <c r="L637" s="8"/>
    </row>
    <row r="638" spans="2:12" ht="13">
      <c r="B638" s="1"/>
      <c r="C638" s="1"/>
      <c r="E638" s="8"/>
      <c r="F638" s="8"/>
      <c r="K638" s="8"/>
      <c r="L638" s="8"/>
    </row>
    <row r="639" spans="2:12" ht="13">
      <c r="B639" s="1"/>
      <c r="C639" s="1"/>
      <c r="E639" s="8"/>
      <c r="F639" s="8"/>
      <c r="K639" s="8"/>
      <c r="L639" s="8"/>
    </row>
    <row r="640" spans="2:12" ht="13">
      <c r="B640" s="1"/>
      <c r="C640" s="1"/>
      <c r="E640" s="8"/>
      <c r="F640" s="8"/>
      <c r="K640" s="8"/>
      <c r="L640" s="8"/>
    </row>
    <row r="641" spans="2:12" ht="13">
      <c r="B641" s="1"/>
      <c r="C641" s="1"/>
      <c r="E641" s="8"/>
      <c r="F641" s="8"/>
      <c r="K641" s="8"/>
      <c r="L641" s="8"/>
    </row>
    <row r="642" spans="2:12" ht="13">
      <c r="B642" s="1"/>
      <c r="C642" s="1"/>
      <c r="E642" s="8"/>
      <c r="F642" s="8"/>
      <c r="K642" s="8"/>
      <c r="L642" s="8"/>
    </row>
    <row r="643" spans="2:12" ht="13">
      <c r="B643" s="1"/>
      <c r="C643" s="1"/>
      <c r="E643" s="8"/>
      <c r="F643" s="8"/>
      <c r="K643" s="8"/>
      <c r="L643" s="8"/>
    </row>
    <row r="644" spans="2:12" ht="13">
      <c r="B644" s="1"/>
      <c r="C644" s="1"/>
      <c r="E644" s="8"/>
      <c r="F644" s="8"/>
      <c r="K644" s="8"/>
      <c r="L644" s="8"/>
    </row>
    <row r="645" spans="2:12" ht="13">
      <c r="B645" s="1"/>
      <c r="C645" s="1"/>
      <c r="E645" s="8"/>
      <c r="F645" s="8"/>
      <c r="K645" s="8"/>
      <c r="L645" s="8"/>
    </row>
    <row r="646" spans="2:12" ht="13">
      <c r="B646" s="1"/>
      <c r="C646" s="1"/>
      <c r="E646" s="8"/>
      <c r="F646" s="8"/>
      <c r="K646" s="8"/>
      <c r="L646" s="8"/>
    </row>
    <row r="647" spans="2:12" ht="13">
      <c r="B647" s="1"/>
      <c r="C647" s="1"/>
      <c r="E647" s="8"/>
      <c r="F647" s="8"/>
      <c r="K647" s="8"/>
      <c r="L647" s="8"/>
    </row>
    <row r="648" spans="2:12" ht="13">
      <c r="B648" s="1"/>
      <c r="C648" s="1"/>
      <c r="E648" s="8"/>
      <c r="F648" s="8"/>
      <c r="K648" s="8"/>
      <c r="L648" s="8"/>
    </row>
    <row r="649" spans="2:12" ht="13">
      <c r="B649" s="1"/>
      <c r="C649" s="1"/>
      <c r="E649" s="8"/>
      <c r="F649" s="8"/>
      <c r="K649" s="8"/>
      <c r="L649" s="8"/>
    </row>
    <row r="650" spans="2:12" ht="13">
      <c r="B650" s="1"/>
      <c r="C650" s="1"/>
      <c r="E650" s="8"/>
      <c r="F650" s="8"/>
      <c r="K650" s="8"/>
      <c r="L650" s="8"/>
    </row>
    <row r="651" spans="2:12" ht="13">
      <c r="B651" s="1"/>
      <c r="C651" s="1"/>
      <c r="E651" s="8"/>
      <c r="F651" s="8"/>
      <c r="K651" s="8"/>
      <c r="L651" s="8"/>
    </row>
    <row r="652" spans="2:12" ht="13">
      <c r="B652" s="1"/>
      <c r="C652" s="1"/>
      <c r="E652" s="8"/>
      <c r="F652" s="8"/>
      <c r="K652" s="8"/>
      <c r="L652" s="8"/>
    </row>
    <row r="653" spans="2:12" ht="13">
      <c r="B653" s="1"/>
      <c r="C653" s="1"/>
      <c r="E653" s="8"/>
      <c r="F653" s="8"/>
      <c r="K653" s="8"/>
      <c r="L653" s="8"/>
    </row>
    <row r="654" spans="2:12" ht="13">
      <c r="B654" s="1"/>
      <c r="C654" s="1"/>
      <c r="E654" s="8"/>
      <c r="F654" s="8"/>
      <c r="K654" s="8"/>
      <c r="L654" s="8"/>
    </row>
    <row r="655" spans="2:12" ht="13">
      <c r="B655" s="1"/>
      <c r="C655" s="1"/>
      <c r="E655" s="8"/>
      <c r="F655" s="8"/>
      <c r="K655" s="8"/>
      <c r="L655" s="8"/>
    </row>
    <row r="656" spans="2:12" ht="13">
      <c r="B656" s="1"/>
      <c r="C656" s="1"/>
      <c r="E656" s="8"/>
      <c r="F656" s="8"/>
      <c r="K656" s="8"/>
      <c r="L656" s="8"/>
    </row>
    <row r="657" spans="2:12" ht="13">
      <c r="B657" s="1"/>
      <c r="C657" s="1"/>
      <c r="E657" s="8"/>
      <c r="F657" s="8"/>
      <c r="K657" s="8"/>
      <c r="L657" s="8"/>
    </row>
    <row r="658" spans="2:12" ht="13">
      <c r="B658" s="1"/>
      <c r="C658" s="1"/>
      <c r="E658" s="8"/>
      <c r="F658" s="8"/>
      <c r="K658" s="8"/>
      <c r="L658" s="8"/>
    </row>
    <row r="659" spans="2:12" ht="13">
      <c r="B659" s="1"/>
      <c r="C659" s="1"/>
      <c r="E659" s="8"/>
      <c r="F659" s="8"/>
      <c r="K659" s="8"/>
      <c r="L659" s="8"/>
    </row>
    <row r="660" spans="2:12" ht="13">
      <c r="B660" s="1"/>
      <c r="C660" s="1"/>
      <c r="E660" s="8"/>
      <c r="F660" s="8"/>
      <c r="K660" s="8"/>
      <c r="L660" s="8"/>
    </row>
    <row r="661" spans="2:12" ht="13">
      <c r="B661" s="1"/>
      <c r="C661" s="1"/>
      <c r="E661" s="8"/>
      <c r="F661" s="8"/>
      <c r="K661" s="8"/>
      <c r="L661" s="8"/>
    </row>
    <row r="662" spans="2:12" ht="13">
      <c r="B662" s="1"/>
      <c r="C662" s="1"/>
      <c r="E662" s="8"/>
      <c r="F662" s="8"/>
      <c r="K662" s="8"/>
      <c r="L662" s="8"/>
    </row>
    <row r="663" spans="2:12" ht="13">
      <c r="B663" s="1"/>
      <c r="C663" s="1"/>
      <c r="E663" s="8"/>
      <c r="F663" s="8"/>
      <c r="K663" s="8"/>
      <c r="L663" s="8"/>
    </row>
    <row r="664" spans="2:12" ht="13">
      <c r="B664" s="1"/>
      <c r="C664" s="1"/>
      <c r="E664" s="8"/>
      <c r="F664" s="8"/>
      <c r="K664" s="8"/>
      <c r="L664" s="8"/>
    </row>
    <row r="665" spans="2:12" ht="13">
      <c r="B665" s="1"/>
      <c r="C665" s="1"/>
      <c r="E665" s="8"/>
      <c r="F665" s="8"/>
      <c r="K665" s="8"/>
      <c r="L665" s="8"/>
    </row>
    <row r="666" spans="2:12" ht="13">
      <c r="B666" s="1"/>
      <c r="C666" s="1"/>
      <c r="E666" s="8"/>
      <c r="F666" s="8"/>
      <c r="K666" s="8"/>
      <c r="L666" s="8"/>
    </row>
    <row r="667" spans="2:12" ht="13">
      <c r="B667" s="1"/>
      <c r="C667" s="1"/>
      <c r="E667" s="8"/>
      <c r="F667" s="8"/>
      <c r="K667" s="8"/>
      <c r="L667" s="8"/>
    </row>
    <row r="668" spans="2:12" ht="13">
      <c r="B668" s="1"/>
      <c r="C668" s="1"/>
      <c r="E668" s="8"/>
      <c r="F668" s="8"/>
      <c r="K668" s="8"/>
      <c r="L668" s="8"/>
    </row>
    <row r="669" spans="2:12" ht="13">
      <c r="B669" s="1"/>
      <c r="C669" s="1"/>
      <c r="E669" s="8"/>
      <c r="F669" s="8"/>
      <c r="K669" s="8"/>
      <c r="L669" s="8"/>
    </row>
    <row r="670" spans="2:12" ht="13">
      <c r="B670" s="1"/>
      <c r="C670" s="1"/>
      <c r="E670" s="8"/>
      <c r="F670" s="8"/>
      <c r="K670" s="8"/>
      <c r="L670" s="8"/>
    </row>
    <row r="671" spans="2:12" ht="13">
      <c r="B671" s="1"/>
      <c r="C671" s="1"/>
      <c r="E671" s="8"/>
      <c r="F671" s="8"/>
      <c r="K671" s="8"/>
      <c r="L671" s="8"/>
    </row>
    <row r="672" spans="2:12" ht="13">
      <c r="B672" s="1"/>
      <c r="C672" s="1"/>
      <c r="E672" s="8"/>
      <c r="F672" s="8"/>
      <c r="K672" s="8"/>
      <c r="L672" s="8"/>
    </row>
    <row r="673" spans="2:12" ht="13">
      <c r="B673" s="1"/>
      <c r="C673" s="1"/>
      <c r="E673" s="8"/>
      <c r="F673" s="8"/>
      <c r="K673" s="8"/>
      <c r="L673" s="8"/>
    </row>
    <row r="674" spans="2:12" ht="13">
      <c r="B674" s="1"/>
      <c r="C674" s="1"/>
      <c r="E674" s="8"/>
      <c r="F674" s="8"/>
      <c r="K674" s="8"/>
      <c r="L674" s="8"/>
    </row>
    <row r="675" spans="2:12" ht="13">
      <c r="B675" s="1"/>
      <c r="C675" s="1"/>
      <c r="E675" s="8"/>
      <c r="F675" s="8"/>
      <c r="K675" s="8"/>
      <c r="L675" s="8"/>
    </row>
    <row r="676" spans="2:12" ht="13">
      <c r="B676" s="1"/>
      <c r="C676" s="1"/>
      <c r="E676" s="8"/>
      <c r="F676" s="8"/>
      <c r="K676" s="8"/>
      <c r="L676" s="8"/>
    </row>
    <row r="677" spans="2:12" ht="13">
      <c r="B677" s="1"/>
      <c r="C677" s="1"/>
      <c r="E677" s="8"/>
      <c r="F677" s="8"/>
      <c r="K677" s="8"/>
      <c r="L677" s="8"/>
    </row>
    <row r="678" spans="2:12" ht="13">
      <c r="B678" s="1"/>
      <c r="C678" s="1"/>
      <c r="E678" s="8"/>
      <c r="F678" s="8"/>
      <c r="K678" s="8"/>
      <c r="L678" s="8"/>
    </row>
    <row r="679" spans="2:12" ht="13">
      <c r="B679" s="1"/>
      <c r="C679" s="1"/>
      <c r="E679" s="8"/>
      <c r="F679" s="8"/>
      <c r="K679" s="8"/>
      <c r="L679" s="8"/>
    </row>
    <row r="680" spans="2:12" ht="13">
      <c r="B680" s="1"/>
      <c r="C680" s="1"/>
      <c r="E680" s="8"/>
      <c r="F680" s="8"/>
      <c r="K680" s="8"/>
      <c r="L680" s="8"/>
    </row>
    <row r="681" spans="2:12" ht="13">
      <c r="B681" s="1"/>
      <c r="C681" s="1"/>
      <c r="E681" s="8"/>
      <c r="F681" s="8"/>
      <c r="K681" s="8"/>
      <c r="L681" s="8"/>
    </row>
    <row r="682" spans="2:12" ht="13">
      <c r="B682" s="1"/>
      <c r="C682" s="1"/>
      <c r="E682" s="8"/>
      <c r="F682" s="8"/>
      <c r="K682" s="8"/>
      <c r="L682" s="8"/>
    </row>
    <row r="683" spans="2:12" ht="13">
      <c r="B683" s="1"/>
      <c r="C683" s="1"/>
      <c r="E683" s="8"/>
      <c r="F683" s="8"/>
      <c r="K683" s="8"/>
      <c r="L683" s="8"/>
    </row>
    <row r="684" spans="2:12" ht="13">
      <c r="B684" s="1"/>
      <c r="C684" s="1"/>
      <c r="E684" s="8"/>
      <c r="F684" s="8"/>
      <c r="K684" s="8"/>
      <c r="L684" s="8"/>
    </row>
    <row r="685" spans="2:12" ht="13">
      <c r="B685" s="1"/>
      <c r="C685" s="1"/>
      <c r="E685" s="8"/>
      <c r="F685" s="8"/>
      <c r="K685" s="8"/>
      <c r="L685" s="8"/>
    </row>
    <row r="686" spans="2:12" ht="13">
      <c r="B686" s="1"/>
      <c r="C686" s="1"/>
      <c r="E686" s="8"/>
      <c r="F686" s="8"/>
      <c r="K686" s="8"/>
      <c r="L686" s="8"/>
    </row>
    <row r="687" spans="2:12" ht="13">
      <c r="B687" s="1"/>
      <c r="C687" s="1"/>
      <c r="E687" s="8"/>
      <c r="F687" s="8"/>
      <c r="K687" s="8"/>
      <c r="L687" s="8"/>
    </row>
    <row r="688" spans="2:12" ht="13">
      <c r="B688" s="1"/>
      <c r="C688" s="1"/>
      <c r="E688" s="8"/>
      <c r="F688" s="8"/>
      <c r="K688" s="8"/>
      <c r="L688" s="8"/>
    </row>
    <row r="689" spans="2:12" ht="13">
      <c r="B689" s="1"/>
      <c r="C689" s="1"/>
      <c r="E689" s="8"/>
      <c r="F689" s="8"/>
      <c r="K689" s="8"/>
      <c r="L689" s="8"/>
    </row>
    <row r="690" spans="2:12" ht="13">
      <c r="B690" s="1"/>
      <c r="C690" s="1"/>
      <c r="E690" s="8"/>
      <c r="F690" s="8"/>
      <c r="K690" s="8"/>
      <c r="L690" s="8"/>
    </row>
    <row r="691" spans="2:12" ht="13">
      <c r="B691" s="1"/>
      <c r="C691" s="1"/>
      <c r="E691" s="8"/>
      <c r="F691" s="8"/>
      <c r="K691" s="8"/>
      <c r="L691" s="8"/>
    </row>
    <row r="692" spans="2:12" ht="13">
      <c r="B692" s="1"/>
      <c r="C692" s="1"/>
      <c r="E692" s="8"/>
      <c r="F692" s="8"/>
      <c r="K692" s="8"/>
      <c r="L692" s="8"/>
    </row>
    <row r="693" spans="2:12" ht="13">
      <c r="B693" s="1"/>
      <c r="C693" s="1"/>
      <c r="E693" s="8"/>
      <c r="F693" s="8"/>
      <c r="K693" s="8"/>
      <c r="L693" s="8"/>
    </row>
    <row r="694" spans="2:12" ht="13">
      <c r="B694" s="1"/>
      <c r="C694" s="1"/>
      <c r="E694" s="8"/>
      <c r="F694" s="8"/>
      <c r="K694" s="8"/>
      <c r="L694" s="8"/>
    </row>
    <row r="695" spans="2:12" ht="13">
      <c r="B695" s="1"/>
      <c r="C695" s="1"/>
      <c r="E695" s="8"/>
      <c r="F695" s="8"/>
      <c r="K695" s="8"/>
      <c r="L695" s="8"/>
    </row>
    <row r="696" spans="2:12" ht="13">
      <c r="B696" s="1"/>
      <c r="C696" s="1"/>
      <c r="E696" s="8"/>
      <c r="F696" s="8"/>
      <c r="K696" s="8"/>
      <c r="L696" s="8"/>
    </row>
    <row r="697" spans="2:12" ht="13">
      <c r="B697" s="1"/>
      <c r="C697" s="1"/>
      <c r="E697" s="8"/>
      <c r="F697" s="8"/>
      <c r="K697" s="8"/>
      <c r="L697" s="8"/>
    </row>
    <row r="698" spans="2:12" ht="13">
      <c r="B698" s="1"/>
      <c r="C698" s="1"/>
      <c r="E698" s="8"/>
      <c r="F698" s="8"/>
      <c r="K698" s="8"/>
      <c r="L698" s="8"/>
    </row>
    <row r="699" spans="2:12" ht="13">
      <c r="B699" s="1"/>
      <c r="C699" s="1"/>
      <c r="E699" s="8"/>
      <c r="F699" s="8"/>
      <c r="K699" s="8"/>
      <c r="L699" s="8"/>
    </row>
    <row r="700" spans="2:12" ht="13">
      <c r="B700" s="1"/>
      <c r="C700" s="1"/>
      <c r="E700" s="8"/>
      <c r="F700" s="8"/>
      <c r="K700" s="8"/>
      <c r="L700" s="8"/>
    </row>
    <row r="701" spans="2:12" ht="13">
      <c r="B701" s="1"/>
      <c r="C701" s="1"/>
      <c r="E701" s="8"/>
      <c r="F701" s="8"/>
      <c r="K701" s="8"/>
      <c r="L701" s="8"/>
    </row>
    <row r="702" spans="2:12" ht="13">
      <c r="B702" s="1"/>
      <c r="C702" s="1"/>
      <c r="E702" s="8"/>
      <c r="F702" s="8"/>
      <c r="K702" s="8"/>
      <c r="L702" s="8"/>
    </row>
    <row r="703" spans="2:12" ht="13">
      <c r="B703" s="1"/>
      <c r="C703" s="1"/>
      <c r="E703" s="8"/>
      <c r="F703" s="8"/>
      <c r="K703" s="8"/>
      <c r="L703" s="8"/>
    </row>
    <row r="704" spans="2:12" ht="13">
      <c r="B704" s="1"/>
      <c r="C704" s="1"/>
      <c r="E704" s="8"/>
      <c r="F704" s="8"/>
      <c r="K704" s="8"/>
      <c r="L704" s="8"/>
    </row>
    <row r="705" spans="2:12" ht="13">
      <c r="B705" s="1"/>
      <c r="C705" s="1"/>
      <c r="E705" s="8"/>
      <c r="F705" s="8"/>
      <c r="K705" s="8"/>
      <c r="L705" s="8"/>
    </row>
    <row r="706" spans="2:12" ht="13">
      <c r="B706" s="1"/>
      <c r="C706" s="1"/>
      <c r="E706" s="8"/>
      <c r="F706" s="8"/>
      <c r="K706" s="8"/>
      <c r="L706" s="8"/>
    </row>
    <row r="707" spans="2:12" ht="13">
      <c r="B707" s="1"/>
      <c r="C707" s="1"/>
      <c r="E707" s="8"/>
      <c r="F707" s="8"/>
      <c r="K707" s="8"/>
      <c r="L707" s="8"/>
    </row>
    <row r="708" spans="2:12" ht="13">
      <c r="B708" s="1"/>
      <c r="C708" s="1"/>
      <c r="E708" s="8"/>
      <c r="F708" s="8"/>
      <c r="K708" s="8"/>
      <c r="L708" s="8"/>
    </row>
    <row r="709" spans="2:12" ht="13">
      <c r="B709" s="1"/>
      <c r="C709" s="1"/>
      <c r="E709" s="8"/>
      <c r="F709" s="8"/>
      <c r="K709" s="8"/>
      <c r="L709" s="8"/>
    </row>
    <row r="710" spans="2:12" ht="13">
      <c r="B710" s="1"/>
      <c r="C710" s="1"/>
      <c r="E710" s="8"/>
      <c r="F710" s="8"/>
      <c r="K710" s="8"/>
      <c r="L710" s="8"/>
    </row>
    <row r="711" spans="2:12" ht="13">
      <c r="B711" s="1"/>
      <c r="C711" s="1"/>
      <c r="E711" s="8"/>
      <c r="F711" s="8"/>
      <c r="K711" s="8"/>
      <c r="L711" s="8"/>
    </row>
    <row r="712" spans="2:12" ht="13">
      <c r="B712" s="1"/>
      <c r="C712" s="1"/>
      <c r="E712" s="8"/>
      <c r="F712" s="8"/>
      <c r="K712" s="8"/>
      <c r="L712" s="8"/>
    </row>
    <row r="713" spans="2:12" ht="13">
      <c r="B713" s="1"/>
      <c r="C713" s="1"/>
      <c r="E713" s="8"/>
      <c r="F713" s="8"/>
      <c r="K713" s="8"/>
      <c r="L713" s="8"/>
    </row>
    <row r="714" spans="2:12" ht="13">
      <c r="B714" s="1"/>
      <c r="C714" s="1"/>
      <c r="E714" s="8"/>
      <c r="F714" s="8"/>
      <c r="K714" s="8"/>
      <c r="L714" s="8"/>
    </row>
    <row r="715" spans="2:12" ht="13">
      <c r="B715" s="1"/>
      <c r="C715" s="1"/>
      <c r="E715" s="8"/>
      <c r="F715" s="8"/>
      <c r="K715" s="8"/>
      <c r="L715" s="8"/>
    </row>
    <row r="716" spans="2:12" ht="13">
      <c r="B716" s="1"/>
      <c r="C716" s="1"/>
      <c r="E716" s="8"/>
      <c r="F716" s="8"/>
      <c r="K716" s="8"/>
      <c r="L716" s="8"/>
    </row>
    <row r="717" spans="2:12" ht="13">
      <c r="B717" s="1"/>
      <c r="C717" s="1"/>
      <c r="E717" s="8"/>
      <c r="F717" s="8"/>
      <c r="K717" s="8"/>
      <c r="L717" s="8"/>
    </row>
    <row r="718" spans="2:12" ht="13">
      <c r="B718" s="1"/>
      <c r="C718" s="1"/>
      <c r="E718" s="8"/>
      <c r="F718" s="8"/>
      <c r="K718" s="8"/>
      <c r="L718" s="8"/>
    </row>
    <row r="719" spans="2:12" ht="13">
      <c r="B719" s="1"/>
      <c r="C719" s="1"/>
      <c r="E719" s="8"/>
      <c r="F719" s="8"/>
      <c r="K719" s="8"/>
      <c r="L719" s="8"/>
    </row>
    <row r="720" spans="2:12" ht="13">
      <c r="B720" s="1"/>
      <c r="C720" s="1"/>
      <c r="E720" s="8"/>
      <c r="F720" s="8"/>
      <c r="K720" s="8"/>
      <c r="L720" s="8"/>
    </row>
    <row r="721" spans="2:12" ht="13">
      <c r="B721" s="1"/>
      <c r="C721" s="1"/>
      <c r="E721" s="8"/>
      <c r="F721" s="8"/>
      <c r="K721" s="8"/>
      <c r="L721" s="8"/>
    </row>
    <row r="722" spans="2:12" ht="13">
      <c r="B722" s="1"/>
      <c r="C722" s="1"/>
      <c r="E722" s="8"/>
      <c r="F722" s="8"/>
      <c r="K722" s="8"/>
      <c r="L722" s="8"/>
    </row>
    <row r="723" spans="2:12" ht="13">
      <c r="B723" s="1"/>
      <c r="C723" s="1"/>
      <c r="E723" s="8"/>
      <c r="F723" s="8"/>
      <c r="K723" s="8"/>
      <c r="L723" s="8"/>
    </row>
    <row r="724" spans="2:12" ht="13">
      <c r="B724" s="1"/>
      <c r="C724" s="1"/>
      <c r="E724" s="8"/>
      <c r="F724" s="8"/>
      <c r="K724" s="8"/>
      <c r="L724" s="8"/>
    </row>
    <row r="725" spans="2:12" ht="13">
      <c r="B725" s="1"/>
      <c r="C725" s="1"/>
      <c r="E725" s="8"/>
      <c r="F725" s="8"/>
      <c r="K725" s="8"/>
      <c r="L725" s="8"/>
    </row>
    <row r="726" spans="2:12" ht="13">
      <c r="B726" s="1"/>
      <c r="C726" s="1"/>
      <c r="E726" s="8"/>
      <c r="F726" s="8"/>
      <c r="K726" s="8"/>
      <c r="L726" s="8"/>
    </row>
    <row r="727" spans="2:12" ht="13">
      <c r="B727" s="1"/>
      <c r="C727" s="1"/>
      <c r="E727" s="8"/>
      <c r="F727" s="8"/>
      <c r="K727" s="8"/>
      <c r="L727" s="8"/>
    </row>
    <row r="728" spans="2:12" ht="13">
      <c r="B728" s="1"/>
      <c r="C728" s="1"/>
      <c r="E728" s="8"/>
      <c r="F728" s="8"/>
      <c r="K728" s="8"/>
      <c r="L728" s="8"/>
    </row>
    <row r="729" spans="2:12" ht="13">
      <c r="B729" s="1"/>
      <c r="C729" s="1"/>
      <c r="E729" s="8"/>
      <c r="F729" s="8"/>
      <c r="K729" s="8"/>
      <c r="L729" s="8"/>
    </row>
    <row r="730" spans="2:12" ht="13">
      <c r="B730" s="1"/>
      <c r="C730" s="1"/>
      <c r="E730" s="8"/>
      <c r="F730" s="8"/>
      <c r="K730" s="8"/>
      <c r="L730" s="8"/>
    </row>
    <row r="731" spans="2:12" ht="13">
      <c r="B731" s="1"/>
      <c r="C731" s="1"/>
      <c r="E731" s="8"/>
      <c r="F731" s="8"/>
      <c r="K731" s="8"/>
      <c r="L731" s="8"/>
    </row>
    <row r="732" spans="2:12" ht="13">
      <c r="B732" s="1"/>
      <c r="C732" s="1"/>
      <c r="E732" s="8"/>
      <c r="F732" s="8"/>
      <c r="K732" s="8"/>
      <c r="L732" s="8"/>
    </row>
    <row r="733" spans="2:12" ht="13">
      <c r="B733" s="1"/>
      <c r="C733" s="1"/>
      <c r="E733" s="8"/>
      <c r="F733" s="8"/>
      <c r="K733" s="8"/>
      <c r="L733" s="8"/>
    </row>
    <row r="734" spans="2:12" ht="13">
      <c r="B734" s="1"/>
      <c r="C734" s="1"/>
      <c r="E734" s="8"/>
      <c r="F734" s="8"/>
      <c r="K734" s="8"/>
      <c r="L734" s="8"/>
    </row>
    <row r="735" spans="2:12" ht="13">
      <c r="B735" s="1"/>
      <c r="C735" s="1"/>
      <c r="E735" s="8"/>
      <c r="F735" s="8"/>
      <c r="K735" s="8"/>
      <c r="L735" s="8"/>
    </row>
    <row r="736" spans="2:12" ht="13">
      <c r="B736" s="1"/>
      <c r="C736" s="1"/>
      <c r="E736" s="8"/>
      <c r="F736" s="8"/>
      <c r="K736" s="8"/>
      <c r="L736" s="8"/>
    </row>
    <row r="737" spans="2:12" ht="13">
      <c r="B737" s="1"/>
      <c r="C737" s="1"/>
      <c r="E737" s="8"/>
      <c r="F737" s="8"/>
      <c r="K737" s="8"/>
      <c r="L737" s="8"/>
    </row>
    <row r="738" spans="2:12" ht="13">
      <c r="B738" s="1"/>
      <c r="C738" s="1"/>
      <c r="E738" s="8"/>
      <c r="F738" s="8"/>
      <c r="K738" s="8"/>
      <c r="L738" s="8"/>
    </row>
    <row r="739" spans="2:12" ht="13">
      <c r="B739" s="1"/>
      <c r="C739" s="1"/>
      <c r="E739" s="8"/>
      <c r="F739" s="8"/>
      <c r="K739" s="8"/>
      <c r="L739" s="8"/>
    </row>
    <row r="740" spans="2:12" ht="13">
      <c r="B740" s="1"/>
      <c r="C740" s="1"/>
      <c r="E740" s="8"/>
      <c r="F740" s="8"/>
      <c r="K740" s="8"/>
      <c r="L740" s="8"/>
    </row>
    <row r="741" spans="2:12" ht="13">
      <c r="B741" s="1"/>
      <c r="C741" s="1"/>
      <c r="E741" s="8"/>
      <c r="F741" s="8"/>
      <c r="K741" s="8"/>
      <c r="L741" s="8"/>
    </row>
    <row r="742" spans="2:12" ht="13">
      <c r="B742" s="1"/>
      <c r="C742" s="1"/>
      <c r="E742" s="8"/>
      <c r="F742" s="8"/>
      <c r="K742" s="8"/>
      <c r="L742" s="8"/>
    </row>
    <row r="743" spans="2:12" ht="13">
      <c r="B743" s="1"/>
      <c r="C743" s="1"/>
      <c r="E743" s="8"/>
      <c r="F743" s="8"/>
      <c r="K743" s="8"/>
      <c r="L743" s="8"/>
    </row>
    <row r="744" spans="2:12" ht="13">
      <c r="B744" s="1"/>
      <c r="C744" s="1"/>
      <c r="E744" s="8"/>
      <c r="F744" s="8"/>
      <c r="K744" s="8"/>
      <c r="L744" s="8"/>
    </row>
    <row r="745" spans="2:12" ht="13">
      <c r="B745" s="1"/>
      <c r="C745" s="1"/>
      <c r="E745" s="8"/>
      <c r="F745" s="8"/>
      <c r="K745" s="8"/>
      <c r="L745" s="8"/>
    </row>
    <row r="746" spans="2:12" ht="13">
      <c r="B746" s="1"/>
      <c r="C746" s="1"/>
      <c r="E746" s="8"/>
      <c r="F746" s="8"/>
      <c r="K746" s="8"/>
      <c r="L746" s="8"/>
    </row>
    <row r="747" spans="2:12" ht="13">
      <c r="B747" s="1"/>
      <c r="C747" s="1"/>
      <c r="E747" s="8"/>
      <c r="F747" s="8"/>
      <c r="K747" s="8"/>
      <c r="L747" s="8"/>
    </row>
    <row r="748" spans="2:12" ht="13">
      <c r="B748" s="1"/>
      <c r="C748" s="1"/>
      <c r="E748" s="8"/>
      <c r="F748" s="8"/>
      <c r="K748" s="8"/>
      <c r="L748" s="8"/>
    </row>
    <row r="749" spans="2:12" ht="13">
      <c r="B749" s="1"/>
      <c r="C749" s="1"/>
      <c r="E749" s="8"/>
      <c r="F749" s="8"/>
      <c r="K749" s="8"/>
      <c r="L749" s="8"/>
    </row>
    <row r="750" spans="2:12" ht="13">
      <c r="B750" s="1"/>
      <c r="C750" s="1"/>
      <c r="E750" s="8"/>
      <c r="F750" s="8"/>
      <c r="K750" s="8"/>
      <c r="L750" s="8"/>
    </row>
    <row r="751" spans="2:12" ht="13">
      <c r="B751" s="1"/>
      <c r="C751" s="1"/>
      <c r="E751" s="8"/>
      <c r="F751" s="8"/>
      <c r="K751" s="8"/>
      <c r="L751" s="8"/>
    </row>
    <row r="752" spans="2:12" ht="13">
      <c r="B752" s="1"/>
      <c r="C752" s="1"/>
      <c r="E752" s="8"/>
      <c r="F752" s="8"/>
      <c r="K752" s="8"/>
      <c r="L752" s="8"/>
    </row>
    <row r="753" spans="2:12" ht="13">
      <c r="B753" s="1"/>
      <c r="C753" s="1"/>
      <c r="E753" s="8"/>
      <c r="F753" s="8"/>
      <c r="K753" s="8"/>
      <c r="L753" s="8"/>
    </row>
    <row r="754" spans="2:12" ht="13">
      <c r="B754" s="1"/>
      <c r="C754" s="1"/>
      <c r="E754" s="8"/>
      <c r="F754" s="8"/>
      <c r="K754" s="8"/>
      <c r="L754" s="8"/>
    </row>
    <row r="755" spans="2:12" ht="13">
      <c r="B755" s="1"/>
      <c r="C755" s="1"/>
      <c r="E755" s="8"/>
      <c r="F755" s="8"/>
      <c r="K755" s="8"/>
      <c r="L755" s="8"/>
    </row>
    <row r="756" spans="2:12" ht="13">
      <c r="B756" s="1"/>
      <c r="C756" s="1"/>
      <c r="E756" s="8"/>
      <c r="F756" s="8"/>
      <c r="K756" s="8"/>
      <c r="L756" s="8"/>
    </row>
    <row r="757" spans="2:12" ht="13">
      <c r="B757" s="1"/>
      <c r="C757" s="1"/>
      <c r="E757" s="8"/>
      <c r="F757" s="8"/>
      <c r="K757" s="8"/>
      <c r="L757" s="8"/>
    </row>
    <row r="758" spans="2:12" ht="13">
      <c r="B758" s="1"/>
      <c r="C758" s="1"/>
      <c r="E758" s="8"/>
      <c r="F758" s="8"/>
      <c r="K758" s="8"/>
      <c r="L758" s="8"/>
    </row>
    <row r="759" spans="2:12" ht="13">
      <c r="B759" s="1"/>
      <c r="C759" s="1"/>
      <c r="E759" s="8"/>
      <c r="F759" s="8"/>
      <c r="K759" s="8"/>
      <c r="L759" s="8"/>
    </row>
    <row r="760" spans="2:12" ht="13">
      <c r="B760" s="1"/>
      <c r="C760" s="1"/>
      <c r="E760" s="8"/>
      <c r="F760" s="8"/>
      <c r="K760" s="8"/>
      <c r="L760" s="8"/>
    </row>
    <row r="761" spans="2:12" ht="13">
      <c r="B761" s="1"/>
      <c r="C761" s="1"/>
      <c r="E761" s="8"/>
      <c r="F761" s="8"/>
      <c r="K761" s="8"/>
      <c r="L761" s="8"/>
    </row>
    <row r="762" spans="2:12" ht="13">
      <c r="B762" s="1"/>
      <c r="C762" s="1"/>
      <c r="E762" s="8"/>
      <c r="F762" s="8"/>
      <c r="K762" s="8"/>
      <c r="L762" s="8"/>
    </row>
    <row r="763" spans="2:12" ht="13">
      <c r="B763" s="1"/>
      <c r="C763" s="1"/>
      <c r="E763" s="8"/>
      <c r="F763" s="8"/>
      <c r="K763" s="8"/>
      <c r="L763" s="8"/>
    </row>
    <row r="764" spans="2:12" ht="13">
      <c r="B764" s="1"/>
      <c r="C764" s="1"/>
      <c r="E764" s="8"/>
      <c r="F764" s="8"/>
      <c r="K764" s="8"/>
      <c r="L764" s="8"/>
    </row>
    <row r="765" spans="2:12" ht="13">
      <c r="B765" s="1"/>
      <c r="C765" s="1"/>
      <c r="E765" s="8"/>
      <c r="F765" s="8"/>
      <c r="K765" s="8"/>
      <c r="L765" s="8"/>
    </row>
    <row r="766" spans="2:12" ht="13">
      <c r="B766" s="1"/>
      <c r="C766" s="1"/>
      <c r="E766" s="8"/>
      <c r="F766" s="8"/>
      <c r="K766" s="8"/>
      <c r="L766" s="8"/>
    </row>
    <row r="767" spans="2:12" ht="13">
      <c r="B767" s="1"/>
      <c r="C767" s="1"/>
      <c r="E767" s="8"/>
      <c r="F767" s="8"/>
      <c r="K767" s="8"/>
      <c r="L767" s="8"/>
    </row>
    <row r="768" spans="2:12" ht="13">
      <c r="B768" s="1"/>
      <c r="C768" s="1"/>
      <c r="E768" s="8"/>
      <c r="F768" s="8"/>
      <c r="K768" s="8"/>
      <c r="L768" s="8"/>
    </row>
    <row r="769" spans="2:12" ht="13">
      <c r="B769" s="1"/>
      <c r="C769" s="1"/>
      <c r="E769" s="8"/>
      <c r="F769" s="8"/>
      <c r="K769" s="8"/>
      <c r="L769" s="8"/>
    </row>
    <row r="770" spans="2:12" ht="13">
      <c r="B770" s="1"/>
      <c r="C770" s="1"/>
      <c r="E770" s="8"/>
      <c r="F770" s="8"/>
      <c r="K770" s="8"/>
      <c r="L770" s="8"/>
    </row>
    <row r="771" spans="2:12" ht="13">
      <c r="B771" s="1"/>
      <c r="C771" s="1"/>
      <c r="E771" s="8"/>
      <c r="F771" s="8"/>
      <c r="K771" s="8"/>
      <c r="L771" s="8"/>
    </row>
    <row r="772" spans="2:12" ht="13">
      <c r="B772" s="1"/>
      <c r="C772" s="1"/>
      <c r="E772" s="8"/>
      <c r="F772" s="8"/>
      <c r="K772" s="8"/>
      <c r="L772" s="8"/>
    </row>
    <row r="773" spans="2:12" ht="13">
      <c r="B773" s="1"/>
      <c r="C773" s="1"/>
      <c r="E773" s="8"/>
      <c r="F773" s="8"/>
      <c r="K773" s="8"/>
      <c r="L773" s="8"/>
    </row>
    <row r="774" spans="2:12" ht="13">
      <c r="B774" s="1"/>
      <c r="C774" s="1"/>
      <c r="E774" s="8"/>
      <c r="F774" s="8"/>
      <c r="K774" s="8"/>
      <c r="L774" s="8"/>
    </row>
    <row r="775" spans="2:12" ht="13">
      <c r="B775" s="1"/>
      <c r="C775" s="1"/>
      <c r="E775" s="8"/>
      <c r="F775" s="8"/>
      <c r="K775" s="8"/>
      <c r="L775" s="8"/>
    </row>
    <row r="776" spans="2:12" ht="13">
      <c r="B776" s="1"/>
      <c r="C776" s="1"/>
      <c r="E776" s="8"/>
      <c r="F776" s="8"/>
      <c r="K776" s="8"/>
      <c r="L776" s="8"/>
    </row>
    <row r="777" spans="2:12" ht="13">
      <c r="B777" s="1"/>
      <c r="C777" s="1"/>
      <c r="E777" s="8"/>
      <c r="F777" s="8"/>
      <c r="K777" s="8"/>
      <c r="L777" s="8"/>
    </row>
    <row r="778" spans="2:12" ht="13">
      <c r="B778" s="1"/>
      <c r="C778" s="1"/>
      <c r="E778" s="8"/>
      <c r="F778" s="8"/>
      <c r="K778" s="8"/>
      <c r="L778" s="8"/>
    </row>
    <row r="779" spans="2:12" ht="13">
      <c r="B779" s="1"/>
      <c r="C779" s="1"/>
      <c r="E779" s="8"/>
      <c r="F779" s="8"/>
      <c r="K779" s="8"/>
      <c r="L779" s="8"/>
    </row>
    <row r="780" spans="2:12" ht="13">
      <c r="B780" s="1"/>
      <c r="C780" s="1"/>
      <c r="E780" s="8"/>
      <c r="F780" s="8"/>
      <c r="K780" s="8"/>
      <c r="L780" s="8"/>
    </row>
    <row r="781" spans="2:12" ht="13">
      <c r="B781" s="1"/>
      <c r="C781" s="1"/>
      <c r="E781" s="8"/>
      <c r="F781" s="8"/>
      <c r="K781" s="8"/>
      <c r="L781" s="8"/>
    </row>
    <row r="782" spans="2:12" ht="13">
      <c r="B782" s="1"/>
      <c r="C782" s="1"/>
      <c r="E782" s="8"/>
      <c r="F782" s="8"/>
      <c r="K782" s="8"/>
      <c r="L782" s="8"/>
    </row>
    <row r="783" spans="2:12" ht="13">
      <c r="B783" s="1"/>
      <c r="C783" s="1"/>
      <c r="E783" s="8"/>
      <c r="F783" s="8"/>
      <c r="K783" s="8"/>
      <c r="L783" s="8"/>
    </row>
    <row r="784" spans="2:12" ht="13">
      <c r="B784" s="1"/>
      <c r="C784" s="1"/>
      <c r="E784" s="8"/>
      <c r="F784" s="8"/>
      <c r="K784" s="8"/>
      <c r="L784" s="8"/>
    </row>
    <row r="785" spans="2:12" ht="13">
      <c r="B785" s="1"/>
      <c r="C785" s="1"/>
      <c r="E785" s="8"/>
      <c r="F785" s="8"/>
      <c r="K785" s="8"/>
      <c r="L785" s="8"/>
    </row>
    <row r="786" spans="2:12" ht="13">
      <c r="B786" s="1"/>
      <c r="C786" s="1"/>
      <c r="E786" s="8"/>
      <c r="F786" s="8"/>
      <c r="K786" s="8"/>
      <c r="L786" s="8"/>
    </row>
    <row r="787" spans="2:12" ht="13">
      <c r="B787" s="1"/>
      <c r="C787" s="1"/>
      <c r="E787" s="8"/>
      <c r="F787" s="8"/>
      <c r="K787" s="8"/>
      <c r="L787" s="8"/>
    </row>
    <row r="788" spans="2:12" ht="13">
      <c r="B788" s="1"/>
      <c r="C788" s="1"/>
      <c r="E788" s="8"/>
      <c r="F788" s="8"/>
      <c r="K788" s="8"/>
      <c r="L788" s="8"/>
    </row>
    <row r="789" spans="2:12" ht="13">
      <c r="B789" s="1"/>
      <c r="C789" s="1"/>
      <c r="E789" s="8"/>
      <c r="F789" s="8"/>
      <c r="K789" s="8"/>
      <c r="L789" s="8"/>
    </row>
    <row r="790" spans="2:12" ht="13">
      <c r="B790" s="1"/>
      <c r="C790" s="1"/>
      <c r="E790" s="8"/>
      <c r="F790" s="8"/>
      <c r="K790" s="8"/>
      <c r="L790" s="8"/>
    </row>
    <row r="791" spans="2:12" ht="13">
      <c r="B791" s="1"/>
      <c r="C791" s="1"/>
      <c r="E791" s="8"/>
      <c r="F791" s="8"/>
      <c r="K791" s="8"/>
      <c r="L791" s="8"/>
    </row>
    <row r="792" spans="2:12" ht="13">
      <c r="B792" s="1"/>
      <c r="C792" s="1"/>
      <c r="E792" s="8"/>
      <c r="F792" s="8"/>
      <c r="K792" s="8"/>
      <c r="L792" s="8"/>
    </row>
    <row r="793" spans="2:12" ht="13">
      <c r="B793" s="1"/>
      <c r="C793" s="1"/>
      <c r="E793" s="8"/>
      <c r="F793" s="8"/>
      <c r="K793" s="8"/>
      <c r="L793" s="8"/>
    </row>
    <row r="794" spans="2:12" ht="13">
      <c r="B794" s="1"/>
      <c r="C794" s="1"/>
      <c r="E794" s="8"/>
      <c r="F794" s="8"/>
      <c r="K794" s="8"/>
      <c r="L794" s="8"/>
    </row>
    <row r="795" spans="2:12" ht="13">
      <c r="B795" s="1"/>
      <c r="C795" s="1"/>
      <c r="E795" s="8"/>
      <c r="F795" s="8"/>
      <c r="K795" s="8"/>
      <c r="L795" s="8"/>
    </row>
    <row r="796" spans="2:12" ht="13">
      <c r="B796" s="1"/>
      <c r="C796" s="1"/>
      <c r="E796" s="8"/>
      <c r="F796" s="8"/>
      <c r="K796" s="8"/>
      <c r="L796" s="8"/>
    </row>
    <row r="797" spans="2:12" ht="13">
      <c r="B797" s="1"/>
      <c r="C797" s="1"/>
      <c r="E797" s="8"/>
      <c r="F797" s="8"/>
      <c r="K797" s="8"/>
      <c r="L797" s="8"/>
    </row>
    <row r="798" spans="2:12" ht="13">
      <c r="B798" s="1"/>
      <c r="C798" s="1"/>
      <c r="E798" s="8"/>
      <c r="F798" s="8"/>
      <c r="K798" s="8"/>
      <c r="L798" s="8"/>
    </row>
    <row r="799" spans="2:12" ht="13">
      <c r="B799" s="1"/>
      <c r="C799" s="1"/>
      <c r="E799" s="8"/>
      <c r="F799" s="8"/>
      <c r="K799" s="8"/>
      <c r="L799" s="8"/>
    </row>
    <row r="800" spans="2:12" ht="13">
      <c r="B800" s="1"/>
      <c r="C800" s="1"/>
      <c r="E800" s="8"/>
      <c r="F800" s="8"/>
      <c r="K800" s="8"/>
      <c r="L800" s="8"/>
    </row>
    <row r="801" spans="2:12" ht="13">
      <c r="B801" s="1"/>
      <c r="C801" s="1"/>
      <c r="E801" s="8"/>
      <c r="F801" s="8"/>
      <c r="K801" s="8"/>
      <c r="L801" s="8"/>
    </row>
    <row r="802" spans="2:12" ht="13">
      <c r="B802" s="1"/>
      <c r="C802" s="1"/>
      <c r="E802" s="8"/>
      <c r="F802" s="8"/>
      <c r="K802" s="8"/>
      <c r="L802" s="8"/>
    </row>
    <row r="803" spans="2:12" ht="13">
      <c r="B803" s="1"/>
      <c r="C803" s="1"/>
      <c r="E803" s="8"/>
      <c r="F803" s="8"/>
      <c r="K803" s="8"/>
      <c r="L803" s="8"/>
    </row>
    <row r="804" spans="2:12" ht="13">
      <c r="B804" s="1"/>
      <c r="C804" s="1"/>
      <c r="E804" s="8"/>
      <c r="F804" s="8"/>
      <c r="K804" s="8"/>
      <c r="L804" s="8"/>
    </row>
    <row r="805" spans="2:12" ht="13">
      <c r="B805" s="1"/>
      <c r="C805" s="1"/>
      <c r="E805" s="8"/>
      <c r="F805" s="8"/>
      <c r="K805" s="8"/>
      <c r="L805" s="8"/>
    </row>
    <row r="806" spans="2:12" ht="13">
      <c r="B806" s="1"/>
      <c r="C806" s="1"/>
      <c r="E806" s="8"/>
      <c r="F806" s="8"/>
      <c r="K806" s="8"/>
      <c r="L806" s="8"/>
    </row>
    <row r="807" spans="2:12" ht="13">
      <c r="B807" s="1"/>
      <c r="C807" s="1"/>
      <c r="E807" s="8"/>
      <c r="F807" s="8"/>
      <c r="K807" s="8"/>
      <c r="L807" s="8"/>
    </row>
    <row r="808" spans="2:12" ht="13">
      <c r="B808" s="1"/>
      <c r="C808" s="1"/>
      <c r="E808" s="8"/>
      <c r="F808" s="8"/>
      <c r="K808" s="8"/>
      <c r="L808" s="8"/>
    </row>
    <row r="809" spans="2:12" ht="13">
      <c r="B809" s="1"/>
      <c r="C809" s="1"/>
      <c r="E809" s="8"/>
      <c r="F809" s="8"/>
      <c r="K809" s="8"/>
      <c r="L809" s="8"/>
    </row>
    <row r="810" spans="2:12" ht="13">
      <c r="B810" s="1"/>
      <c r="C810" s="1"/>
      <c r="E810" s="8"/>
      <c r="F810" s="8"/>
      <c r="K810" s="8"/>
      <c r="L810" s="8"/>
    </row>
    <row r="811" spans="2:12" ht="13">
      <c r="B811" s="1"/>
      <c r="C811" s="1"/>
      <c r="E811" s="8"/>
      <c r="F811" s="8"/>
      <c r="K811" s="8"/>
      <c r="L811" s="8"/>
    </row>
    <row r="812" spans="2:12" ht="13">
      <c r="B812" s="1"/>
      <c r="C812" s="1"/>
      <c r="E812" s="8"/>
      <c r="F812" s="8"/>
      <c r="K812" s="8"/>
      <c r="L812" s="8"/>
    </row>
    <row r="813" spans="2:12" ht="13">
      <c r="B813" s="1"/>
      <c r="C813" s="1"/>
      <c r="E813" s="8"/>
      <c r="F813" s="8"/>
      <c r="K813" s="8"/>
      <c r="L813" s="8"/>
    </row>
    <row r="814" spans="2:12" ht="13">
      <c r="B814" s="1"/>
      <c r="C814" s="1"/>
      <c r="E814" s="8"/>
      <c r="F814" s="8"/>
      <c r="K814" s="8"/>
      <c r="L814" s="8"/>
    </row>
    <row r="815" spans="2:12" ht="13">
      <c r="B815" s="1"/>
      <c r="C815" s="1"/>
      <c r="E815" s="8"/>
      <c r="F815" s="8"/>
      <c r="K815" s="8"/>
      <c r="L815" s="8"/>
    </row>
    <row r="816" spans="2:12" ht="13">
      <c r="B816" s="1"/>
      <c r="C816" s="1"/>
      <c r="E816" s="8"/>
      <c r="F816" s="8"/>
      <c r="K816" s="8"/>
      <c r="L816" s="8"/>
    </row>
    <row r="817" spans="2:12" ht="13">
      <c r="B817" s="1"/>
      <c r="C817" s="1"/>
      <c r="E817" s="8"/>
      <c r="F817" s="8"/>
      <c r="K817" s="8"/>
      <c r="L817" s="8"/>
    </row>
    <row r="818" spans="2:12" ht="13">
      <c r="B818" s="1"/>
      <c r="C818" s="1"/>
      <c r="E818" s="8"/>
      <c r="F818" s="8"/>
      <c r="K818" s="8"/>
      <c r="L818" s="8"/>
    </row>
    <row r="819" spans="2:12" ht="13">
      <c r="B819" s="1"/>
      <c r="C819" s="1"/>
      <c r="E819" s="8"/>
      <c r="F819" s="8"/>
      <c r="K819" s="8"/>
      <c r="L819" s="8"/>
    </row>
    <row r="820" spans="2:12" ht="13">
      <c r="B820" s="1"/>
      <c r="C820" s="1"/>
      <c r="E820" s="8"/>
      <c r="F820" s="8"/>
      <c r="K820" s="8"/>
      <c r="L820" s="8"/>
    </row>
    <row r="821" spans="2:12" ht="13">
      <c r="B821" s="1"/>
      <c r="C821" s="1"/>
      <c r="E821" s="8"/>
      <c r="F821" s="8"/>
      <c r="K821" s="8"/>
      <c r="L821" s="8"/>
    </row>
    <row r="822" spans="2:12" ht="13">
      <c r="B822" s="1"/>
      <c r="C822" s="1"/>
      <c r="E822" s="8"/>
      <c r="F822" s="8"/>
      <c r="K822" s="8"/>
      <c r="L822" s="8"/>
    </row>
    <row r="823" spans="2:12" ht="13">
      <c r="B823" s="1"/>
      <c r="C823" s="1"/>
      <c r="E823" s="8"/>
      <c r="F823" s="8"/>
      <c r="K823" s="8"/>
      <c r="L823" s="8"/>
    </row>
    <row r="824" spans="2:12" ht="13">
      <c r="B824" s="1"/>
      <c r="C824" s="1"/>
      <c r="E824" s="8"/>
      <c r="F824" s="8"/>
      <c r="K824" s="8"/>
      <c r="L824" s="8"/>
    </row>
    <row r="825" spans="2:12" ht="13">
      <c r="B825" s="1"/>
      <c r="C825" s="1"/>
      <c r="E825" s="8"/>
      <c r="F825" s="8"/>
      <c r="K825" s="8"/>
      <c r="L825" s="8"/>
    </row>
    <row r="826" spans="2:12" ht="13">
      <c r="B826" s="1"/>
      <c r="C826" s="1"/>
      <c r="E826" s="8"/>
      <c r="F826" s="8"/>
      <c r="K826" s="8"/>
      <c r="L826" s="8"/>
    </row>
    <row r="827" spans="2:12" ht="13">
      <c r="B827" s="1"/>
      <c r="C827" s="1"/>
      <c r="E827" s="8"/>
      <c r="F827" s="8"/>
      <c r="K827" s="8"/>
      <c r="L827" s="8"/>
    </row>
    <row r="828" spans="2:12" ht="13">
      <c r="B828" s="1"/>
      <c r="C828" s="1"/>
      <c r="E828" s="8"/>
      <c r="F828" s="8"/>
      <c r="K828" s="8"/>
      <c r="L828" s="8"/>
    </row>
    <row r="829" spans="2:12" ht="13">
      <c r="B829" s="1"/>
      <c r="C829" s="1"/>
      <c r="E829" s="8"/>
      <c r="F829" s="8"/>
      <c r="K829" s="8"/>
      <c r="L829" s="8"/>
    </row>
    <row r="830" spans="2:12" ht="13">
      <c r="B830" s="1"/>
      <c r="C830" s="1"/>
      <c r="E830" s="8"/>
      <c r="F830" s="8"/>
      <c r="K830" s="8"/>
      <c r="L830" s="8"/>
    </row>
    <row r="831" spans="2:12" ht="13">
      <c r="B831" s="1"/>
      <c r="C831" s="1"/>
      <c r="E831" s="8"/>
      <c r="F831" s="8"/>
      <c r="K831" s="8"/>
      <c r="L831" s="8"/>
    </row>
    <row r="832" spans="2:12" ht="13">
      <c r="B832" s="1"/>
      <c r="C832" s="1"/>
      <c r="E832" s="8"/>
      <c r="F832" s="8"/>
      <c r="K832" s="8"/>
      <c r="L832" s="8"/>
    </row>
    <row r="833" spans="2:12" ht="13">
      <c r="B833" s="1"/>
      <c r="C833" s="1"/>
      <c r="E833" s="8"/>
      <c r="F833" s="8"/>
      <c r="K833" s="8"/>
      <c r="L833" s="8"/>
    </row>
    <row r="834" spans="2:12" ht="13">
      <c r="B834" s="1"/>
      <c r="C834" s="1"/>
      <c r="E834" s="8"/>
      <c r="F834" s="8"/>
      <c r="K834" s="8"/>
      <c r="L834" s="8"/>
    </row>
    <row r="835" spans="2:12" ht="13">
      <c r="B835" s="1"/>
      <c r="C835" s="1"/>
      <c r="E835" s="8"/>
      <c r="F835" s="8"/>
      <c r="K835" s="8"/>
      <c r="L835" s="8"/>
    </row>
    <row r="836" spans="2:12" ht="13">
      <c r="B836" s="1"/>
      <c r="C836" s="1"/>
      <c r="E836" s="8"/>
      <c r="F836" s="8"/>
      <c r="K836" s="8"/>
      <c r="L836" s="8"/>
    </row>
    <row r="837" spans="2:12" ht="13">
      <c r="B837" s="1"/>
      <c r="C837" s="1"/>
      <c r="E837" s="8"/>
      <c r="F837" s="8"/>
      <c r="K837" s="8"/>
      <c r="L837" s="8"/>
    </row>
    <row r="838" spans="2:12" ht="13">
      <c r="B838" s="1"/>
      <c r="C838" s="1"/>
      <c r="E838" s="8"/>
      <c r="F838" s="8"/>
      <c r="K838" s="8"/>
      <c r="L838" s="8"/>
    </row>
    <row r="839" spans="2:12" ht="13">
      <c r="B839" s="1"/>
      <c r="C839" s="1"/>
      <c r="E839" s="8"/>
      <c r="F839" s="8"/>
      <c r="K839" s="8"/>
      <c r="L839" s="8"/>
    </row>
    <row r="840" spans="2:12" ht="13">
      <c r="B840" s="1"/>
      <c r="C840" s="1"/>
      <c r="E840" s="8"/>
      <c r="F840" s="8"/>
      <c r="K840" s="8"/>
      <c r="L840" s="8"/>
    </row>
    <row r="841" spans="2:12" ht="13">
      <c r="B841" s="1"/>
      <c r="C841" s="1"/>
      <c r="E841" s="8"/>
      <c r="F841" s="8"/>
      <c r="K841" s="8"/>
      <c r="L841" s="8"/>
    </row>
    <row r="842" spans="2:12" ht="13">
      <c r="B842" s="1"/>
      <c r="C842" s="1"/>
      <c r="E842" s="8"/>
      <c r="F842" s="8"/>
      <c r="K842" s="8"/>
      <c r="L842" s="8"/>
    </row>
    <row r="843" spans="2:12" ht="13">
      <c r="B843" s="1"/>
      <c r="C843" s="1"/>
      <c r="E843" s="8"/>
      <c r="F843" s="8"/>
      <c r="K843" s="8"/>
      <c r="L843" s="8"/>
    </row>
    <row r="844" spans="2:12" ht="13">
      <c r="B844" s="1"/>
      <c r="C844" s="1"/>
      <c r="E844" s="8"/>
      <c r="F844" s="8"/>
      <c r="K844" s="8"/>
      <c r="L844" s="8"/>
    </row>
    <row r="845" spans="2:12" ht="13">
      <c r="B845" s="1"/>
      <c r="C845" s="1"/>
      <c r="E845" s="8"/>
      <c r="F845" s="8"/>
      <c r="K845" s="8"/>
      <c r="L845" s="8"/>
    </row>
    <row r="846" spans="2:12" ht="13">
      <c r="B846" s="1"/>
      <c r="C846" s="1"/>
      <c r="E846" s="8"/>
      <c r="F846" s="8"/>
      <c r="K846" s="8"/>
      <c r="L846" s="8"/>
    </row>
    <row r="847" spans="2:12" ht="13">
      <c r="B847" s="1"/>
      <c r="C847" s="1"/>
      <c r="E847" s="8"/>
      <c r="F847" s="8"/>
      <c r="K847" s="8"/>
      <c r="L847" s="8"/>
    </row>
    <row r="848" spans="2:12" ht="13">
      <c r="B848" s="1"/>
      <c r="C848" s="1"/>
      <c r="E848" s="8"/>
      <c r="F848" s="8"/>
      <c r="K848" s="8"/>
      <c r="L848" s="8"/>
    </row>
    <row r="849" spans="2:12" ht="13">
      <c r="B849" s="1"/>
      <c r="C849" s="1"/>
      <c r="E849" s="8"/>
      <c r="F849" s="8"/>
      <c r="K849" s="8"/>
      <c r="L849" s="8"/>
    </row>
    <row r="850" spans="2:12" ht="13">
      <c r="B850" s="1"/>
      <c r="C850" s="1"/>
      <c r="E850" s="8"/>
      <c r="F850" s="8"/>
      <c r="K850" s="8"/>
      <c r="L850" s="8"/>
    </row>
    <row r="851" spans="2:12" ht="13">
      <c r="B851" s="1"/>
      <c r="C851" s="1"/>
      <c r="E851" s="8"/>
      <c r="F851" s="8"/>
      <c r="K851" s="8"/>
      <c r="L851" s="8"/>
    </row>
    <row r="852" spans="2:12" ht="13">
      <c r="B852" s="1"/>
      <c r="C852" s="1"/>
      <c r="E852" s="8"/>
      <c r="F852" s="8"/>
      <c r="K852" s="8"/>
      <c r="L852" s="8"/>
    </row>
    <row r="853" spans="2:12" ht="13">
      <c r="B853" s="1"/>
      <c r="C853" s="1"/>
      <c r="E853" s="8"/>
      <c r="F853" s="8"/>
      <c r="K853" s="8"/>
      <c r="L853" s="8"/>
    </row>
    <row r="854" spans="2:12" ht="13">
      <c r="B854" s="1"/>
      <c r="C854" s="1"/>
      <c r="E854" s="8"/>
      <c r="F854" s="8"/>
      <c r="K854" s="8"/>
      <c r="L854" s="8"/>
    </row>
    <row r="855" spans="2:12" ht="13">
      <c r="B855" s="1"/>
      <c r="C855" s="1"/>
      <c r="E855" s="8"/>
      <c r="F855" s="8"/>
      <c r="K855" s="8"/>
      <c r="L855" s="8"/>
    </row>
    <row r="856" spans="2:12" ht="13">
      <c r="B856" s="1"/>
      <c r="C856" s="1"/>
      <c r="E856" s="8"/>
      <c r="F856" s="8"/>
      <c r="K856" s="8"/>
      <c r="L856" s="8"/>
    </row>
    <row r="857" spans="2:12" ht="13">
      <c r="B857" s="1"/>
      <c r="C857" s="1"/>
      <c r="E857" s="8"/>
      <c r="F857" s="8"/>
      <c r="K857" s="8"/>
      <c r="L857" s="8"/>
    </row>
    <row r="858" spans="2:12" ht="13">
      <c r="B858" s="1"/>
      <c r="C858" s="1"/>
      <c r="E858" s="8"/>
      <c r="F858" s="8"/>
      <c r="K858" s="8"/>
      <c r="L858" s="8"/>
    </row>
    <row r="859" spans="2:12" ht="13">
      <c r="B859" s="1"/>
      <c r="C859" s="1"/>
      <c r="E859" s="8"/>
      <c r="F859" s="8"/>
      <c r="K859" s="8"/>
      <c r="L859" s="8"/>
    </row>
    <row r="860" spans="2:12" ht="13">
      <c r="B860" s="1"/>
      <c r="C860" s="1"/>
      <c r="E860" s="8"/>
      <c r="F860" s="8"/>
      <c r="K860" s="8"/>
      <c r="L860" s="8"/>
    </row>
    <row r="861" spans="2:12" ht="13">
      <c r="B861" s="1"/>
      <c r="C861" s="1"/>
      <c r="E861" s="8"/>
      <c r="F861" s="8"/>
      <c r="K861" s="8"/>
      <c r="L861" s="8"/>
    </row>
    <row r="862" spans="2:12" ht="13">
      <c r="B862" s="1"/>
      <c r="C862" s="1"/>
      <c r="E862" s="8"/>
      <c r="F862" s="8"/>
      <c r="K862" s="8"/>
      <c r="L862" s="8"/>
    </row>
    <row r="863" spans="2:12" ht="13">
      <c r="B863" s="1"/>
      <c r="C863" s="1"/>
      <c r="E863" s="8"/>
      <c r="F863" s="8"/>
      <c r="K863" s="8"/>
      <c r="L863" s="8"/>
    </row>
    <row r="864" spans="2:12" ht="13">
      <c r="B864" s="1"/>
      <c r="C864" s="1"/>
      <c r="E864" s="8"/>
      <c r="F864" s="8"/>
      <c r="K864" s="8"/>
      <c r="L864" s="8"/>
    </row>
    <row r="865" spans="2:12" ht="13">
      <c r="B865" s="1"/>
      <c r="C865" s="1"/>
      <c r="E865" s="8"/>
      <c r="F865" s="8"/>
      <c r="K865" s="8"/>
      <c r="L865" s="8"/>
    </row>
    <row r="866" spans="2:12" ht="13">
      <c r="B866" s="1"/>
      <c r="C866" s="1"/>
      <c r="E866" s="8"/>
      <c r="F866" s="8"/>
      <c r="K866" s="8"/>
      <c r="L866" s="8"/>
    </row>
    <row r="867" spans="2:12" ht="13">
      <c r="B867" s="1"/>
      <c r="C867" s="1"/>
      <c r="E867" s="8"/>
      <c r="F867" s="8"/>
      <c r="K867" s="8"/>
      <c r="L867" s="8"/>
    </row>
    <row r="868" spans="2:12" ht="13">
      <c r="B868" s="1"/>
      <c r="C868" s="1"/>
      <c r="E868" s="8"/>
      <c r="F868" s="8"/>
      <c r="K868" s="8"/>
      <c r="L868" s="8"/>
    </row>
    <row r="869" spans="2:12" ht="13">
      <c r="B869" s="1"/>
      <c r="C869" s="1"/>
      <c r="E869" s="8"/>
      <c r="F869" s="8"/>
      <c r="K869" s="8"/>
      <c r="L869" s="8"/>
    </row>
    <row r="870" spans="2:12" ht="13">
      <c r="B870" s="1"/>
      <c r="C870" s="1"/>
      <c r="E870" s="8"/>
      <c r="F870" s="8"/>
      <c r="K870" s="8"/>
      <c r="L870" s="8"/>
    </row>
    <row r="871" spans="2:12" ht="13">
      <c r="B871" s="1"/>
      <c r="C871" s="1"/>
      <c r="E871" s="8"/>
      <c r="F871" s="8"/>
      <c r="K871" s="8"/>
      <c r="L871" s="8"/>
    </row>
    <row r="872" spans="2:12" ht="13">
      <c r="B872" s="1"/>
      <c r="C872" s="1"/>
      <c r="E872" s="8"/>
      <c r="F872" s="8"/>
      <c r="K872" s="8"/>
      <c r="L872" s="8"/>
    </row>
    <row r="873" spans="2:12" ht="13">
      <c r="B873" s="1"/>
      <c r="C873" s="1"/>
      <c r="E873" s="8"/>
      <c r="F873" s="8"/>
      <c r="K873" s="8"/>
      <c r="L873" s="8"/>
    </row>
    <row r="874" spans="2:12" ht="13">
      <c r="B874" s="1"/>
      <c r="C874" s="1"/>
      <c r="E874" s="8"/>
      <c r="F874" s="8"/>
      <c r="K874" s="8"/>
      <c r="L874" s="8"/>
    </row>
    <row r="875" spans="2:12" ht="13">
      <c r="B875" s="1"/>
      <c r="C875" s="1"/>
      <c r="E875" s="8"/>
      <c r="F875" s="8"/>
      <c r="K875" s="8"/>
      <c r="L875" s="8"/>
    </row>
    <row r="876" spans="2:12" ht="13">
      <c r="B876" s="1"/>
      <c r="C876" s="1"/>
      <c r="E876" s="8"/>
      <c r="F876" s="8"/>
      <c r="K876" s="8"/>
      <c r="L876" s="8"/>
    </row>
    <row r="877" spans="2:12" ht="13">
      <c r="B877" s="1"/>
      <c r="C877" s="1"/>
      <c r="E877" s="8"/>
      <c r="F877" s="8"/>
      <c r="K877" s="8"/>
      <c r="L877" s="8"/>
    </row>
    <row r="878" spans="2:12" ht="13">
      <c r="B878" s="1"/>
      <c r="C878" s="1"/>
      <c r="E878" s="8"/>
      <c r="F878" s="8"/>
      <c r="K878" s="8"/>
      <c r="L878" s="8"/>
    </row>
    <row r="879" spans="2:12" ht="13">
      <c r="B879" s="1"/>
      <c r="C879" s="1"/>
      <c r="E879" s="8"/>
      <c r="F879" s="8"/>
      <c r="K879" s="8"/>
      <c r="L879" s="8"/>
    </row>
    <row r="880" spans="2:12" ht="13">
      <c r="B880" s="1"/>
      <c r="C880" s="1"/>
      <c r="E880" s="8"/>
      <c r="F880" s="8"/>
      <c r="K880" s="8"/>
      <c r="L880" s="8"/>
    </row>
    <row r="881" spans="2:12" ht="13">
      <c r="B881" s="1"/>
      <c r="C881" s="1"/>
      <c r="E881" s="8"/>
      <c r="F881" s="8"/>
      <c r="K881" s="8"/>
      <c r="L881" s="8"/>
    </row>
    <row r="882" spans="2:12" ht="13">
      <c r="B882" s="1"/>
      <c r="C882" s="1"/>
      <c r="E882" s="8"/>
      <c r="F882" s="8"/>
      <c r="K882" s="8"/>
      <c r="L882" s="8"/>
    </row>
    <row r="883" spans="2:12" ht="13">
      <c r="B883" s="1"/>
      <c r="C883" s="1"/>
      <c r="E883" s="8"/>
      <c r="F883" s="8"/>
      <c r="K883" s="8"/>
      <c r="L883" s="8"/>
    </row>
    <row r="884" spans="2:12" ht="13">
      <c r="B884" s="1"/>
      <c r="C884" s="1"/>
      <c r="E884" s="8"/>
      <c r="F884" s="8"/>
      <c r="K884" s="8"/>
      <c r="L884" s="8"/>
    </row>
    <row r="885" spans="2:12" ht="13">
      <c r="B885" s="1"/>
      <c r="C885" s="1"/>
      <c r="E885" s="8"/>
      <c r="F885" s="8"/>
      <c r="K885" s="8"/>
      <c r="L885" s="8"/>
    </row>
    <row r="886" spans="2:12" ht="13">
      <c r="B886" s="1"/>
      <c r="C886" s="1"/>
      <c r="E886" s="8"/>
      <c r="F886" s="8"/>
      <c r="K886" s="8"/>
      <c r="L886" s="8"/>
    </row>
    <row r="887" spans="2:12" ht="13">
      <c r="B887" s="1"/>
      <c r="C887" s="1"/>
      <c r="E887" s="8"/>
      <c r="F887" s="8"/>
      <c r="K887" s="8"/>
      <c r="L887" s="8"/>
    </row>
    <row r="888" spans="2:12" ht="13">
      <c r="B888" s="1"/>
      <c r="C888" s="1"/>
      <c r="E888" s="8"/>
      <c r="F888" s="8"/>
      <c r="K888" s="8"/>
      <c r="L888" s="8"/>
    </row>
    <row r="889" spans="2:12" ht="13">
      <c r="B889" s="1"/>
      <c r="C889" s="1"/>
      <c r="E889" s="8"/>
      <c r="F889" s="8"/>
      <c r="K889" s="8"/>
      <c r="L889" s="8"/>
    </row>
    <row r="890" spans="2:12" ht="13">
      <c r="B890" s="1"/>
      <c r="C890" s="1"/>
      <c r="E890" s="8"/>
      <c r="F890" s="8"/>
      <c r="K890" s="8"/>
      <c r="L890" s="8"/>
    </row>
    <row r="891" spans="2:12" ht="13">
      <c r="B891" s="1"/>
      <c r="C891" s="1"/>
      <c r="E891" s="8"/>
      <c r="F891" s="8"/>
      <c r="K891" s="8"/>
      <c r="L891" s="8"/>
    </row>
    <row r="892" spans="2:12" ht="13">
      <c r="B892" s="1"/>
      <c r="C892" s="1"/>
      <c r="E892" s="8"/>
      <c r="F892" s="8"/>
      <c r="K892" s="8"/>
      <c r="L892" s="8"/>
    </row>
    <row r="893" spans="2:12" ht="13">
      <c r="B893" s="1"/>
      <c r="C893" s="1"/>
      <c r="E893" s="8"/>
      <c r="F893" s="8"/>
      <c r="K893" s="8"/>
      <c r="L893" s="8"/>
    </row>
    <row r="894" spans="2:12" ht="13">
      <c r="B894" s="1"/>
      <c r="C894" s="1"/>
      <c r="E894" s="8"/>
      <c r="F894" s="8"/>
      <c r="K894" s="8"/>
      <c r="L894" s="8"/>
    </row>
    <row r="895" spans="2:12" ht="13">
      <c r="B895" s="1"/>
      <c r="C895" s="1"/>
      <c r="E895" s="8"/>
      <c r="F895" s="8"/>
      <c r="K895" s="8"/>
      <c r="L895" s="8"/>
    </row>
    <row r="896" spans="2:12" ht="13">
      <c r="B896" s="1"/>
      <c r="C896" s="1"/>
      <c r="E896" s="8"/>
      <c r="F896" s="8"/>
      <c r="K896" s="8"/>
      <c r="L896" s="8"/>
    </row>
    <row r="897" spans="2:12" ht="13">
      <c r="B897" s="1"/>
      <c r="C897" s="1"/>
      <c r="E897" s="8"/>
      <c r="F897" s="8"/>
      <c r="K897" s="8"/>
      <c r="L897" s="8"/>
    </row>
    <row r="898" spans="2:12" ht="13">
      <c r="B898" s="1"/>
      <c r="C898" s="1"/>
      <c r="E898" s="8"/>
      <c r="F898" s="8"/>
      <c r="K898" s="8"/>
      <c r="L898" s="8"/>
    </row>
    <row r="899" spans="2:12" ht="13">
      <c r="B899" s="1"/>
      <c r="C899" s="1"/>
      <c r="E899" s="8"/>
      <c r="F899" s="8"/>
      <c r="K899" s="8"/>
      <c r="L899" s="8"/>
    </row>
    <row r="900" spans="2:12" ht="13">
      <c r="B900" s="1"/>
      <c r="C900" s="1"/>
      <c r="E900" s="8"/>
      <c r="F900" s="8"/>
      <c r="K900" s="8"/>
      <c r="L900" s="8"/>
    </row>
    <row r="901" spans="2:12" ht="13">
      <c r="B901" s="1"/>
      <c r="C901" s="1"/>
      <c r="E901" s="8"/>
      <c r="F901" s="8"/>
      <c r="K901" s="8"/>
      <c r="L901" s="8"/>
    </row>
    <row r="902" spans="2:12" ht="13">
      <c r="B902" s="1"/>
      <c r="C902" s="1"/>
      <c r="E902" s="8"/>
      <c r="F902" s="8"/>
      <c r="K902" s="8"/>
      <c r="L902" s="8"/>
    </row>
    <row r="903" spans="2:12" ht="13">
      <c r="B903" s="1"/>
      <c r="C903" s="1"/>
      <c r="E903" s="8"/>
      <c r="F903" s="8"/>
      <c r="K903" s="8"/>
      <c r="L903" s="8"/>
    </row>
    <row r="904" spans="2:12" ht="13">
      <c r="B904" s="1"/>
      <c r="C904" s="1"/>
      <c r="E904" s="8"/>
      <c r="F904" s="8"/>
      <c r="K904" s="8"/>
      <c r="L904" s="8"/>
    </row>
    <row r="905" spans="2:12" ht="13">
      <c r="B905" s="1"/>
      <c r="C905" s="1"/>
      <c r="E905" s="8"/>
      <c r="F905" s="8"/>
      <c r="K905" s="8"/>
      <c r="L905" s="8"/>
    </row>
    <row r="906" spans="2:12" ht="13">
      <c r="B906" s="1"/>
      <c r="C906" s="1"/>
      <c r="E906" s="8"/>
      <c r="F906" s="8"/>
      <c r="K906" s="8"/>
      <c r="L906" s="8"/>
    </row>
    <row r="907" spans="2:12" ht="13">
      <c r="B907" s="1"/>
      <c r="C907" s="1"/>
      <c r="E907" s="8"/>
      <c r="F907" s="8"/>
      <c r="K907" s="8"/>
      <c r="L907" s="8"/>
    </row>
    <row r="908" spans="2:12" ht="13">
      <c r="B908" s="1"/>
      <c r="C908" s="1"/>
      <c r="E908" s="8"/>
      <c r="F908" s="8"/>
      <c r="K908" s="8"/>
      <c r="L908" s="8"/>
    </row>
    <row r="909" spans="2:12" ht="13">
      <c r="B909" s="1"/>
      <c r="C909" s="1"/>
      <c r="E909" s="8"/>
      <c r="F909" s="8"/>
      <c r="K909" s="8"/>
      <c r="L909" s="8"/>
    </row>
    <row r="910" spans="2:12" ht="13">
      <c r="B910" s="1"/>
      <c r="C910" s="1"/>
      <c r="E910" s="8"/>
      <c r="F910" s="8"/>
      <c r="K910" s="8"/>
      <c r="L910" s="8"/>
    </row>
    <row r="911" spans="2:12" ht="13">
      <c r="B911" s="1"/>
      <c r="C911" s="1"/>
      <c r="E911" s="8"/>
      <c r="F911" s="8"/>
      <c r="K911" s="8"/>
      <c r="L911" s="8"/>
    </row>
    <row r="912" spans="2:12" ht="13">
      <c r="B912" s="1"/>
      <c r="C912" s="1"/>
      <c r="E912" s="8"/>
      <c r="F912" s="8"/>
      <c r="K912" s="8"/>
      <c r="L912" s="8"/>
    </row>
    <row r="913" spans="2:12" ht="13">
      <c r="B913" s="1"/>
      <c r="C913" s="1"/>
      <c r="E913" s="8"/>
      <c r="F913" s="8"/>
      <c r="K913" s="8"/>
      <c r="L913" s="8"/>
    </row>
    <row r="914" spans="2:12" ht="13">
      <c r="B914" s="1"/>
      <c r="C914" s="1"/>
      <c r="E914" s="8"/>
      <c r="F914" s="8"/>
      <c r="K914" s="8"/>
      <c r="L914" s="8"/>
    </row>
    <row r="915" spans="2:12" ht="13">
      <c r="B915" s="1"/>
      <c r="C915" s="1"/>
      <c r="E915" s="8"/>
      <c r="F915" s="8"/>
      <c r="K915" s="8"/>
      <c r="L915" s="8"/>
    </row>
    <row r="916" spans="2:12" ht="13">
      <c r="B916" s="1"/>
      <c r="C916" s="1"/>
      <c r="E916" s="8"/>
      <c r="F916" s="8"/>
      <c r="K916" s="8"/>
      <c r="L916" s="8"/>
    </row>
    <row r="917" spans="2:12" ht="13">
      <c r="B917" s="1"/>
      <c r="C917" s="1"/>
      <c r="E917" s="8"/>
      <c r="F917" s="8"/>
      <c r="K917" s="8"/>
      <c r="L917" s="8"/>
    </row>
    <row r="918" spans="2:12" ht="13">
      <c r="B918" s="1"/>
      <c r="C918" s="1"/>
      <c r="E918" s="8"/>
      <c r="F918" s="8"/>
      <c r="K918" s="8"/>
      <c r="L918" s="8"/>
    </row>
    <row r="919" spans="2:12" ht="13">
      <c r="B919" s="1"/>
      <c r="C919" s="1"/>
      <c r="E919" s="8"/>
      <c r="F919" s="8"/>
      <c r="K919" s="8"/>
      <c r="L919" s="8"/>
    </row>
    <row r="920" spans="2:12" ht="13">
      <c r="B920" s="1"/>
      <c r="C920" s="1"/>
      <c r="E920" s="8"/>
      <c r="F920" s="8"/>
      <c r="K920" s="8"/>
      <c r="L920" s="8"/>
    </row>
    <row r="921" spans="2:12" ht="13">
      <c r="B921" s="1"/>
      <c r="C921" s="1"/>
      <c r="E921" s="8"/>
      <c r="F921" s="8"/>
      <c r="K921" s="8"/>
      <c r="L921" s="8"/>
    </row>
    <row r="922" spans="2:12" ht="13">
      <c r="B922" s="1"/>
      <c r="C922" s="1"/>
      <c r="E922" s="8"/>
      <c r="F922" s="8"/>
      <c r="K922" s="8"/>
      <c r="L922" s="8"/>
    </row>
    <row r="923" spans="2:12" ht="13">
      <c r="B923" s="1"/>
      <c r="C923" s="1"/>
      <c r="E923" s="8"/>
      <c r="F923" s="8"/>
      <c r="K923" s="8"/>
      <c r="L923" s="8"/>
    </row>
    <row r="924" spans="2:12" ht="13">
      <c r="B924" s="1"/>
      <c r="C924" s="1"/>
      <c r="E924" s="8"/>
      <c r="F924" s="8"/>
      <c r="K924" s="8"/>
      <c r="L924" s="8"/>
    </row>
    <row r="925" spans="2:12" ht="13">
      <c r="B925" s="1"/>
      <c r="C925" s="1"/>
      <c r="E925" s="8"/>
      <c r="F925" s="8"/>
      <c r="K925" s="8"/>
      <c r="L925" s="8"/>
    </row>
    <row r="926" spans="2:12" ht="13">
      <c r="B926" s="1"/>
      <c r="C926" s="1"/>
      <c r="E926" s="8"/>
      <c r="F926" s="8"/>
      <c r="K926" s="8"/>
      <c r="L926" s="8"/>
    </row>
    <row r="927" spans="2:12" ht="13">
      <c r="B927" s="1"/>
      <c r="C927" s="1"/>
      <c r="E927" s="8"/>
      <c r="F927" s="8"/>
      <c r="K927" s="8"/>
      <c r="L927" s="8"/>
    </row>
    <row r="928" spans="2:12" ht="13">
      <c r="B928" s="1"/>
      <c r="C928" s="1"/>
      <c r="E928" s="8"/>
      <c r="F928" s="8"/>
      <c r="K928" s="8"/>
      <c r="L928" s="8"/>
    </row>
    <row r="929" spans="2:12" ht="13">
      <c r="B929" s="1"/>
      <c r="C929" s="1"/>
      <c r="E929" s="8"/>
      <c r="F929" s="8"/>
      <c r="K929" s="8"/>
      <c r="L929" s="8"/>
    </row>
    <row r="930" spans="2:12" ht="13">
      <c r="B930" s="1"/>
      <c r="C930" s="1"/>
      <c r="E930" s="8"/>
      <c r="F930" s="8"/>
      <c r="K930" s="8"/>
      <c r="L930" s="8"/>
    </row>
    <row r="931" spans="2:12" ht="13">
      <c r="B931" s="1"/>
      <c r="C931" s="1"/>
      <c r="E931" s="8"/>
      <c r="F931" s="8"/>
      <c r="K931" s="8"/>
      <c r="L931" s="8"/>
    </row>
    <row r="932" spans="2:12" ht="13">
      <c r="B932" s="1"/>
      <c r="C932" s="1"/>
      <c r="E932" s="8"/>
      <c r="F932" s="8"/>
      <c r="K932" s="8"/>
      <c r="L932" s="8"/>
    </row>
    <row r="933" spans="2:12" ht="13">
      <c r="B933" s="1"/>
      <c r="C933" s="1"/>
      <c r="E933" s="8"/>
      <c r="F933" s="8"/>
      <c r="K933" s="8"/>
      <c r="L933" s="8"/>
    </row>
    <row r="934" spans="2:12" ht="13">
      <c r="B934" s="1"/>
      <c r="C934" s="1"/>
      <c r="E934" s="8"/>
      <c r="F934" s="8"/>
      <c r="K934" s="8"/>
      <c r="L934" s="8"/>
    </row>
    <row r="935" spans="2:12" ht="13">
      <c r="B935" s="1"/>
      <c r="C935" s="1"/>
      <c r="E935" s="8"/>
      <c r="F935" s="8"/>
      <c r="K935" s="8"/>
      <c r="L935" s="8"/>
    </row>
    <row r="936" spans="2:12" ht="13">
      <c r="B936" s="1"/>
      <c r="C936" s="1"/>
      <c r="E936" s="8"/>
      <c r="F936" s="8"/>
      <c r="K936" s="8"/>
      <c r="L936" s="8"/>
    </row>
    <row r="937" spans="2:12" ht="13">
      <c r="B937" s="1"/>
      <c r="C937" s="1"/>
      <c r="E937" s="8"/>
      <c r="F937" s="8"/>
      <c r="K937" s="8"/>
      <c r="L937" s="8"/>
    </row>
    <row r="938" spans="2:12" ht="13">
      <c r="B938" s="1"/>
      <c r="C938" s="1"/>
      <c r="E938" s="8"/>
      <c r="F938" s="8"/>
      <c r="K938" s="8"/>
      <c r="L938" s="8"/>
    </row>
    <row r="939" spans="2:12" ht="13">
      <c r="B939" s="1"/>
      <c r="C939" s="1"/>
      <c r="E939" s="8"/>
      <c r="F939" s="8"/>
      <c r="K939" s="8"/>
      <c r="L939" s="8"/>
    </row>
    <row r="940" spans="2:12" ht="13">
      <c r="B940" s="1"/>
      <c r="C940" s="1"/>
      <c r="E940" s="8"/>
      <c r="F940" s="8"/>
      <c r="K940" s="8"/>
      <c r="L940" s="8"/>
    </row>
    <row r="941" spans="2:12" ht="13">
      <c r="B941" s="1"/>
      <c r="C941" s="1"/>
      <c r="E941" s="8"/>
      <c r="F941" s="8"/>
      <c r="K941" s="8"/>
      <c r="L941" s="8"/>
    </row>
    <row r="942" spans="2:12" ht="13">
      <c r="B942" s="1"/>
      <c r="C942" s="1"/>
      <c r="E942" s="8"/>
      <c r="F942" s="8"/>
      <c r="K942" s="8"/>
      <c r="L942" s="8"/>
    </row>
    <row r="943" spans="2:12" ht="13">
      <c r="B943" s="1"/>
      <c r="C943" s="1"/>
      <c r="E943" s="8"/>
      <c r="F943" s="8"/>
      <c r="K943" s="8"/>
      <c r="L943" s="8"/>
    </row>
    <row r="944" spans="2:12" ht="13">
      <c r="B944" s="1"/>
      <c r="C944" s="1"/>
      <c r="E944" s="8"/>
      <c r="F944" s="8"/>
      <c r="K944" s="8"/>
      <c r="L944" s="8"/>
    </row>
    <row r="945" spans="2:12" ht="13">
      <c r="B945" s="1"/>
      <c r="C945" s="1"/>
      <c r="E945" s="8"/>
      <c r="F945" s="8"/>
      <c r="K945" s="8"/>
      <c r="L945" s="8"/>
    </row>
    <row r="946" spans="2:12" ht="13">
      <c r="B946" s="1"/>
      <c r="C946" s="1"/>
      <c r="E946" s="8"/>
      <c r="F946" s="8"/>
      <c r="K946" s="8"/>
      <c r="L946" s="8"/>
    </row>
    <row r="947" spans="2:12" ht="13">
      <c r="B947" s="1"/>
      <c r="C947" s="1"/>
      <c r="E947" s="8"/>
      <c r="F947" s="8"/>
      <c r="K947" s="8"/>
      <c r="L947" s="8"/>
    </row>
    <row r="948" spans="2:12" ht="13">
      <c r="B948" s="1"/>
      <c r="C948" s="1"/>
      <c r="E948" s="8"/>
      <c r="F948" s="8"/>
      <c r="K948" s="8"/>
      <c r="L948" s="8"/>
    </row>
    <row r="949" spans="2:12" ht="13">
      <c r="B949" s="1"/>
      <c r="C949" s="1"/>
      <c r="E949" s="8"/>
      <c r="F949" s="8"/>
      <c r="K949" s="8"/>
      <c r="L949" s="8"/>
    </row>
    <row r="950" spans="2:12" ht="13">
      <c r="B950" s="1"/>
      <c r="C950" s="1"/>
      <c r="E950" s="8"/>
      <c r="F950" s="8"/>
      <c r="K950" s="8"/>
      <c r="L950" s="8"/>
    </row>
    <row r="951" spans="2:12" ht="13">
      <c r="B951" s="1"/>
      <c r="C951" s="1"/>
      <c r="E951" s="8"/>
      <c r="F951" s="8"/>
      <c r="K951" s="8"/>
      <c r="L951" s="8"/>
    </row>
    <row r="952" spans="2:12" ht="13">
      <c r="B952" s="1"/>
      <c r="C952" s="1"/>
      <c r="E952" s="8"/>
      <c r="F952" s="8"/>
      <c r="K952" s="8"/>
      <c r="L952" s="8"/>
    </row>
    <row r="953" spans="2:12" ht="13">
      <c r="B953" s="1"/>
      <c r="C953" s="1"/>
      <c r="E953" s="8"/>
      <c r="F953" s="8"/>
      <c r="K953" s="8"/>
      <c r="L953" s="8"/>
    </row>
    <row r="954" spans="2:12" ht="13">
      <c r="B954" s="1"/>
      <c r="C954" s="1"/>
      <c r="E954" s="8"/>
      <c r="F954" s="8"/>
      <c r="K954" s="8"/>
      <c r="L954" s="8"/>
    </row>
    <row r="955" spans="2:12" ht="13">
      <c r="B955" s="1"/>
      <c r="C955" s="1"/>
      <c r="E955" s="8"/>
      <c r="F955" s="8"/>
      <c r="K955" s="8"/>
      <c r="L955" s="8"/>
    </row>
    <row r="956" spans="2:12" ht="13">
      <c r="B956" s="1"/>
      <c r="C956" s="1"/>
      <c r="E956" s="8"/>
      <c r="F956" s="8"/>
      <c r="K956" s="8"/>
      <c r="L956" s="8"/>
    </row>
    <row r="957" spans="2:12" ht="13">
      <c r="B957" s="1"/>
      <c r="C957" s="1"/>
      <c r="E957" s="8"/>
      <c r="F957" s="8"/>
      <c r="K957" s="8"/>
      <c r="L957" s="8"/>
    </row>
    <row r="958" spans="2:12" ht="13">
      <c r="B958" s="1"/>
      <c r="C958" s="1"/>
      <c r="E958" s="8"/>
      <c r="F958" s="8"/>
      <c r="K958" s="8"/>
      <c r="L958" s="8"/>
    </row>
    <row r="959" spans="2:12" ht="13">
      <c r="B959" s="1"/>
      <c r="C959" s="1"/>
      <c r="E959" s="8"/>
      <c r="F959" s="8"/>
      <c r="K959" s="8"/>
      <c r="L959" s="8"/>
    </row>
    <row r="960" spans="2:12" ht="13">
      <c r="B960" s="1"/>
      <c r="C960" s="1"/>
      <c r="E960" s="8"/>
      <c r="F960" s="8"/>
      <c r="K960" s="8"/>
      <c r="L960" s="8"/>
    </row>
    <row r="961" spans="2:12" ht="13">
      <c r="B961" s="1"/>
      <c r="C961" s="1"/>
      <c r="E961" s="8"/>
      <c r="F961" s="8"/>
      <c r="K961" s="8"/>
      <c r="L961" s="8"/>
    </row>
    <row r="962" spans="2:12" ht="13">
      <c r="B962" s="1"/>
      <c r="C962" s="1"/>
      <c r="E962" s="8"/>
      <c r="F962" s="8"/>
      <c r="K962" s="8"/>
      <c r="L962" s="8"/>
    </row>
    <row r="963" spans="2:12" ht="13">
      <c r="B963" s="1"/>
      <c r="C963" s="1"/>
      <c r="E963" s="8"/>
      <c r="F963" s="8"/>
      <c r="K963" s="8"/>
      <c r="L963" s="8"/>
    </row>
    <row r="964" spans="2:12" ht="13">
      <c r="B964" s="1"/>
      <c r="C964" s="1"/>
      <c r="E964" s="8"/>
      <c r="F964" s="8"/>
      <c r="K964" s="8"/>
      <c r="L964" s="8"/>
    </row>
    <row r="965" spans="2:12" ht="13">
      <c r="B965" s="1"/>
      <c r="C965" s="1"/>
      <c r="E965" s="8"/>
      <c r="F965" s="8"/>
      <c r="K965" s="8"/>
      <c r="L965" s="8"/>
    </row>
    <row r="966" spans="2:12" ht="13">
      <c r="B966" s="1"/>
      <c r="C966" s="1"/>
      <c r="E966" s="8"/>
      <c r="F966" s="8"/>
      <c r="K966" s="8"/>
      <c r="L966" s="8"/>
    </row>
    <row r="967" spans="2:12" ht="13">
      <c r="B967" s="1"/>
      <c r="C967" s="1"/>
      <c r="E967" s="8"/>
      <c r="F967" s="8"/>
      <c r="K967" s="8"/>
      <c r="L967" s="8"/>
    </row>
    <row r="968" spans="2:12" ht="13">
      <c r="B968" s="1"/>
      <c r="C968" s="1"/>
      <c r="E968" s="8"/>
      <c r="F968" s="8"/>
      <c r="K968" s="8"/>
      <c r="L968" s="8"/>
    </row>
    <row r="969" spans="2:12" ht="13">
      <c r="B969" s="1"/>
      <c r="C969" s="1"/>
      <c r="E969" s="8"/>
      <c r="F969" s="8"/>
      <c r="K969" s="8"/>
      <c r="L969" s="8"/>
    </row>
    <row r="970" spans="2:12" ht="13">
      <c r="B970" s="1"/>
      <c r="C970" s="1"/>
      <c r="E970" s="8"/>
      <c r="F970" s="8"/>
      <c r="K970" s="8"/>
      <c r="L970" s="8"/>
    </row>
    <row r="971" spans="2:12" ht="13">
      <c r="B971" s="1"/>
      <c r="C971" s="1"/>
      <c r="E971" s="8"/>
      <c r="F971" s="8"/>
      <c r="K971" s="8"/>
      <c r="L971" s="8"/>
    </row>
    <row r="972" spans="2:12" ht="13">
      <c r="B972" s="1"/>
      <c r="C972" s="1"/>
      <c r="E972" s="8"/>
      <c r="F972" s="8"/>
      <c r="K972" s="8"/>
      <c r="L972" s="8"/>
    </row>
    <row r="973" spans="2:12" ht="13">
      <c r="B973" s="1"/>
      <c r="C973" s="1"/>
      <c r="E973" s="8"/>
      <c r="F973" s="8"/>
      <c r="K973" s="8"/>
      <c r="L973" s="8"/>
    </row>
    <row r="974" spans="2:12" ht="13">
      <c r="B974" s="1"/>
      <c r="C974" s="1"/>
      <c r="E974" s="8"/>
      <c r="F974" s="8"/>
      <c r="K974" s="8"/>
      <c r="L974" s="8"/>
    </row>
    <row r="975" spans="2:12" ht="13">
      <c r="B975" s="1"/>
      <c r="C975" s="1"/>
      <c r="E975" s="8"/>
      <c r="F975" s="8"/>
      <c r="K975" s="8"/>
      <c r="L975" s="8"/>
    </row>
    <row r="976" spans="2:12" ht="13">
      <c r="B976" s="1"/>
      <c r="C976" s="1"/>
      <c r="E976" s="8"/>
      <c r="F976" s="8"/>
      <c r="K976" s="8"/>
      <c r="L976" s="8"/>
    </row>
    <row r="977" spans="2:12" ht="13">
      <c r="B977" s="1"/>
      <c r="C977" s="1"/>
      <c r="E977" s="8"/>
      <c r="F977" s="8"/>
      <c r="K977" s="8"/>
      <c r="L977" s="8"/>
    </row>
    <row r="978" spans="2:12" ht="13">
      <c r="B978" s="1"/>
      <c r="C978" s="1"/>
      <c r="E978" s="8"/>
      <c r="F978" s="8"/>
      <c r="K978" s="8"/>
      <c r="L978" s="8"/>
    </row>
    <row r="979" spans="2:12" ht="13">
      <c r="B979" s="1"/>
      <c r="C979" s="1"/>
      <c r="E979" s="8"/>
      <c r="F979" s="8"/>
      <c r="K979" s="8"/>
      <c r="L979" s="8"/>
    </row>
    <row r="980" spans="2:12" ht="13">
      <c r="B980" s="1"/>
      <c r="C980" s="1"/>
      <c r="E980" s="8"/>
      <c r="F980" s="8"/>
      <c r="K980" s="8"/>
      <c r="L980" s="8"/>
    </row>
    <row r="981" spans="2:12" ht="13">
      <c r="B981" s="1"/>
      <c r="C981" s="1"/>
      <c r="E981" s="8"/>
      <c r="F981" s="8"/>
      <c r="K981" s="8"/>
      <c r="L981" s="8"/>
    </row>
    <row r="982" spans="2:12" ht="13">
      <c r="B982" s="1"/>
      <c r="C982" s="1"/>
      <c r="E982" s="8"/>
      <c r="F982" s="8"/>
      <c r="K982" s="8"/>
      <c r="L982" s="8"/>
    </row>
    <row r="983" spans="2:12" ht="13">
      <c r="B983" s="1"/>
      <c r="C983" s="1"/>
      <c r="E983" s="8"/>
      <c r="F983" s="8"/>
      <c r="K983" s="8"/>
      <c r="L983" s="8"/>
    </row>
    <row r="984" spans="2:12" ht="13">
      <c r="B984" s="1"/>
      <c r="C984" s="1"/>
      <c r="E984" s="8"/>
      <c r="F984" s="8"/>
      <c r="K984" s="8"/>
      <c r="L984" s="8"/>
    </row>
    <row r="985" spans="2:12" ht="13">
      <c r="B985" s="1"/>
      <c r="C985" s="1"/>
      <c r="E985" s="8"/>
      <c r="F985" s="8"/>
      <c r="K985" s="8"/>
      <c r="L985" s="8"/>
    </row>
    <row r="986" spans="2:12" ht="13">
      <c r="B986" s="1"/>
      <c r="C986" s="1"/>
      <c r="E986" s="8"/>
      <c r="F986" s="8"/>
      <c r="K986" s="8"/>
      <c r="L986" s="8"/>
    </row>
    <row r="987" spans="2:12" ht="13">
      <c r="B987" s="1"/>
      <c r="C987" s="1"/>
      <c r="E987" s="8"/>
      <c r="F987" s="8"/>
      <c r="K987" s="8"/>
      <c r="L987" s="8"/>
    </row>
    <row r="988" spans="2:12" ht="13">
      <c r="B988" s="1"/>
      <c r="C988" s="1"/>
      <c r="E988" s="8"/>
      <c r="F988" s="8"/>
      <c r="K988" s="8"/>
      <c r="L988" s="8"/>
    </row>
    <row r="989" spans="2:12" ht="13">
      <c r="B989" s="1"/>
      <c r="C989" s="1"/>
      <c r="E989" s="8"/>
      <c r="F989" s="8"/>
      <c r="K989" s="8"/>
      <c r="L989" s="8"/>
    </row>
    <row r="990" spans="2:12" ht="13">
      <c r="B990" s="1"/>
      <c r="C990" s="1"/>
      <c r="E990" s="8"/>
      <c r="F990" s="8"/>
      <c r="K990" s="8"/>
      <c r="L990" s="8"/>
    </row>
    <row r="991" spans="2:12" ht="13">
      <c r="B991" s="1"/>
      <c r="C991" s="1"/>
      <c r="E991" s="8"/>
      <c r="F991" s="8"/>
      <c r="K991" s="8"/>
      <c r="L991" s="8"/>
    </row>
    <row r="992" spans="2:12" ht="13">
      <c r="B992" s="1"/>
      <c r="C992" s="1"/>
      <c r="E992" s="8"/>
      <c r="F992" s="8"/>
      <c r="K992" s="8"/>
      <c r="L992" s="8"/>
    </row>
    <row r="993" spans="2:12" ht="13">
      <c r="B993" s="1"/>
      <c r="C993" s="1"/>
      <c r="E993" s="8"/>
      <c r="F993" s="8"/>
      <c r="K993" s="8"/>
      <c r="L993" s="8"/>
    </row>
    <row r="994" spans="2:12" ht="13">
      <c r="B994" s="1"/>
      <c r="C994" s="1"/>
      <c r="E994" s="8"/>
      <c r="F994" s="8"/>
      <c r="K994" s="8"/>
      <c r="L994" s="8"/>
    </row>
    <row r="995" spans="2:12" ht="13">
      <c r="B995" s="1"/>
      <c r="C995" s="1"/>
      <c r="E995" s="8"/>
      <c r="F995" s="8"/>
      <c r="K995" s="8"/>
      <c r="L995" s="8"/>
    </row>
    <row r="996" spans="2:12" ht="13">
      <c r="B996" s="1"/>
      <c r="C996" s="1"/>
      <c r="E996" s="8"/>
      <c r="F996" s="8"/>
      <c r="K996" s="8"/>
      <c r="L996" s="8"/>
    </row>
    <row r="997" spans="2:12" ht="13">
      <c r="B997" s="1"/>
      <c r="C997" s="1"/>
      <c r="E997" s="8"/>
      <c r="F997" s="8"/>
      <c r="K997" s="8"/>
      <c r="L997" s="8"/>
    </row>
    <row r="998" spans="2:12" ht="13">
      <c r="B998" s="1"/>
      <c r="C998" s="1"/>
      <c r="E998" s="8"/>
      <c r="F998" s="8"/>
      <c r="K998" s="8"/>
      <c r="L998" s="8"/>
    </row>
    <row r="999" spans="2:12" ht="13">
      <c r="B999" s="1"/>
      <c r="C999" s="1"/>
      <c r="E999" s="8"/>
      <c r="F999" s="8"/>
      <c r="K999" s="8"/>
      <c r="L999" s="8"/>
    </row>
    <row r="1000" spans="2:12" ht="13">
      <c r="B1000" s="1"/>
      <c r="C1000" s="1"/>
      <c r="E1000" s="8"/>
      <c r="F1000" s="8"/>
      <c r="K1000" s="8"/>
      <c r="L1000" s="8"/>
    </row>
    <row r="1001" spans="2:12" ht="13">
      <c r="B1001" s="1"/>
      <c r="C1001" s="1"/>
      <c r="E1001" s="8"/>
      <c r="F1001" s="8"/>
      <c r="K1001" s="8"/>
      <c r="L1001" s="8"/>
    </row>
    <row r="1002" spans="2:12" ht="13">
      <c r="B1002" s="1"/>
      <c r="C1002" s="1"/>
      <c r="E1002" s="8"/>
      <c r="F1002" s="8"/>
      <c r="K1002" s="8"/>
      <c r="L1002" s="8"/>
    </row>
    <row r="1003" spans="2:12" ht="13">
      <c r="B1003" s="1"/>
      <c r="C1003" s="1"/>
      <c r="E1003" s="8"/>
      <c r="F1003" s="8"/>
      <c r="K1003" s="8"/>
      <c r="L1003" s="8"/>
    </row>
    <row r="1004" spans="2:12" ht="13">
      <c r="B1004" s="1"/>
      <c r="C1004" s="1"/>
      <c r="E1004" s="8"/>
      <c r="F1004" s="8"/>
      <c r="K1004" s="8"/>
      <c r="L1004" s="8"/>
    </row>
    <row r="1005" spans="2:12" ht="13">
      <c r="B1005" s="1"/>
      <c r="C1005" s="1"/>
      <c r="E1005" s="8"/>
      <c r="F1005" s="8"/>
      <c r="K1005" s="8"/>
      <c r="L1005" s="8"/>
    </row>
    <row r="1006" spans="2:12" ht="13">
      <c r="B1006" s="1"/>
      <c r="C1006" s="1"/>
      <c r="E1006" s="8"/>
      <c r="F1006" s="8"/>
      <c r="K1006" s="8"/>
      <c r="L1006" s="8"/>
    </row>
    <row r="1007" spans="2:12" ht="13">
      <c r="B1007" s="1"/>
      <c r="C1007" s="1"/>
      <c r="E1007" s="8"/>
      <c r="F1007" s="8"/>
      <c r="K1007" s="8"/>
      <c r="L1007" s="8"/>
    </row>
    <row r="1008" spans="2:12" ht="13">
      <c r="B1008" s="1"/>
      <c r="C1008" s="1"/>
      <c r="E1008" s="8"/>
      <c r="F1008" s="8"/>
      <c r="K1008" s="8"/>
      <c r="L1008" s="8"/>
    </row>
    <row r="1009" spans="2:12" ht="13">
      <c r="B1009" s="1"/>
      <c r="C1009" s="1"/>
      <c r="E1009" s="8"/>
      <c r="F1009" s="8"/>
      <c r="K1009" s="8"/>
      <c r="L1009" s="8"/>
    </row>
    <row r="1010" spans="2:12" ht="13">
      <c r="B1010" s="1"/>
      <c r="C1010" s="1"/>
      <c r="E1010" s="8"/>
      <c r="F1010" s="8"/>
      <c r="K1010" s="8"/>
      <c r="L1010" s="8"/>
    </row>
    <row r="1011" spans="2:12" ht="13">
      <c r="B1011" s="1"/>
      <c r="C1011" s="1"/>
      <c r="E1011" s="8"/>
      <c r="F1011" s="8"/>
      <c r="K1011" s="8"/>
      <c r="L1011" s="8"/>
    </row>
    <row r="1012" spans="2:12" ht="13">
      <c r="B1012" s="1"/>
      <c r="C1012" s="1"/>
      <c r="E1012" s="8"/>
      <c r="F1012" s="8"/>
      <c r="K1012" s="8"/>
      <c r="L1012" s="8"/>
    </row>
    <row r="1013" spans="2:12" ht="13">
      <c r="B1013" s="1"/>
      <c r="C1013" s="1"/>
      <c r="E1013" s="8"/>
      <c r="F1013" s="8"/>
      <c r="K1013" s="8"/>
      <c r="L1013" s="8"/>
    </row>
    <row r="1014" spans="2:12" ht="13">
      <c r="B1014" s="1"/>
      <c r="C1014" s="1"/>
      <c r="E1014" s="8"/>
      <c r="F1014" s="8"/>
      <c r="K1014" s="8"/>
      <c r="L1014" s="8"/>
    </row>
    <row r="1015" spans="2:12" ht="13">
      <c r="B1015" s="1"/>
      <c r="C1015" s="1"/>
      <c r="E1015" s="8"/>
      <c r="F1015" s="8"/>
      <c r="K1015" s="8"/>
      <c r="L1015" s="8"/>
    </row>
    <row r="1016" spans="2:12" ht="13">
      <c r="B1016" s="1"/>
      <c r="C1016" s="1"/>
      <c r="E1016" s="8"/>
      <c r="F1016" s="8"/>
      <c r="K1016" s="8"/>
      <c r="L1016" s="8"/>
    </row>
    <row r="1017" spans="2:12" ht="13">
      <c r="B1017" s="1"/>
      <c r="C1017" s="1"/>
      <c r="E1017" s="8"/>
      <c r="F1017" s="8"/>
      <c r="K1017" s="8"/>
      <c r="L1017" s="8"/>
    </row>
    <row r="1018" spans="2:12" ht="13">
      <c r="B1018" s="1"/>
      <c r="C1018" s="1"/>
      <c r="E1018" s="8"/>
      <c r="F1018" s="8"/>
      <c r="K1018" s="8"/>
      <c r="L1018" s="8"/>
    </row>
    <row r="1019" spans="2:12" ht="13">
      <c r="B1019" s="1"/>
      <c r="C1019" s="1"/>
      <c r="E1019" s="8"/>
      <c r="F1019" s="8"/>
      <c r="K1019" s="8"/>
      <c r="L1019" s="8"/>
    </row>
    <row r="1020" spans="2:12" ht="13">
      <c r="B1020" s="1"/>
      <c r="C1020" s="1"/>
      <c r="E1020" s="8"/>
      <c r="F1020" s="8"/>
      <c r="K1020" s="8"/>
      <c r="L1020" s="8"/>
    </row>
    <row r="1021" spans="2:12" ht="13">
      <c r="B1021" s="1"/>
      <c r="C1021" s="1"/>
      <c r="E1021" s="8"/>
      <c r="F1021" s="8"/>
      <c r="K1021" s="8"/>
      <c r="L1021" s="8"/>
    </row>
    <row r="1022" spans="2:12" ht="13">
      <c r="B1022" s="1"/>
      <c r="C1022" s="1"/>
      <c r="E1022" s="8"/>
      <c r="F1022" s="8"/>
      <c r="K1022" s="8"/>
      <c r="L1022" s="8"/>
    </row>
    <row r="1023" spans="2:12" ht="13">
      <c r="B1023" s="1"/>
      <c r="C1023" s="1"/>
      <c r="E1023" s="8"/>
      <c r="F1023" s="8"/>
      <c r="K1023" s="8"/>
      <c r="L1023" s="8"/>
    </row>
    <row r="1024" spans="2:12" ht="13">
      <c r="B1024" s="1"/>
      <c r="C1024" s="1"/>
      <c r="E1024" s="8"/>
      <c r="F1024" s="8"/>
      <c r="K1024" s="8"/>
      <c r="L1024" s="8"/>
    </row>
    <row r="1025" spans="2:12" ht="13">
      <c r="B1025" s="1"/>
      <c r="C1025" s="1"/>
      <c r="E1025" s="8"/>
      <c r="F1025" s="8"/>
      <c r="K1025" s="8"/>
      <c r="L1025" s="8"/>
    </row>
    <row r="1026" spans="2:12" ht="13">
      <c r="B1026" s="1"/>
      <c r="C1026" s="1"/>
      <c r="E1026" s="8"/>
      <c r="F1026" s="8"/>
      <c r="K1026" s="8"/>
      <c r="L1026" s="8"/>
    </row>
    <row r="1027" spans="2:12" ht="13">
      <c r="B1027" s="1"/>
      <c r="C1027" s="1"/>
      <c r="E1027" s="8"/>
      <c r="F1027" s="8"/>
      <c r="K1027" s="8"/>
      <c r="L1027" s="8"/>
    </row>
    <row r="1028" spans="2:12" ht="13">
      <c r="B1028" s="1"/>
      <c r="C1028" s="1"/>
      <c r="E1028" s="8"/>
      <c r="F1028" s="8"/>
      <c r="K1028" s="8"/>
      <c r="L1028" s="8"/>
    </row>
    <row r="1029" spans="2:12" ht="13">
      <c r="B1029" s="1"/>
      <c r="C1029" s="1"/>
      <c r="E1029" s="8"/>
      <c r="F1029" s="8"/>
      <c r="K1029" s="8"/>
      <c r="L1029" s="8"/>
    </row>
    <row r="1030" spans="2:12" ht="13">
      <c r="B1030" s="1"/>
      <c r="C1030" s="1"/>
      <c r="E1030" s="8"/>
      <c r="F1030" s="8"/>
      <c r="K1030" s="8"/>
      <c r="L1030" s="8"/>
    </row>
    <row r="1031" spans="2:12" ht="13">
      <c r="B1031" s="1"/>
      <c r="C1031" s="1"/>
      <c r="E1031" s="8"/>
      <c r="F1031" s="8"/>
      <c r="K1031" s="8"/>
      <c r="L1031" s="8"/>
    </row>
    <row r="1032" spans="2:12" ht="13">
      <c r="B1032" s="1"/>
      <c r="C1032" s="1"/>
      <c r="E1032" s="8"/>
      <c r="F1032" s="8"/>
      <c r="K1032" s="8"/>
      <c r="L1032" s="8"/>
    </row>
    <row r="1033" spans="2:12" ht="13">
      <c r="B1033" s="1"/>
      <c r="C1033" s="1"/>
      <c r="E1033" s="8"/>
      <c r="F1033" s="8"/>
      <c r="K1033" s="8"/>
      <c r="L1033" s="8"/>
    </row>
    <row r="1034" spans="2:12" ht="13">
      <c r="B1034" s="1"/>
      <c r="C1034" s="1"/>
      <c r="E1034" s="8"/>
      <c r="F1034" s="8"/>
      <c r="K1034" s="8"/>
      <c r="L1034" s="8"/>
    </row>
    <row r="1035" spans="2:12" ht="13">
      <c r="B1035" s="1"/>
      <c r="C1035" s="1"/>
      <c r="E1035" s="8"/>
      <c r="F1035" s="8"/>
      <c r="K1035" s="8"/>
      <c r="L1035" s="8"/>
    </row>
    <row r="1036" spans="2:12" ht="13">
      <c r="B1036" s="1"/>
      <c r="C1036" s="1"/>
      <c r="E1036" s="8"/>
      <c r="F1036" s="8"/>
      <c r="K1036" s="8"/>
      <c r="L1036" s="8"/>
    </row>
    <row r="1037" spans="2:12" ht="13">
      <c r="B1037" s="1"/>
      <c r="C1037" s="1"/>
      <c r="E1037" s="8"/>
      <c r="F1037" s="8"/>
      <c r="K1037" s="8"/>
      <c r="L1037" s="8"/>
    </row>
    <row r="1038" spans="2:12" ht="13">
      <c r="B1038" s="1"/>
      <c r="C1038" s="1"/>
      <c r="E1038" s="8"/>
      <c r="F1038" s="8"/>
      <c r="K1038" s="8"/>
      <c r="L1038" s="8"/>
    </row>
    <row r="1039" spans="2:12" ht="13">
      <c r="B1039" s="1"/>
      <c r="C1039" s="1"/>
      <c r="E1039" s="8"/>
      <c r="F1039" s="8"/>
      <c r="K1039" s="8"/>
      <c r="L1039" s="8"/>
    </row>
  </sheetData>
  <mergeCells count="5">
    <mergeCell ref="A1:C1"/>
    <mergeCell ref="A2:C2"/>
    <mergeCell ref="A3:C3"/>
    <mergeCell ref="D4:H4"/>
    <mergeCell ref="J4:N4"/>
  </mergeCells>
  <hyperlinks>
    <hyperlink ref="G6" r:id="rId1" xr:uid="{00000000-0004-0000-0500-000000000000}"/>
    <hyperlink ref="M6" r:id="rId2" xr:uid="{00000000-0004-0000-05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HIP 32439 (Detection)</vt:lpstr>
      <vt:lpstr>HIP 77052 (Detection)</vt:lpstr>
      <vt:lpstr>HIP 79672 (Detection)</vt:lpstr>
      <vt:lpstr>HIP 26779 (Detection)</vt:lpstr>
      <vt:lpstr>HIP 113283 (Detection)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Alei, Eleonora (GSFC-6930)[NPP POST-DOC CONTRACT]</cp:lastModifiedBy>
  <dcterms:modified xsi:type="dcterms:W3CDTF">2025-04-28T21:01:13Z</dcterms:modified>
</cp:coreProperties>
</file>