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n Costs Detailed Breakdown" sheetId="1" r:id="rId4"/>
    <sheet state="visible" name="Txn Costs Lifecycle Summary" sheetId="2" r:id="rId5"/>
    <sheet state="visible" name="Txn Costs Amortized by Hold Per" sheetId="3" r:id="rId6"/>
    <sheet state="visible" name="Assumptions" sheetId="4" r:id="rId7"/>
    <sheet state="visible" name="Par Mortgage Rate" sheetId="5" r:id="rId8"/>
    <sheet state="visible" name="Mortgage Rate With Lender Commi" sheetId="6" r:id="rId9"/>
    <sheet state="visible" name="Mortgage Rate With Lender &amp; Bro" sheetId="7" r:id="rId10"/>
  </sheets>
  <definedNames/>
  <calcPr/>
</workbook>
</file>

<file path=xl/sharedStrings.xml><?xml version="1.0" encoding="utf-8"?>
<sst xmlns="http://schemas.openxmlformats.org/spreadsheetml/2006/main" count="289" uniqueCount="133">
  <si>
    <t>Centralized</t>
  </si>
  <si>
    <t>Decentralized</t>
  </si>
  <si>
    <t>Annual Txns</t>
  </si>
  <si>
    <t>Data</t>
  </si>
  <si>
    <t>Tech</t>
  </si>
  <si>
    <t>Net Commission</t>
  </si>
  <si>
    <t>Excess Interest</t>
  </si>
  <si>
    <t>Per Txn Total, $</t>
  </si>
  <si>
    <t>National, $bn</t>
  </si>
  <si>
    <t>National, %</t>
  </si>
  <si>
    <t>Total</t>
  </si>
  <si>
    <t>Savings %, Per Txn</t>
  </si>
  <si>
    <t>Savings %, National</t>
  </si>
  <si>
    <t>Buyer Agent</t>
  </si>
  <si>
    <t>Seller Agent</t>
  </si>
  <si>
    <t>Mortgage Broker</t>
  </si>
  <si>
    <t>Lender</t>
  </si>
  <si>
    <t>Appraiser</t>
  </si>
  <si>
    <t>Inspector</t>
  </si>
  <si>
    <t>Title Agent</t>
  </si>
  <si>
    <t>Escrow</t>
  </si>
  <si>
    <t>Title Insurance</t>
  </si>
  <si>
    <t>App System</t>
  </si>
  <si>
    <t>Per Txn, Total, $</t>
  </si>
  <si>
    <t>Per Txn Total, %</t>
  </si>
  <si>
    <t>Savings</t>
  </si>
  <si>
    <t>Transaction Costs, $</t>
  </si>
  <si>
    <t>Transaction Costs, $ House Price</t>
  </si>
  <si>
    <t>Paid By</t>
  </si>
  <si>
    <t>Description</t>
  </si>
  <si>
    <t>Buyer</t>
  </si>
  <si>
    <t>Service Provider Fees</t>
  </si>
  <si>
    <t>Borrower</t>
  </si>
  <si>
    <t>Broker + Lender Commission</t>
  </si>
  <si>
    <t>Over average 7 year hold period. Held to 30 year loan maturity adds $95,163 in extra interest due to rate-embedded commission.</t>
  </si>
  <si>
    <t>Seller</t>
  </si>
  <si>
    <t>Real Estate Agent Fees</t>
  </si>
  <si>
    <t>Per Transaction Total, $</t>
  </si>
  <si>
    <t>National Total, $bn</t>
  </si>
  <si>
    <t>As % 2024 GDP</t>
  </si>
  <si>
    <t>Notes:</t>
  </si>
  <si>
    <r>
      <rPr>
        <rFont val="Arial"/>
        <color theme="1"/>
      </rPr>
      <t xml:space="preserve">This are </t>
    </r>
    <r>
      <rPr>
        <rFont val="Arial"/>
        <color theme="1"/>
        <u/>
      </rPr>
      <t>only</t>
    </r>
    <r>
      <rPr>
        <rFont val="Arial"/>
        <color theme="1"/>
      </rPr>
      <t xml:space="preserve"> transaction costs.</t>
    </r>
  </si>
  <si>
    <t>Does not include par rate mortgage interest cost, mortgage principal, taxes, insurance, HOA, capex, or similar costs of ownership.</t>
  </si>
  <si>
    <t>We term "excess interest" as the cumulative increase in interest paid over and above the value of broker/lender sales commissions themselves. Excess interest therefore precisely quantifies the tax on the consumer due to embedding the sales commissions in the interest rate ("rate-embedding") vs. the consumer paying the sales commissions directly in cash. See Whitepaper Appendix for a full explanation.</t>
  </si>
  <si>
    <t>Aggregate</t>
  </si>
  <si>
    <t>Per Year</t>
  </si>
  <si>
    <t>Total Cost, $</t>
  </si>
  <si>
    <t>As % House Price</t>
  </si>
  <si>
    <t>Average Hold Period</t>
  </si>
  <si>
    <t>Full Hold Period</t>
  </si>
  <si>
    <t>Cost per year does not approach zero as the cumulative cost of the Rate-Embedded mortgage broker and lender commissions grows over the full duration of the mortgage.</t>
  </si>
  <si>
    <t>Notes</t>
  </si>
  <si>
    <t>Macro</t>
  </si>
  <si>
    <t>2024 National</t>
  </si>
  <si>
    <t>2024 US GDP, $bn</t>
  </si>
  <si>
    <t>U.S. Bureau of Economic Analysis</t>
  </si>
  <si>
    <t>2024 Market Value Residential US Real Estate, $bn</t>
  </si>
  <si>
    <t>Federal Reserve's Financial Accounts of the United States, specifically the Z.1 Financial Accounts, Table B.101: Balance Sheet of Households and Nonprofit Organizations, for Q4 202</t>
  </si>
  <si>
    <t>2024 Market Value Residential US Mortgage Debt, $bn</t>
  </si>
  <si>
    <t>Scenario Assumptions</t>
  </si>
  <si>
    <t>Average Home Price</t>
  </si>
  <si>
    <t>National Association of Realtors</t>
  </si>
  <si>
    <t>Median Salary</t>
  </si>
  <si>
    <t>Bureau of Labor Statistics</t>
  </si>
  <si>
    <t>Real Estate Commissions</t>
  </si>
  <si>
    <t>Buyer, national avg.</t>
  </si>
  <si>
    <t>Seller, national avg.</t>
  </si>
  <si>
    <t>Mortgage</t>
  </si>
  <si>
    <t>Loan-to-Value</t>
  </si>
  <si>
    <t>Loan Amount:</t>
  </si>
  <si>
    <t>Duration</t>
  </si>
  <si>
    <t>Commission : Rate Increase, Ratio</t>
  </si>
  <si>
    <t>Empirical ratio that can be found by toggling commissions on/off in any broker/lender pricing system. Can vary over time due to market competitive dynamics.</t>
  </si>
  <si>
    <t>Lender Commission</t>
  </si>
  <si>
    <t>Baseline retail lender commission is 2.00%. When both lender and broker, lender commission is reduced to 1.00% and broker commission is 2.00%. So represented here as baseline commission of 2.00% with incremental 1.00% added when broker is used in addition to lender.</t>
  </si>
  <si>
    <t>Broker Commission</t>
  </si>
  <si>
    <t>No Commission Mortgage Rate ("Par Rate")</t>
  </si>
  <si>
    <t>With Lender Rate-Embedded Commission</t>
  </si>
  <si>
    <t>With Broker Rate-Embedded Commission</t>
  </si>
  <si>
    <r>
      <rPr>
        <rFont val="Calibri"/>
        <sz val="11.0"/>
      </rPr>
      <t>Fannie Mae Research (</t>
    </r>
    <r>
      <rPr>
        <rFont val="Calibri"/>
        <color rgb="FF1155CC"/>
        <sz val="11.0"/>
        <u/>
      </rPr>
      <t>link</t>
    </r>
    <r>
      <rPr>
        <rFont val="Calibri"/>
        <sz val="11.0"/>
      </rPr>
      <t>)</t>
    </r>
  </si>
  <si>
    <t>Title Insurance as % House Price</t>
  </si>
  <si>
    <t>ALTA (American Land Title Association) and regional data confirm 0.5–0.7% as common for standard policies, with higher rates (up to 1%) in high-cost states like NY or CA or for complex transactions. Fed uses .70%</t>
  </si>
  <si>
    <t>US National Transaction Volumes</t>
  </si>
  <si>
    <t>Total Transactions</t>
  </si>
  <si>
    <t>Federal Reserve includes existing home sales, new home sales, muti-family, condos, forclosure, secondary sales. NAR reports 4.7m but excludes 300k condos, mult-family.</t>
  </si>
  <si>
    <t>% with Buyers Agent</t>
  </si>
  <si>
    <t>% with Sellers Agent</t>
  </si>
  <si>
    <t>% with Mortgage Broker</t>
  </si>
  <si>
    <t>HMDA</t>
  </si>
  <si>
    <t>% with Lender</t>
  </si>
  <si>
    <t>% with Appraiser</t>
  </si>
  <si>
    <t>% with Inspector</t>
  </si>
  <si>
    <t>% with Title Agent</t>
  </si>
  <si>
    <t>% with Escrow Agent</t>
  </si>
  <si>
    <t>% with Title Insurance</t>
  </si>
  <si>
    <t>Lead platforms like Zillow Premier Agent</t>
  </si>
  <si>
    <t>MLS access $720 per year; $200 NAR fee per year, $150 licensing fee, $200 Continuing Education</t>
  </si>
  <si>
    <t>Oracle-driven targeting</t>
  </si>
  <si>
    <t>eflects execution and infrastructure costs of smart contracts, including storage, computation, and user interface upkeep across decentralized chains (e.g., Ethereum L2s or Polygon).” Source: Ethereum Gas Tracker, Polygon Fees</t>
  </si>
  <si>
    <t>Advising and showing support</t>
  </si>
  <si>
    <t>Lead platforms</t>
  </si>
  <si>
    <t>LOS, CRM, pricing tools</t>
  </si>
  <si>
    <t>Total Interest Delta</t>
  </si>
  <si>
    <t>Includes both cost of sales commissions and excess interest.</t>
  </si>
  <si>
    <t>30-Year Excess Interest</t>
  </si>
  <si>
    <t>30-Year Total Interest Delta</t>
  </si>
  <si>
    <t>eflects high-trust data delivery from decentralized oracles, including credit verification, VOE, and fraud screening using privacy-preserving or zero-knowledge protocols.</t>
  </si>
  <si>
    <t>Core infrastructure for decentralized smart contract execution, NFT/SBT tokenization, dApp interface, and off-chain compute (e.g., ZK rollups, IPFS, Arweave).</t>
  </si>
  <si>
    <t>Credit report, VOE, fraud check)</t>
  </si>
  <si>
    <t>Core origination + doc systems)</t>
  </si>
  <si>
    <t>7-Year Total Interest Delta</t>
  </si>
  <si>
    <t>reflects that data needed for appraisal (sales comps, zoning, tax) is provided via centralized MLS or public portals at no marginal cost to appraiser or lender.</t>
  </si>
  <si>
    <t>reflects per-loan cost of tools like Alamode or ACI and lender review systems for managing appraisal submissions and compliance.</t>
  </si>
  <si>
    <t>represents typical compensation to the licensed appraiser in a traditional setting after AMC processing fees. Appraiser performs onsite or desktop inspection, valuation, and USPAP-compliant report.</t>
  </si>
  <si>
    <t xml:space="preserve"> represents decentralized execution and storage costs for appraisal proofs, including smart contract triggers and valuation NFT minting</t>
  </si>
  <si>
    <t>is the reward to decentralized validators or appraisers, who contribute to the protocol with either full valuation work or lightweight attestations.</t>
  </si>
  <si>
    <t>Reflects amortized tech costs including digital inspection software and reporting portals used in traditional home inspection.</t>
  </si>
  <si>
    <t>Standard home inspection fee paid to licensed inspector; includes visual check and formal PDF report for lender and buye</t>
  </si>
  <si>
    <t>Captures minimal execution cost of submitting reports on decentralized mobile apps with timestamped evidence.</t>
  </si>
  <si>
    <t>Incentive paid to contributor for validated inspection work, submitted via smart contract</t>
  </si>
  <si>
    <t>Record searches, title exams</t>
  </si>
  <si>
    <t>Software, e-closing</t>
  </si>
  <si>
    <t>Transaction records, compliance checks</t>
  </si>
  <si>
    <t>Escrow management platforms</t>
  </si>
  <si>
    <t>Record pull, search fees</t>
  </si>
  <si>
    <t>Note: All aggregate numbers tie to Federal Reserve (2025, “Commissions and Omissions”). Fed includes taxes which are excluded in Elephant analyses as not addressable.</t>
  </si>
  <si>
    <t>Year</t>
  </si>
  <si>
    <t>Month, #</t>
  </si>
  <si>
    <t>Opening UPB</t>
  </si>
  <si>
    <t xml:space="preserve">  Pmt Interest</t>
  </si>
  <si>
    <t xml:space="preserve">  Pmt Principal</t>
  </si>
  <si>
    <t>Total Payment</t>
  </si>
  <si>
    <t>Closing UPB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</si>
</sst>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"/>
    <numFmt numFmtId="165" formatCode="0.0%"/>
    <numFmt numFmtId="166" formatCode="&quot;$&quot;#,##0.0"/>
    <numFmt numFmtId="167" formatCode="&quot;$&quot;#,##0"/>
    <numFmt numFmtId="168" formatCode="0.0x"/>
    <numFmt numFmtId="169" formatCode="&quot;$&quot;#,##0.00"/>
    <numFmt numFmtId="170" formatCode="_(* #,##0.00_);_(* \(#,##0.00\);_(* &quot;-&quot;??.00_);_(@_)"/>
  </numFmts>
  <fonts count="17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b/>
      <color theme="1"/>
      <name val="Arial"/>
      <scheme val="minor"/>
    </font>
    <font>
      <i/>
      <color theme="1"/>
      <name val="Arial"/>
      <scheme val="minor"/>
    </font>
    <font>
      <b/>
      <i/>
      <sz val="11.0"/>
      <color rgb="FF000000"/>
      <name val="Calibri"/>
    </font>
    <font>
      <color theme="1"/>
      <name val="Arial"/>
      <scheme val="minor"/>
    </font>
    <font>
      <b/>
      <i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155CC"/>
      <name val="Calibri"/>
    </font>
    <font>
      <u/>
      <sz val="11.0"/>
      <color rgb="FF0000FF"/>
      <name val="Calibri"/>
    </font>
    <font>
      <b/>
      <sz val="11.0"/>
      <color rgb="FF1155CC"/>
      <name val="Calibri"/>
    </font>
    <font>
      <b/>
      <sz val="11.0"/>
      <color rgb="FF990000"/>
      <name val="Calibri"/>
    </font>
    <font>
      <sz val="11.0"/>
      <color rgb="FF99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1" fillId="0" fontId="3" numFmtId="0" xfId="0" applyBorder="1" applyFont="1"/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5" fillId="2" fontId="2" numFmtId="0" xfId="0" applyAlignment="1" applyBorder="1" applyFill="1" applyFont="1">
      <alignment horizontal="center" readingOrder="0" shrinkToFit="0" vertical="top" wrapText="0"/>
    </xf>
    <xf borderId="6" fillId="2" fontId="2" numFmtId="0" xfId="0" applyAlignment="1" applyBorder="1" applyFont="1">
      <alignment horizontal="center" readingOrder="0" shrinkToFit="0" vertical="top" wrapText="0"/>
    </xf>
    <xf borderId="7" fillId="2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5" fillId="0" fontId="1" numFmtId="3" xfId="0" applyAlignment="1" applyBorder="1" applyFont="1" applyNumberFormat="1">
      <alignment horizontal="right" readingOrder="0" shrinkToFit="0" vertical="bottom" wrapText="0"/>
    </xf>
    <xf borderId="8" fillId="0" fontId="1" numFmtId="3" xfId="0" applyAlignment="1" applyBorder="1" applyFont="1" applyNumberFormat="1">
      <alignment horizontal="right" readingOrder="0" shrinkToFit="0" vertical="bottom" wrapText="0"/>
    </xf>
    <xf borderId="6" fillId="0" fontId="1" numFmtId="3" xfId="0" applyAlignment="1" applyBorder="1" applyFont="1" applyNumberFormat="1">
      <alignment horizontal="right" readingOrder="0" shrinkToFit="0" vertical="bottom" wrapText="0"/>
    </xf>
    <xf borderId="9" fillId="2" fontId="2" numFmtId="164" xfId="0" applyAlignment="1" applyBorder="1" applyFont="1" applyNumberFormat="1">
      <alignment horizontal="right" readingOrder="0" shrinkToFit="0" vertical="bottom" wrapText="0"/>
    </xf>
    <xf borderId="10" fillId="2" fontId="4" numFmtId="165" xfId="0" applyAlignment="1" applyBorder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center" readingOrder="0" shrinkToFit="0" vertical="top" wrapText="0"/>
    </xf>
    <xf borderId="7" fillId="2" fontId="2" numFmtId="164" xfId="0" applyAlignment="1" applyBorder="1" applyFont="1" applyNumberFormat="1">
      <alignment horizontal="right" readingOrder="0" shrinkToFit="0" vertical="bottom" wrapText="0"/>
    </xf>
    <xf borderId="6" fillId="2" fontId="4" numFmtId="9" xfId="0" applyAlignment="1" applyBorder="1" applyFont="1" applyNumberFormat="1">
      <alignment horizontal="right" readingOrder="0" shrinkToFit="0" vertical="bottom" wrapText="0"/>
    </xf>
    <xf borderId="9" fillId="0" fontId="1" numFmtId="3" xfId="0" applyAlignment="1" applyBorder="1" applyFont="1" applyNumberFormat="1">
      <alignment horizontal="right" readingOrder="0" shrinkToFit="0" vertical="bottom" wrapText="0"/>
    </xf>
    <xf borderId="10" fillId="0" fontId="1" numFmtId="3" xfId="0" applyAlignment="1" applyBorder="1" applyFont="1" applyNumberFormat="1">
      <alignment horizontal="right" readingOrder="0" shrinkToFit="0" vertical="bottom" wrapText="0"/>
    </xf>
    <xf borderId="11" fillId="2" fontId="2" numFmtId="164" xfId="0" applyAlignment="1" applyBorder="1" applyFont="1" applyNumberFormat="1">
      <alignment horizontal="right" readingOrder="0" shrinkToFit="0" vertical="bottom" wrapText="0"/>
    </xf>
    <xf borderId="10" fillId="2" fontId="4" numFmtId="9" xfId="0" applyAlignment="1" applyBorder="1" applyFont="1" applyNumberFormat="1">
      <alignment horizontal="right" readingOrder="0" shrinkToFit="0" vertical="bottom" wrapText="0"/>
    </xf>
    <xf borderId="12" fillId="0" fontId="1" numFmtId="3" xfId="0" applyAlignment="1" applyBorder="1" applyFont="1" applyNumberFormat="1">
      <alignment horizontal="right" readingOrder="0" shrinkToFit="0" vertical="bottom" wrapText="0"/>
    </xf>
    <xf borderId="13" fillId="0" fontId="1" numFmtId="3" xfId="0" applyAlignment="1" applyBorder="1" applyFont="1" applyNumberFormat="1">
      <alignment horizontal="right" readingOrder="0" shrinkToFit="0" vertical="bottom" wrapText="0"/>
    </xf>
    <xf borderId="14" fillId="0" fontId="1" numFmtId="3" xfId="0" applyAlignment="1" applyBorder="1" applyFont="1" applyNumberFormat="1">
      <alignment horizontal="right" readingOrder="0" shrinkToFit="0" vertical="bottom" wrapText="0"/>
    </xf>
    <xf borderId="12" fillId="2" fontId="2" numFmtId="164" xfId="0" applyAlignment="1" applyBorder="1" applyFont="1" applyNumberFormat="1">
      <alignment horizontal="right" readingOrder="0" shrinkToFit="0" vertical="bottom" wrapText="0"/>
    </xf>
    <xf borderId="14" fillId="2" fontId="4" numFmtId="165" xfId="0" applyAlignment="1" applyBorder="1" applyFont="1" applyNumberFormat="1">
      <alignment horizontal="right" readingOrder="0" shrinkToFit="0" vertical="bottom" wrapText="0"/>
    </xf>
    <xf borderId="15" fillId="2" fontId="2" numFmtId="164" xfId="0" applyAlignment="1" applyBorder="1" applyFont="1" applyNumberFormat="1">
      <alignment horizontal="right" readingOrder="0" shrinkToFit="0" vertical="bottom" wrapText="0"/>
    </xf>
    <xf borderId="14" fillId="2" fontId="4" numFmtId="9" xfId="0" applyAlignment="1" applyBorder="1" applyFont="1" applyNumberFormat="1">
      <alignment horizontal="right" readingOrder="0" shrinkToFit="0" vertical="bottom" wrapText="0"/>
    </xf>
    <xf borderId="8" fillId="0" fontId="5" numFmtId="0" xfId="0" applyAlignment="1" applyBorder="1" applyFont="1">
      <alignment readingOrder="0"/>
    </xf>
    <xf borderId="8" fillId="0" fontId="5" numFmtId="3" xfId="0" applyBorder="1" applyFont="1" applyNumberFormat="1"/>
    <xf borderId="0" fillId="2" fontId="5" numFmtId="164" xfId="0" applyFont="1" applyNumberFormat="1"/>
    <xf borderId="0" fillId="0" fontId="6" numFmtId="0" xfId="0" applyAlignment="1" applyFont="1">
      <alignment readingOrder="0"/>
    </xf>
    <xf borderId="0" fillId="0" fontId="6" numFmtId="9" xfId="0" applyFont="1" applyNumberFormat="1"/>
    <xf borderId="0" fillId="0" fontId="6" numFmtId="166" xfId="0" applyFont="1" applyNumberFormat="1"/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center" readingOrder="0" shrinkToFit="0" vertical="top" wrapText="0"/>
    </xf>
    <xf borderId="0" fillId="0" fontId="5" numFmtId="0" xfId="0" applyFont="1"/>
    <xf borderId="0" fillId="0" fontId="6" numFmtId="0" xfId="0" applyFont="1"/>
    <xf borderId="0" fillId="2" fontId="5" numFmtId="0" xfId="0" applyAlignment="1" applyFont="1">
      <alignment readingOrder="0"/>
    </xf>
    <xf borderId="0" fillId="2" fontId="8" numFmtId="0" xfId="0" applyFont="1"/>
    <xf borderId="0" fillId="2" fontId="9" numFmtId="164" xfId="0" applyFont="1" applyNumberFormat="1"/>
    <xf borderId="0" fillId="0" fontId="8" numFmtId="0" xfId="0" applyFont="1"/>
    <xf borderId="0" fillId="0" fontId="8" numFmtId="166" xfId="0" applyFont="1" applyNumberFormat="1"/>
    <xf borderId="0" fillId="2" fontId="6" numFmtId="9" xfId="0" applyFont="1" applyNumberFormat="1"/>
    <xf borderId="0" fillId="2" fontId="6" numFmtId="164" xfId="0" applyFont="1" applyNumberFormat="1"/>
    <xf borderId="13" fillId="0" fontId="5" numFmtId="0" xfId="0" applyAlignment="1" applyBorder="1" applyFont="1">
      <alignment horizontal="center" readingOrder="0"/>
    </xf>
    <xf borderId="13" fillId="0" fontId="3" numFmtId="0" xfId="0" applyBorder="1" applyFont="1"/>
    <xf borderId="13" fillId="0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167" xfId="0" applyFont="1" applyNumberFormat="1"/>
    <xf borderId="0" fillId="0" fontId="8" numFmtId="10" xfId="0" applyFont="1" applyNumberFormat="1"/>
    <xf borderId="0" fillId="0" fontId="5" numFmtId="0" xfId="0" applyAlignment="1" applyFont="1">
      <alignment readingOrder="0"/>
    </xf>
    <xf borderId="8" fillId="0" fontId="5" numFmtId="167" xfId="0" applyBorder="1" applyFont="1" applyNumberFormat="1"/>
    <xf borderId="8" fillId="0" fontId="5" numFmtId="10" xfId="0" applyBorder="1" applyFont="1" applyNumberFormat="1"/>
    <xf borderId="8" fillId="0" fontId="5" numFmtId="164" xfId="0" applyBorder="1" applyFont="1" applyNumberFormat="1"/>
    <xf borderId="0" fillId="0" fontId="9" numFmtId="0" xfId="0" applyAlignment="1" applyFont="1">
      <alignment readingOrder="0"/>
    </xf>
    <xf borderId="0" fillId="0" fontId="6" numFmtId="10" xfId="0" applyFont="1" applyNumberFormat="1"/>
    <xf borderId="0" fillId="0" fontId="8" numFmtId="0" xfId="0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8" numFmtId="3" xfId="0" applyAlignment="1" applyFont="1" applyNumberFormat="1">
      <alignment horizontal="center"/>
    </xf>
    <xf borderId="0" fillId="0" fontId="8" numFmtId="165" xfId="0" applyFont="1" applyNumberFormat="1"/>
    <xf borderId="0" fillId="0" fontId="2" numFmtId="0" xfId="0" applyAlignment="1" applyFont="1">
      <alignment horizontal="left" readingOrder="0" vertical="bottom"/>
    </xf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0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12" numFmtId="167" xfId="0" applyAlignment="1" applyFont="1" applyNumberFormat="1">
      <alignment readingOrder="0"/>
    </xf>
    <xf borderId="0" fillId="0" fontId="1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10" xfId="0" applyAlignment="1" applyFont="1" applyNumberFormat="1">
      <alignment readingOrder="0"/>
    </xf>
    <xf borderId="0" fillId="0" fontId="12" numFmtId="9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2" numFmtId="168" xfId="0" applyAlignment="1" applyFont="1" applyNumberFormat="1">
      <alignment readingOrder="0"/>
    </xf>
    <xf borderId="0" fillId="0" fontId="11" numFmtId="10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2" numFmtId="3" xfId="0" applyAlignment="1" applyFont="1" applyNumberFormat="1">
      <alignment readingOrder="0"/>
    </xf>
    <xf borderId="0" fillId="0" fontId="10" numFmtId="0" xfId="0" applyFont="1"/>
    <xf borderId="0" fillId="0" fontId="14" numFmtId="0" xfId="0" applyFont="1"/>
    <xf borderId="0" fillId="0" fontId="1" numFmtId="167" xfId="0" applyFont="1" applyNumberFormat="1"/>
    <xf borderId="0" fillId="0" fontId="11" numFmtId="9" xfId="0" applyFont="1" applyNumberFormat="1"/>
    <xf borderId="0" fillId="0" fontId="11" numFmtId="10" xfId="0" applyFont="1" applyNumberFormat="1"/>
    <xf borderId="0" fillId="0" fontId="11" numFmtId="169" xfId="0" applyFont="1" applyNumberFormat="1"/>
    <xf borderId="0" fillId="0" fontId="10" numFmtId="0" xfId="0" applyAlignment="1" applyFont="1">
      <alignment horizontal="center" vertical="bottom"/>
    </xf>
    <xf borderId="0" fillId="0" fontId="10" numFmtId="170" xfId="0" applyAlignment="1" applyFont="1" applyNumberFormat="1">
      <alignment horizontal="center" vertical="bottom"/>
    </xf>
    <xf borderId="0" fillId="0" fontId="15" numFmtId="170" xfId="0" applyAlignment="1" applyFont="1" applyNumberForma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16" numFmtId="170" xfId="0" applyAlignment="1" applyFont="1" applyNumberFormat="1">
      <alignment horizontal="center" vertical="bottom"/>
    </xf>
    <xf borderId="0" fillId="0" fontId="11" numFmtId="170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nniemae.com/research-and-insights/publications/housing-insights/rate-30-year-mortgag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Col="1"/>
  <cols>
    <col customWidth="1" min="1" max="1" width="22.63"/>
    <col customWidth="1" min="2" max="2" width="13.0" outlineLevel="1"/>
    <col customWidth="1" min="3" max="9" width="17.5"/>
    <col customWidth="1" min="10" max="10" width="15.25"/>
    <col customWidth="1" min="11" max="11" width="17.63"/>
    <col customWidth="1" min="12" max="16" width="17.5"/>
    <col customWidth="1" min="17" max="19" width="20.88"/>
    <col customWidth="1" min="20" max="20" width="8.5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5"/>
      <c r="J1" s="2"/>
      <c r="K1" s="2"/>
      <c r="L1" s="3" t="s">
        <v>1</v>
      </c>
      <c r="M1" s="4"/>
      <c r="N1" s="4"/>
      <c r="O1" s="4"/>
      <c r="P1" s="5"/>
      <c r="Q1" s="2"/>
      <c r="R1" s="2"/>
      <c r="S1" s="2"/>
      <c r="T1" s="2"/>
    </row>
    <row r="2">
      <c r="A2" s="1"/>
      <c r="B2" s="2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2"/>
      <c r="K2" s="1" t="str">
        <f t="shared" ref="K2:K11" si="1">B2</f>
        <v>Annual Txns</v>
      </c>
      <c r="L2" s="6" t="s">
        <v>3</v>
      </c>
      <c r="M2" s="7" t="s">
        <v>4</v>
      </c>
      <c r="N2" s="7" t="s">
        <v>5</v>
      </c>
      <c r="O2" s="7" t="s">
        <v>6</v>
      </c>
      <c r="P2" s="6" t="s">
        <v>10</v>
      </c>
      <c r="Q2" s="11" t="s">
        <v>8</v>
      </c>
      <c r="R2" s="11" t="s">
        <v>11</v>
      </c>
      <c r="S2" s="11" t="s">
        <v>12</v>
      </c>
      <c r="T2" s="2"/>
    </row>
    <row r="3">
      <c r="A3" s="12" t="s">
        <v>13</v>
      </c>
      <c r="B3" s="13">
        <f>Assumptions!D$35*Assumptions!D36</f>
        <v>4400000</v>
      </c>
      <c r="C3" s="14">
        <f>Assumptions!D48</f>
        <v>2500</v>
      </c>
      <c r="D3" s="15">
        <f>Assumptions!D49</f>
        <v>1270</v>
      </c>
      <c r="E3" s="15">
        <f>Assumptions!D50</f>
        <v>6859.6</v>
      </c>
      <c r="F3" s="16">
        <f>Assumptions!D51</f>
        <v>0</v>
      </c>
      <c r="G3" s="14">
        <f t="shared" ref="G3:G12" si="3">sum(C3:F3)</f>
        <v>10629.6</v>
      </c>
      <c r="H3" s="17">
        <f>($B3*G3)/(10^9)</f>
        <v>46.77024</v>
      </c>
      <c r="I3" s="18">
        <f t="shared" ref="I3:I12" si="4">H3/$H$13</f>
        <v>0.1991955717</v>
      </c>
      <c r="J3" s="2"/>
      <c r="K3" s="19">
        <f t="shared" si="1"/>
        <v>4400000</v>
      </c>
      <c r="L3" s="14">
        <f>Assumptions!D53</f>
        <v>750</v>
      </c>
      <c r="M3" s="15">
        <f>Assumptions!D54</f>
        <v>100</v>
      </c>
      <c r="N3" s="15">
        <f>Assumptions!D55</f>
        <v>1150</v>
      </c>
      <c r="O3" s="16">
        <f>Assumptions!D56</f>
        <v>0</v>
      </c>
      <c r="P3" s="14">
        <f t="shared" ref="P3:P12" si="5">sum(L3:O3)</f>
        <v>2000</v>
      </c>
      <c r="Q3" s="20">
        <f t="shared" ref="Q3:Q12" si="6">P3*K3/(10^9)</f>
        <v>8.8</v>
      </c>
      <c r="R3" s="21">
        <f t="shared" ref="R3:S3" si="2">iferror(1-P3/G3,"")</f>
        <v>0.8118461654</v>
      </c>
      <c r="S3" s="21">
        <f t="shared" si="2"/>
        <v>0.8118461654</v>
      </c>
      <c r="T3" s="2"/>
    </row>
    <row r="4">
      <c r="A4" s="12" t="s">
        <v>14</v>
      </c>
      <c r="B4" s="13">
        <f>Assumptions!D$35*Assumptions!D37</f>
        <v>4450000</v>
      </c>
      <c r="C4" s="22">
        <f>Assumptions!D60</f>
        <v>2500</v>
      </c>
      <c r="D4" s="13">
        <f>Assumptions!D61</f>
        <v>1250</v>
      </c>
      <c r="E4" s="13">
        <f>Assumptions!D62</f>
        <v>7538.8</v>
      </c>
      <c r="F4" s="23">
        <f>Assumptions!D63</f>
        <v>0</v>
      </c>
      <c r="G4" s="22">
        <f t="shared" si="3"/>
        <v>11288.8</v>
      </c>
      <c r="H4" s="17">
        <f t="shared" ref="H4:H12" si="8">(G4*$B4)/(10^9)</f>
        <v>50.23516</v>
      </c>
      <c r="I4" s="18">
        <f t="shared" si="4"/>
        <v>0.2139527489</v>
      </c>
      <c r="J4" s="2"/>
      <c r="K4" s="19">
        <f t="shared" si="1"/>
        <v>4450000</v>
      </c>
      <c r="L4" s="22">
        <f>Assumptions!D65</f>
        <v>750</v>
      </c>
      <c r="M4" s="13">
        <f>Assumptions!D66</f>
        <v>100</v>
      </c>
      <c r="N4" s="13">
        <f>Assumptions!D67</f>
        <v>1150</v>
      </c>
      <c r="O4" s="23">
        <f>Assumptions!D68</f>
        <v>0</v>
      </c>
      <c r="P4" s="22">
        <f t="shared" si="5"/>
        <v>2000</v>
      </c>
      <c r="Q4" s="24">
        <f t="shared" si="6"/>
        <v>8.9</v>
      </c>
      <c r="R4" s="25">
        <f t="shared" ref="R4:S4" si="7">iferror(1-P4/G4,"")</f>
        <v>0.8228332507</v>
      </c>
      <c r="S4" s="25">
        <f t="shared" si="7"/>
        <v>0.8228332507</v>
      </c>
      <c r="T4" s="2"/>
    </row>
    <row r="5">
      <c r="A5" s="12" t="s">
        <v>15</v>
      </c>
      <c r="B5" s="13">
        <f>Assumptions!D$35*Assumptions!D38</f>
        <v>1650000</v>
      </c>
      <c r="C5" s="22">
        <f>Assumptions!D72</f>
        <v>2500</v>
      </c>
      <c r="D5" s="13">
        <f>Assumptions!D73</f>
        <v>500</v>
      </c>
      <c r="E5" s="13">
        <f>Assumptions!D74</f>
        <v>708</v>
      </c>
      <c r="F5" s="23">
        <f>Assumptions!D75</f>
        <v>9420.753664</v>
      </c>
      <c r="G5" s="22">
        <f t="shared" si="3"/>
        <v>13128.75366</v>
      </c>
      <c r="H5" s="17">
        <f t="shared" si="8"/>
        <v>21.66244355</v>
      </c>
      <c r="I5" s="18">
        <f t="shared" si="4"/>
        <v>0.09226086561</v>
      </c>
      <c r="J5" s="2"/>
      <c r="K5" s="19">
        <f t="shared" si="1"/>
        <v>1650000</v>
      </c>
      <c r="L5" s="22">
        <f>Assumptions!D81</f>
        <v>250</v>
      </c>
      <c r="M5" s="13">
        <f>Assumptions!D82</f>
        <v>100</v>
      </c>
      <c r="N5" s="13">
        <f>Assumptions!D83</f>
        <v>270</v>
      </c>
      <c r="O5" s="23">
        <f>Assumptions!D84</f>
        <v>0</v>
      </c>
      <c r="P5" s="22">
        <f t="shared" si="5"/>
        <v>620</v>
      </c>
      <c r="Q5" s="24">
        <f t="shared" si="6"/>
        <v>1.023</v>
      </c>
      <c r="R5" s="25">
        <f t="shared" ref="R5:S5" si="9">iferror(1-P5/G5,"")</f>
        <v>0.9527754107</v>
      </c>
      <c r="S5" s="25">
        <f t="shared" si="9"/>
        <v>0.9527754107</v>
      </c>
      <c r="T5" s="2"/>
    </row>
    <row r="6">
      <c r="A6" s="12" t="s">
        <v>16</v>
      </c>
      <c r="B6" s="13">
        <f>Assumptions!D$35*Assumptions!D39</f>
        <v>3300000</v>
      </c>
      <c r="C6" s="22">
        <f>Assumptions!D88</f>
        <v>400</v>
      </c>
      <c r="D6" s="13">
        <f>Assumptions!D89</f>
        <v>300</v>
      </c>
      <c r="E6" s="13">
        <f>Assumptions!D90</f>
        <v>6716</v>
      </c>
      <c r="F6" s="23">
        <f>Assumptions!D91</f>
        <v>18707.55681</v>
      </c>
      <c r="G6" s="22">
        <f t="shared" si="3"/>
        <v>26123.55681</v>
      </c>
      <c r="H6" s="17">
        <f t="shared" si="8"/>
        <v>86.20773748</v>
      </c>
      <c r="I6" s="18">
        <f t="shared" si="4"/>
        <v>0.3671608175</v>
      </c>
      <c r="J6" s="2"/>
      <c r="K6" s="19">
        <f t="shared" si="1"/>
        <v>3300000</v>
      </c>
      <c r="L6" s="22">
        <f>Assumptions!D98</f>
        <v>300</v>
      </c>
      <c r="M6" s="13">
        <f>Assumptions!D99</f>
        <v>200</v>
      </c>
      <c r="N6" s="13">
        <f>Assumptions!D100</f>
        <v>525</v>
      </c>
      <c r="O6" s="23">
        <f>Assumptions!D101</f>
        <v>0</v>
      </c>
      <c r="P6" s="22">
        <f t="shared" si="5"/>
        <v>1025</v>
      </c>
      <c r="Q6" s="24">
        <f t="shared" si="6"/>
        <v>3.3825</v>
      </c>
      <c r="R6" s="25">
        <f t="shared" ref="R6:S6" si="10">iferror(1-P6/G6,"")</f>
        <v>0.9607633827</v>
      </c>
      <c r="S6" s="25">
        <f t="shared" si="10"/>
        <v>0.9607633827</v>
      </c>
      <c r="T6" s="2"/>
    </row>
    <row r="7">
      <c r="A7" s="12" t="s">
        <v>17</v>
      </c>
      <c r="B7" s="13">
        <f>Assumptions!D$35*Assumptions!D40</f>
        <v>5000000</v>
      </c>
      <c r="C7" s="22">
        <f>Assumptions!D105</f>
        <v>0</v>
      </c>
      <c r="D7" s="13">
        <f>Assumptions!D106</f>
        <v>100</v>
      </c>
      <c r="E7" s="13">
        <f>Assumptions!D107</f>
        <v>500</v>
      </c>
      <c r="F7" s="23">
        <f>Assumptions!D108</f>
        <v>0</v>
      </c>
      <c r="G7" s="22">
        <f t="shared" si="3"/>
        <v>600</v>
      </c>
      <c r="H7" s="17">
        <f t="shared" si="8"/>
        <v>3</v>
      </c>
      <c r="I7" s="18">
        <f t="shared" si="4"/>
        <v>0.01277707181</v>
      </c>
      <c r="J7" s="2"/>
      <c r="K7" s="19">
        <f t="shared" si="1"/>
        <v>5000000</v>
      </c>
      <c r="L7" s="22">
        <f>Assumptions!D110</f>
        <v>0</v>
      </c>
      <c r="M7" s="13">
        <f>Assumptions!D111</f>
        <v>50</v>
      </c>
      <c r="N7" s="13">
        <f>Assumptions!D112</f>
        <v>150</v>
      </c>
      <c r="O7" s="23">
        <f>Assumptions!D113</f>
        <v>0</v>
      </c>
      <c r="P7" s="22">
        <f t="shared" si="5"/>
        <v>200</v>
      </c>
      <c r="Q7" s="24">
        <f t="shared" si="6"/>
        <v>1</v>
      </c>
      <c r="R7" s="25">
        <f t="shared" ref="R7:S7" si="11">iferror(1-P7/G7,"")</f>
        <v>0.6666666667</v>
      </c>
      <c r="S7" s="25">
        <f t="shared" si="11"/>
        <v>0.6666666667</v>
      </c>
      <c r="T7" s="2"/>
    </row>
    <row r="8">
      <c r="A8" s="12" t="s">
        <v>18</v>
      </c>
      <c r="B8" s="13">
        <f>Assumptions!D$35*Assumptions!D41</f>
        <v>5000000</v>
      </c>
      <c r="C8" s="22">
        <f>Assumptions!D117</f>
        <v>0</v>
      </c>
      <c r="D8" s="13">
        <f>Assumptions!D118</f>
        <v>100</v>
      </c>
      <c r="E8" s="13">
        <f>Assumptions!D119</f>
        <v>400</v>
      </c>
      <c r="F8" s="23">
        <f>Assumptions!D120</f>
        <v>0</v>
      </c>
      <c r="G8" s="22">
        <f t="shared" si="3"/>
        <v>500</v>
      </c>
      <c r="H8" s="17">
        <f t="shared" si="8"/>
        <v>2.5</v>
      </c>
      <c r="I8" s="18">
        <f t="shared" si="4"/>
        <v>0.01064755984</v>
      </c>
      <c r="J8" s="2"/>
      <c r="K8" s="19">
        <f t="shared" si="1"/>
        <v>5000000</v>
      </c>
      <c r="L8" s="22">
        <f>Assumptions!D122</f>
        <v>0</v>
      </c>
      <c r="M8" s="13">
        <f>Assumptions!D123</f>
        <v>50</v>
      </c>
      <c r="N8" s="13">
        <f>Assumptions!D124</f>
        <v>150</v>
      </c>
      <c r="O8" s="23">
        <f>Assumptions!D125</f>
        <v>0</v>
      </c>
      <c r="P8" s="22">
        <f t="shared" si="5"/>
        <v>200</v>
      </c>
      <c r="Q8" s="24">
        <f t="shared" si="6"/>
        <v>1</v>
      </c>
      <c r="R8" s="25">
        <f t="shared" ref="R8:S8" si="12">iferror(1-P8/G8,"")</f>
        <v>0.6</v>
      </c>
      <c r="S8" s="25">
        <f t="shared" si="12"/>
        <v>0.6</v>
      </c>
      <c r="T8" s="2"/>
    </row>
    <row r="9">
      <c r="A9" s="12" t="s">
        <v>19</v>
      </c>
      <c r="B9" s="13">
        <f>Assumptions!D$35*Assumptions!D42</f>
        <v>5000000</v>
      </c>
      <c r="C9" s="22">
        <f>Assumptions!D129</f>
        <v>200</v>
      </c>
      <c r="D9" s="13">
        <f>Assumptions!D130</f>
        <v>150</v>
      </c>
      <c r="E9" s="13">
        <f>Assumptions!D131</f>
        <v>650</v>
      </c>
      <c r="F9" s="23">
        <f>Assumptions!D132</f>
        <v>0</v>
      </c>
      <c r="G9" s="22">
        <f t="shared" si="3"/>
        <v>1000</v>
      </c>
      <c r="H9" s="17">
        <f t="shared" si="8"/>
        <v>5</v>
      </c>
      <c r="I9" s="18">
        <f t="shared" si="4"/>
        <v>0.02129511969</v>
      </c>
      <c r="J9" s="2"/>
      <c r="K9" s="19">
        <f t="shared" si="1"/>
        <v>5000000</v>
      </c>
      <c r="L9" s="22">
        <f>Assumptions!D134</f>
        <v>0</v>
      </c>
      <c r="M9" s="13">
        <f>Assumptions!D135</f>
        <v>50</v>
      </c>
      <c r="N9" s="13">
        <f>Assumptions!D136</f>
        <v>150</v>
      </c>
      <c r="O9" s="23">
        <f>Assumptions!D137</f>
        <v>0</v>
      </c>
      <c r="P9" s="22">
        <f t="shared" si="5"/>
        <v>200</v>
      </c>
      <c r="Q9" s="24">
        <f t="shared" si="6"/>
        <v>1</v>
      </c>
      <c r="R9" s="25">
        <f t="shared" ref="R9:S9" si="13">iferror(1-P9/G9,"")</f>
        <v>0.8</v>
      </c>
      <c r="S9" s="25">
        <f t="shared" si="13"/>
        <v>0.8</v>
      </c>
      <c r="T9" s="2"/>
    </row>
    <row r="10">
      <c r="A10" s="12" t="s">
        <v>20</v>
      </c>
      <c r="B10" s="13">
        <f>Assumptions!D$35*Assumptions!D43</f>
        <v>5000000</v>
      </c>
      <c r="C10" s="22">
        <f>Assumptions!D141</f>
        <v>100</v>
      </c>
      <c r="D10" s="13">
        <f>Assumptions!D142</f>
        <v>150</v>
      </c>
      <c r="E10" s="13">
        <f>Assumptions!D143</f>
        <v>750</v>
      </c>
      <c r="F10" s="23">
        <f>Assumptions!D144</f>
        <v>0</v>
      </c>
      <c r="G10" s="22">
        <f t="shared" si="3"/>
        <v>1000</v>
      </c>
      <c r="H10" s="17">
        <f t="shared" si="8"/>
        <v>5</v>
      </c>
      <c r="I10" s="18">
        <f t="shared" si="4"/>
        <v>0.02129511969</v>
      </c>
      <c r="J10" s="2"/>
      <c r="K10" s="19">
        <f t="shared" si="1"/>
        <v>5000000</v>
      </c>
      <c r="L10" s="22">
        <f>Assumptions!D146</f>
        <v>0</v>
      </c>
      <c r="M10" s="13">
        <f>Assumptions!D147</f>
        <v>50</v>
      </c>
      <c r="N10" s="13">
        <f>Assumptions!D148</f>
        <v>150</v>
      </c>
      <c r="O10" s="23">
        <f>Assumptions!D149</f>
        <v>0</v>
      </c>
      <c r="P10" s="22">
        <f t="shared" si="5"/>
        <v>200</v>
      </c>
      <c r="Q10" s="24">
        <f t="shared" si="6"/>
        <v>1</v>
      </c>
      <c r="R10" s="25">
        <f t="shared" ref="R10:S10" si="14">iferror(1-P10/G10,"")</f>
        <v>0.8</v>
      </c>
      <c r="S10" s="25">
        <f t="shared" si="14"/>
        <v>0.8</v>
      </c>
      <c r="T10" s="2"/>
    </row>
    <row r="11">
      <c r="A11" s="12" t="s">
        <v>21</v>
      </c>
      <c r="B11" s="13">
        <f>Assumptions!D$35*Assumptions!D44</f>
        <v>5000000</v>
      </c>
      <c r="C11" s="22">
        <f>Assumptions!D153</f>
        <v>400</v>
      </c>
      <c r="D11" s="13">
        <f>Assumptions!D154</f>
        <v>0</v>
      </c>
      <c r="E11" s="13">
        <f>Assumptions!D155</f>
        <v>2484</v>
      </c>
      <c r="F11" s="23">
        <f>Assumptions!D156</f>
        <v>0</v>
      </c>
      <c r="G11" s="22">
        <f t="shared" si="3"/>
        <v>2884</v>
      </c>
      <c r="H11" s="17">
        <f t="shared" si="8"/>
        <v>14.42</v>
      </c>
      <c r="I11" s="18">
        <f t="shared" si="4"/>
        <v>0.06141512518</v>
      </c>
      <c r="J11" s="2"/>
      <c r="K11" s="19">
        <f t="shared" si="1"/>
        <v>5000000</v>
      </c>
      <c r="L11" s="22">
        <f>Assumptions!D158</f>
        <v>0</v>
      </c>
      <c r="M11" s="13">
        <f>Assumptions!D159</f>
        <v>0</v>
      </c>
      <c r="N11" s="13">
        <f>Assumptions!D160</f>
        <v>0</v>
      </c>
      <c r="O11" s="23">
        <f>Assumptions!D161</f>
        <v>0</v>
      </c>
      <c r="P11" s="22">
        <f t="shared" si="5"/>
        <v>0</v>
      </c>
      <c r="Q11" s="24">
        <f t="shared" si="6"/>
        <v>0</v>
      </c>
      <c r="R11" s="25">
        <f t="shared" ref="R11:S11" si="15">iferror(1-P11/G11,"")</f>
        <v>1</v>
      </c>
      <c r="S11" s="25">
        <f t="shared" si="15"/>
        <v>1</v>
      </c>
      <c r="T11" s="2"/>
    </row>
    <row r="12">
      <c r="A12" s="12" t="s">
        <v>22</v>
      </c>
      <c r="B12" s="13">
        <f>Assumptions!D$35*Assumptions!D45</f>
        <v>0</v>
      </c>
      <c r="C12" s="26">
        <f>Assumptions!D165</f>
        <v>0</v>
      </c>
      <c r="D12" s="27">
        <f>Assumptions!D166</f>
        <v>0</v>
      </c>
      <c r="E12" s="27">
        <f>Assumptions!D167</f>
        <v>0</v>
      </c>
      <c r="F12" s="28">
        <f>Assumptions!D168</f>
        <v>0</v>
      </c>
      <c r="G12" s="26">
        <f t="shared" si="3"/>
        <v>0</v>
      </c>
      <c r="H12" s="29">
        <f t="shared" si="8"/>
        <v>0</v>
      </c>
      <c r="I12" s="30">
        <f t="shared" si="4"/>
        <v>0</v>
      </c>
      <c r="J12" s="2"/>
      <c r="K12" s="19">
        <f>Assumptions!D35</f>
        <v>5000000</v>
      </c>
      <c r="L12" s="26">
        <f>Assumptions!D170</f>
        <v>350</v>
      </c>
      <c r="M12" s="27">
        <f>Assumptions!D171</f>
        <v>150</v>
      </c>
      <c r="N12" s="27">
        <f>Assumptions!D172</f>
        <v>200</v>
      </c>
      <c r="O12" s="28">
        <f>Assumptions!D173</f>
        <v>0</v>
      </c>
      <c r="P12" s="26">
        <f t="shared" si="5"/>
        <v>700</v>
      </c>
      <c r="Q12" s="31">
        <f t="shared" si="6"/>
        <v>3.5</v>
      </c>
      <c r="R12" s="32" t="str">
        <f t="shared" ref="R12:S12" si="16">iferror(1-P12/G12,"")</f>
        <v/>
      </c>
      <c r="S12" s="32" t="str">
        <f t="shared" si="16"/>
        <v/>
      </c>
      <c r="T12" s="2"/>
    </row>
    <row r="13">
      <c r="A13" s="33" t="s">
        <v>23</v>
      </c>
      <c r="B13" s="34">
        <f t="shared" ref="B13:H13" si="17">sum(B3:B12)</f>
        <v>38800000</v>
      </c>
      <c r="C13" s="34">
        <f t="shared" si="17"/>
        <v>8600</v>
      </c>
      <c r="D13" s="34">
        <f t="shared" si="17"/>
        <v>3820</v>
      </c>
      <c r="E13" s="34">
        <f t="shared" si="17"/>
        <v>26606.4</v>
      </c>
      <c r="F13" s="34">
        <f t="shared" si="17"/>
        <v>28128.31048</v>
      </c>
      <c r="G13" s="34">
        <f t="shared" si="17"/>
        <v>67154.71048</v>
      </c>
      <c r="H13" s="35">
        <f t="shared" si="17"/>
        <v>234.795581</v>
      </c>
      <c r="I13" s="35"/>
      <c r="J13" s="2"/>
      <c r="K13" s="2"/>
      <c r="L13" s="34">
        <f t="shared" ref="L13:Q13" si="18">sum(L3:L12)</f>
        <v>2400</v>
      </c>
      <c r="M13" s="34">
        <f t="shared" si="18"/>
        <v>850</v>
      </c>
      <c r="N13" s="34">
        <f t="shared" si="18"/>
        <v>3895</v>
      </c>
      <c r="O13" s="34">
        <f t="shared" si="18"/>
        <v>0</v>
      </c>
      <c r="P13" s="34">
        <f t="shared" si="18"/>
        <v>7145</v>
      </c>
      <c r="Q13" s="35">
        <f t="shared" si="18"/>
        <v>29.6055</v>
      </c>
      <c r="R13" s="25">
        <f t="shared" ref="R13:S13" si="19">iferror(1-P13/G13,"")</f>
        <v>0.8936038894</v>
      </c>
      <c r="S13" s="25">
        <f t="shared" si="19"/>
        <v>0.8739094668</v>
      </c>
      <c r="T13" s="2"/>
    </row>
    <row r="14">
      <c r="A14" s="36" t="s">
        <v>24</v>
      </c>
      <c r="B14" s="13"/>
      <c r="C14" s="37">
        <f t="shared" ref="C14:G14" si="20">C13/$G$13</f>
        <v>0.1280624984</v>
      </c>
      <c r="D14" s="37">
        <f t="shared" si="20"/>
        <v>0.05688357485</v>
      </c>
      <c r="E14" s="37">
        <f t="shared" si="20"/>
        <v>0.3961955879</v>
      </c>
      <c r="F14" s="37">
        <f t="shared" si="20"/>
        <v>0.4188583388</v>
      </c>
      <c r="G14" s="37">
        <f t="shared" si="20"/>
        <v>1</v>
      </c>
      <c r="H14" s="38"/>
      <c r="I14" s="38"/>
      <c r="J14" s="36"/>
      <c r="K14" s="39" t="s">
        <v>25</v>
      </c>
      <c r="L14" s="37">
        <f t="shared" ref="L14:P14" si="21">1-L13/C13</f>
        <v>0.7209302326</v>
      </c>
      <c r="M14" s="37">
        <f t="shared" si="21"/>
        <v>0.777486911</v>
      </c>
      <c r="N14" s="37">
        <f t="shared" si="21"/>
        <v>0.853606651</v>
      </c>
      <c r="O14" s="37">
        <f t="shared" si="21"/>
        <v>1</v>
      </c>
      <c r="P14" s="37">
        <f t="shared" si="21"/>
        <v>0.8936038894</v>
      </c>
      <c r="Q14" s="37"/>
      <c r="R14" s="40"/>
      <c r="S14" s="40"/>
      <c r="T14" s="36"/>
    </row>
    <row r="15">
      <c r="A15" s="41"/>
      <c r="B15" s="38"/>
      <c r="D15" s="42"/>
      <c r="E15" s="42"/>
      <c r="F15" s="42"/>
      <c r="G15" s="42"/>
      <c r="H15" s="42"/>
      <c r="I15" s="42"/>
      <c r="J15" s="36"/>
      <c r="R15" s="40"/>
      <c r="S15" s="40"/>
    </row>
    <row r="16">
      <c r="A16" s="43" t="s">
        <v>8</v>
      </c>
      <c r="B16" s="44"/>
      <c r="C16" s="45">
        <f t="shared" ref="C16:G16" si="22">sumproduct($B$3:$B$12,C3:C12)/(10^9)</f>
        <v>31.07</v>
      </c>
      <c r="D16" s="45">
        <f t="shared" si="22"/>
        <v>15.4655</v>
      </c>
      <c r="E16" s="45">
        <f t="shared" si="22"/>
        <v>110.9809</v>
      </c>
      <c r="F16" s="45">
        <f t="shared" si="22"/>
        <v>77.27918102</v>
      </c>
      <c r="G16" s="45">
        <f t="shared" si="22"/>
        <v>234.795581</v>
      </c>
      <c r="H16" s="46" t="b">
        <f>G16=H13</f>
        <v>1</v>
      </c>
      <c r="J16" s="2"/>
      <c r="K16" s="2"/>
      <c r="L16" s="45">
        <f t="shared" ref="L16:P16" si="23">sumproduct($K$3:$K$12,L3:L12)/(10^9)</f>
        <v>9.79</v>
      </c>
      <c r="M16" s="45">
        <f t="shared" si="23"/>
        <v>3.46</v>
      </c>
      <c r="N16" s="45">
        <f t="shared" si="23"/>
        <v>16.3555</v>
      </c>
      <c r="O16" s="45">
        <f t="shared" si="23"/>
        <v>0</v>
      </c>
      <c r="P16" s="45">
        <f t="shared" si="23"/>
        <v>29.6055</v>
      </c>
      <c r="Q16" s="1" t="b">
        <f>P16=Q13</f>
        <v>1</v>
      </c>
      <c r="R16" s="2"/>
      <c r="S16" s="2"/>
      <c r="T16" s="47"/>
    </row>
    <row r="17">
      <c r="A17" s="43"/>
      <c r="B17" s="44"/>
      <c r="C17" s="48">
        <f t="shared" ref="C17:F17" si="24">C16/sum($C$16:$F$16)</f>
        <v>0.1323278737</v>
      </c>
      <c r="D17" s="48">
        <f t="shared" si="24"/>
        <v>0.06586793471</v>
      </c>
      <c r="E17" s="48">
        <f t="shared" si="24"/>
        <v>0.4726703097</v>
      </c>
      <c r="F17" s="48">
        <f t="shared" si="24"/>
        <v>0.3291338819</v>
      </c>
      <c r="G17" s="49"/>
      <c r="J17" s="2"/>
      <c r="K17" s="2"/>
      <c r="L17" s="47"/>
      <c r="Q17" s="2"/>
      <c r="R17" s="2"/>
      <c r="S17" s="2"/>
      <c r="T17" s="2"/>
    </row>
  </sheetData>
  <mergeCells count="2">
    <mergeCell ref="C1:I1"/>
    <mergeCell ref="L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2.25"/>
    <col customWidth="1" min="3" max="3" width="30.25"/>
    <col customWidth="1" min="4" max="5" width="14.63"/>
    <col customWidth="1" min="6" max="6" width="2.25"/>
    <col customWidth="1" min="7" max="8" width="14.63"/>
    <col customWidth="1" min="9" max="9" width="2.25"/>
    <col customWidth="1" min="10" max="10" width="95.0"/>
  </cols>
  <sheetData>
    <row r="1">
      <c r="D1" s="50" t="s">
        <v>26</v>
      </c>
      <c r="E1" s="51"/>
      <c r="G1" s="50" t="s">
        <v>27</v>
      </c>
      <c r="H1" s="51"/>
    </row>
    <row r="2">
      <c r="B2" s="52" t="s">
        <v>28</v>
      </c>
      <c r="C2" s="52" t="s">
        <v>29</v>
      </c>
      <c r="D2" s="50" t="s">
        <v>0</v>
      </c>
      <c r="E2" s="50" t="s">
        <v>1</v>
      </c>
      <c r="G2" s="50" t="s">
        <v>0</v>
      </c>
      <c r="H2" s="50" t="s">
        <v>1</v>
      </c>
    </row>
    <row r="3">
      <c r="B3" s="53" t="s">
        <v>30</v>
      </c>
      <c r="C3" s="53" t="s">
        <v>31</v>
      </c>
      <c r="D3" s="54">
        <f>sum('Txn Costs Detailed Breakdown'!G7:G12)</f>
        <v>5984</v>
      </c>
      <c r="E3" s="54">
        <f>sum('Txn Costs Detailed Breakdown'!P7:P12)</f>
        <v>1500</v>
      </c>
      <c r="G3" s="55">
        <f>D3/Assumptions!$D$10</f>
        <v>0.01452427184</v>
      </c>
      <c r="H3" s="55">
        <f>E3/Assumptions!$D$10</f>
        <v>0.003640776699</v>
      </c>
    </row>
    <row r="4">
      <c r="B4" s="53" t="s">
        <v>32</v>
      </c>
      <c r="C4" s="53" t="s">
        <v>33</v>
      </c>
      <c r="D4" s="54">
        <f>sum('Txn Costs Detailed Breakdown'!C5:E6)</f>
        <v>11124</v>
      </c>
      <c r="E4" s="54">
        <f>sum('Txn Costs Detailed Breakdown'!L5:N6)</f>
        <v>1645</v>
      </c>
      <c r="G4" s="55">
        <f>D4/Assumptions!$D$10</f>
        <v>0.027</v>
      </c>
      <c r="H4" s="55">
        <f>E4/Assumptions!$D$10</f>
        <v>0.003992718447</v>
      </c>
    </row>
    <row r="5">
      <c r="B5" s="53" t="s">
        <v>32</v>
      </c>
      <c r="C5" s="53" t="s">
        <v>6</v>
      </c>
      <c r="D5" s="54">
        <f>sum('Txn Costs Detailed Breakdown'!F5:F6)</f>
        <v>28128.31048</v>
      </c>
      <c r="E5" s="54">
        <f>sum('Txn Costs Detailed Breakdown'!O5:O6)</f>
        <v>0</v>
      </c>
      <c r="G5" s="55">
        <f>D5/Assumptions!$D$10</f>
        <v>0.06827259824</v>
      </c>
      <c r="H5" s="55">
        <f>E5/Assumptions!$D$10</f>
        <v>0</v>
      </c>
      <c r="J5" s="53" t="s">
        <v>34</v>
      </c>
    </row>
    <row r="6">
      <c r="B6" s="53" t="s">
        <v>35</v>
      </c>
      <c r="C6" s="53" t="s">
        <v>36</v>
      </c>
      <c r="D6" s="54">
        <f>sum('Txn Costs Detailed Breakdown'!G3:G4)</f>
        <v>21918.4</v>
      </c>
      <c r="E6" s="54">
        <f>sum('Txn Costs Detailed Breakdown'!P3:P4)</f>
        <v>4000</v>
      </c>
      <c r="G6" s="55">
        <f>D6/Assumptions!$D$10</f>
        <v>0.0532</v>
      </c>
      <c r="H6" s="55">
        <f>E6/Assumptions!$D$10</f>
        <v>0.009708737864</v>
      </c>
    </row>
    <row r="7">
      <c r="D7" s="54"/>
      <c r="E7" s="54"/>
      <c r="G7" s="55"/>
      <c r="H7" s="55"/>
    </row>
    <row r="8">
      <c r="B8" s="56"/>
      <c r="C8" s="33" t="s">
        <v>37</v>
      </c>
      <c r="D8" s="57">
        <f t="shared" ref="D8:E8" si="1">sum(D3:D6)</f>
        <v>67154.71048</v>
      </c>
      <c r="E8" s="57">
        <f t="shared" si="1"/>
        <v>7145</v>
      </c>
      <c r="G8" s="58">
        <f>D8/Assumptions!$D$10</f>
        <v>0.1629968701</v>
      </c>
      <c r="H8" s="58">
        <f>E8/Assumptions!$D$10</f>
        <v>0.01734223301</v>
      </c>
    </row>
    <row r="9">
      <c r="C9" s="56"/>
      <c r="D9" s="41"/>
      <c r="E9" s="41"/>
    </row>
    <row r="10">
      <c r="C10" s="33" t="s">
        <v>38</v>
      </c>
      <c r="D10" s="59">
        <f>'Txn Costs Detailed Breakdown'!G16</f>
        <v>234.795581</v>
      </c>
      <c r="E10" s="59">
        <f>'Txn Costs Detailed Breakdown'!P16</f>
        <v>29.6055</v>
      </c>
    </row>
    <row r="11">
      <c r="A11" s="42"/>
      <c r="B11" s="60"/>
      <c r="C11" s="36" t="s">
        <v>39</v>
      </c>
      <c r="D11" s="61">
        <f>D10/(Assumptions!$D$4)</f>
        <v>0.008046455827</v>
      </c>
      <c r="E11" s="61">
        <f>E10/(Assumptions!$D$4)</f>
        <v>0.001014581905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>
      <c r="A12" s="42"/>
      <c r="B12" s="60"/>
      <c r="C12" s="36" t="s">
        <v>25</v>
      </c>
      <c r="D12" s="42"/>
      <c r="E12" s="61">
        <f>D11-E11</f>
        <v>0.007031873921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>
      <c r="B13" s="56"/>
    </row>
    <row r="14">
      <c r="B14" s="56" t="s">
        <v>40</v>
      </c>
    </row>
    <row r="15">
      <c r="B15" s="53" t="s">
        <v>41</v>
      </c>
    </row>
    <row r="16">
      <c r="B16" s="53" t="s">
        <v>42</v>
      </c>
    </row>
    <row r="17">
      <c r="B17" s="53" t="s">
        <v>43</v>
      </c>
    </row>
    <row r="19">
      <c r="B19" s="62"/>
    </row>
  </sheetData>
  <mergeCells count="2">
    <mergeCell ref="D1:E1"/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2" max="2" width="7.88"/>
    <col customWidth="1" min="3" max="4" width="14.88"/>
    <col customWidth="1" min="5" max="5" width="2.13"/>
    <col customWidth="1" min="6" max="7" width="14.88"/>
    <col customWidth="1" min="8" max="8" width="2.13"/>
  </cols>
  <sheetData>
    <row r="1">
      <c r="B1" s="63"/>
      <c r="C1" s="50" t="s">
        <v>44</v>
      </c>
      <c r="D1" s="51"/>
      <c r="F1" s="50" t="s">
        <v>45</v>
      </c>
      <c r="G1" s="51"/>
    </row>
    <row r="2">
      <c r="B2" s="64"/>
      <c r="C2" s="50" t="s">
        <v>46</v>
      </c>
      <c r="D2" s="50" t="s">
        <v>47</v>
      </c>
      <c r="F2" s="50" t="s">
        <v>46</v>
      </c>
      <c r="G2" s="50" t="s">
        <v>47</v>
      </c>
    </row>
    <row r="3">
      <c r="A3" s="56" t="s">
        <v>48</v>
      </c>
      <c r="B3" s="65">
        <f>Assumptions!D29</f>
        <v>7</v>
      </c>
      <c r="C3" s="54">
        <f>'Txn Costs Detailed Breakdown'!G13</f>
        <v>67154.71048</v>
      </c>
      <c r="D3" s="66">
        <f>C3/Assumptions!$D$10</f>
        <v>0.1629968701</v>
      </c>
      <c r="F3" s="54">
        <f t="shared" ref="F3:F4" si="1">C3/B3</f>
        <v>9593.530068</v>
      </c>
      <c r="G3" s="55">
        <f t="shared" ref="G3:G4" si="2">D3/B3</f>
        <v>0.02328526716</v>
      </c>
    </row>
    <row r="4">
      <c r="A4" s="56" t="s">
        <v>49</v>
      </c>
      <c r="B4" s="65">
        <f>Assumptions!D20</f>
        <v>30</v>
      </c>
      <c r="C4" s="54">
        <f>C3+(Assumptions!D79-Assumptions!D76)+(Assumptions!D95-Assumptions!D92)</f>
        <v>162318.2018</v>
      </c>
      <c r="D4" s="66">
        <f>C4/Assumptions!$D$10</f>
        <v>0.3939762181</v>
      </c>
      <c r="F4" s="54">
        <f t="shared" si="1"/>
        <v>5410.606728</v>
      </c>
      <c r="G4" s="55">
        <f t="shared" si="2"/>
        <v>0.0131325406</v>
      </c>
      <c r="I4" s="53" t="s">
        <v>50</v>
      </c>
    </row>
    <row r="5">
      <c r="B5" s="63"/>
    </row>
    <row r="6">
      <c r="B6" s="63"/>
    </row>
    <row r="7">
      <c r="B7" s="63"/>
    </row>
    <row r="8">
      <c r="B8" s="63"/>
    </row>
    <row r="9">
      <c r="B9" s="63"/>
    </row>
    <row r="10">
      <c r="B10" s="63"/>
    </row>
    <row r="11">
      <c r="B11" s="63"/>
    </row>
    <row r="12">
      <c r="B12" s="63"/>
    </row>
    <row r="13">
      <c r="B13" s="63"/>
    </row>
    <row r="14">
      <c r="B14" s="63"/>
    </row>
    <row r="15">
      <c r="B15" s="63"/>
    </row>
    <row r="16">
      <c r="B16" s="63"/>
    </row>
    <row r="17">
      <c r="B17" s="63"/>
    </row>
    <row r="18">
      <c r="B18" s="63"/>
    </row>
    <row r="19">
      <c r="B19" s="63"/>
    </row>
    <row r="20">
      <c r="B20" s="63"/>
    </row>
    <row r="21">
      <c r="B21" s="63"/>
    </row>
    <row r="22">
      <c r="B22" s="63"/>
    </row>
    <row r="23">
      <c r="B23" s="63"/>
    </row>
    <row r="24">
      <c r="B24" s="63"/>
    </row>
    <row r="25">
      <c r="B25" s="63"/>
    </row>
    <row r="26">
      <c r="B26" s="63"/>
    </row>
    <row r="27">
      <c r="B27" s="63"/>
    </row>
    <row r="28">
      <c r="B28" s="63"/>
    </row>
    <row r="29">
      <c r="B29" s="63"/>
    </row>
    <row r="30">
      <c r="B30" s="63"/>
    </row>
    <row r="31">
      <c r="B31" s="63"/>
    </row>
    <row r="32">
      <c r="B32" s="63"/>
    </row>
    <row r="33">
      <c r="B33" s="63"/>
    </row>
    <row r="34">
      <c r="B34" s="63"/>
    </row>
    <row r="35">
      <c r="B35" s="63"/>
    </row>
    <row r="36">
      <c r="B36" s="63"/>
    </row>
    <row r="37">
      <c r="B37" s="63"/>
    </row>
    <row r="38">
      <c r="B38" s="63"/>
    </row>
    <row r="39">
      <c r="B39" s="63"/>
    </row>
    <row r="40">
      <c r="B40" s="63"/>
    </row>
    <row r="41">
      <c r="B41" s="63"/>
    </row>
    <row r="42">
      <c r="B42" s="63"/>
    </row>
    <row r="43">
      <c r="B43" s="63"/>
    </row>
    <row r="44">
      <c r="B44" s="63"/>
    </row>
    <row r="45">
      <c r="B45" s="63"/>
    </row>
    <row r="46">
      <c r="B46" s="63"/>
    </row>
    <row r="47">
      <c r="B47" s="63"/>
    </row>
    <row r="48">
      <c r="B48" s="63"/>
    </row>
    <row r="49">
      <c r="B49" s="63"/>
    </row>
    <row r="50">
      <c r="B50" s="63"/>
    </row>
    <row r="51">
      <c r="B51" s="63"/>
    </row>
    <row r="52">
      <c r="B52" s="63"/>
    </row>
    <row r="53">
      <c r="B53" s="63"/>
    </row>
    <row r="54">
      <c r="B54" s="63"/>
    </row>
    <row r="55">
      <c r="B55" s="63"/>
    </row>
    <row r="56">
      <c r="B56" s="63"/>
    </row>
    <row r="57">
      <c r="B57" s="63"/>
    </row>
    <row r="58">
      <c r="B58" s="63"/>
    </row>
    <row r="59">
      <c r="B59" s="63"/>
    </row>
    <row r="60">
      <c r="B60" s="63"/>
    </row>
    <row r="61">
      <c r="B61" s="63"/>
    </row>
    <row r="62">
      <c r="B62" s="63"/>
    </row>
    <row r="63">
      <c r="B63" s="63"/>
    </row>
    <row r="64">
      <c r="B64" s="63"/>
    </row>
    <row r="65">
      <c r="B65" s="63"/>
    </row>
    <row r="66">
      <c r="B66" s="63"/>
    </row>
    <row r="67">
      <c r="B67" s="63"/>
    </row>
    <row r="68">
      <c r="B68" s="63"/>
    </row>
    <row r="69">
      <c r="B69" s="63"/>
    </row>
    <row r="70">
      <c r="B70" s="63"/>
    </row>
    <row r="71">
      <c r="B71" s="63"/>
    </row>
    <row r="72">
      <c r="B72" s="63"/>
    </row>
    <row r="73">
      <c r="B73" s="63"/>
    </row>
    <row r="74">
      <c r="B74" s="63"/>
    </row>
    <row r="75">
      <c r="B75" s="63"/>
    </row>
    <row r="76">
      <c r="B76" s="63"/>
    </row>
    <row r="77">
      <c r="B77" s="63"/>
    </row>
    <row r="78">
      <c r="B78" s="63"/>
    </row>
    <row r="79">
      <c r="B79" s="63"/>
    </row>
    <row r="80">
      <c r="B80" s="63"/>
    </row>
    <row r="81">
      <c r="B81" s="63"/>
    </row>
    <row r="82">
      <c r="B82" s="63"/>
    </row>
    <row r="83">
      <c r="B83" s="63"/>
    </row>
    <row r="84">
      <c r="B84" s="63"/>
    </row>
    <row r="85">
      <c r="B85" s="63"/>
    </row>
    <row r="86">
      <c r="B86" s="63"/>
    </row>
    <row r="87">
      <c r="B87" s="63"/>
    </row>
    <row r="88">
      <c r="B88" s="63"/>
    </row>
    <row r="89">
      <c r="B89" s="63"/>
    </row>
    <row r="90">
      <c r="B90" s="63"/>
    </row>
    <row r="91">
      <c r="B91" s="63"/>
    </row>
    <row r="92">
      <c r="B92" s="63"/>
    </row>
    <row r="93">
      <c r="B93" s="63"/>
    </row>
    <row r="94">
      <c r="B94" s="63"/>
    </row>
    <row r="95">
      <c r="B95" s="63"/>
    </row>
    <row r="96">
      <c r="B96" s="63"/>
    </row>
    <row r="97">
      <c r="B97" s="63"/>
    </row>
    <row r="98">
      <c r="B98" s="63"/>
    </row>
    <row r="99">
      <c r="B99" s="63"/>
    </row>
    <row r="100">
      <c r="B100" s="63"/>
    </row>
    <row r="101">
      <c r="B101" s="63"/>
    </row>
    <row r="102">
      <c r="B102" s="63"/>
    </row>
    <row r="103">
      <c r="B103" s="63"/>
    </row>
    <row r="104">
      <c r="B104" s="63"/>
    </row>
    <row r="105">
      <c r="B105" s="63"/>
    </row>
    <row r="106">
      <c r="B106" s="63"/>
    </row>
    <row r="107">
      <c r="B107" s="63"/>
    </row>
    <row r="108">
      <c r="B108" s="63"/>
    </row>
    <row r="109">
      <c r="B109" s="63"/>
    </row>
    <row r="110">
      <c r="B110" s="63"/>
    </row>
    <row r="111">
      <c r="B111" s="63"/>
    </row>
    <row r="112">
      <c r="B112" s="63"/>
    </row>
    <row r="113">
      <c r="B113" s="63"/>
    </row>
    <row r="114">
      <c r="B114" s="63"/>
    </row>
    <row r="115">
      <c r="B115" s="63"/>
    </row>
    <row r="116">
      <c r="B116" s="63"/>
    </row>
    <row r="117">
      <c r="B117" s="63"/>
    </row>
    <row r="118">
      <c r="B118" s="63"/>
    </row>
    <row r="119">
      <c r="B119" s="63"/>
    </row>
    <row r="120">
      <c r="B120" s="63"/>
    </row>
    <row r="121">
      <c r="B121" s="63"/>
    </row>
    <row r="122">
      <c r="B122" s="63"/>
    </row>
    <row r="123">
      <c r="B123" s="63"/>
    </row>
    <row r="124">
      <c r="B124" s="63"/>
    </row>
    <row r="125">
      <c r="B125" s="63"/>
    </row>
    <row r="126">
      <c r="B126" s="63"/>
    </row>
    <row r="127">
      <c r="B127" s="63"/>
    </row>
    <row r="128">
      <c r="B128" s="63"/>
    </row>
    <row r="129">
      <c r="B129" s="63"/>
    </row>
    <row r="130">
      <c r="B130" s="63"/>
    </row>
    <row r="131">
      <c r="B131" s="63"/>
    </row>
    <row r="132">
      <c r="B132" s="63"/>
    </row>
    <row r="133">
      <c r="B133" s="63"/>
    </row>
    <row r="134">
      <c r="B134" s="63"/>
    </row>
    <row r="135">
      <c r="B135" s="63"/>
    </row>
    <row r="136">
      <c r="B136" s="63"/>
    </row>
    <row r="137">
      <c r="B137" s="63"/>
    </row>
    <row r="138">
      <c r="B138" s="63"/>
    </row>
    <row r="139">
      <c r="B139" s="63"/>
    </row>
    <row r="140">
      <c r="B140" s="63"/>
    </row>
    <row r="141">
      <c r="B141" s="63"/>
    </row>
    <row r="142">
      <c r="B142" s="63"/>
    </row>
    <row r="143">
      <c r="B143" s="63"/>
    </row>
    <row r="144">
      <c r="B144" s="63"/>
    </row>
    <row r="145">
      <c r="B145" s="63"/>
    </row>
    <row r="146">
      <c r="B146" s="63"/>
    </row>
    <row r="147">
      <c r="B147" s="63"/>
    </row>
    <row r="148">
      <c r="B148" s="63"/>
    </row>
    <row r="149">
      <c r="B149" s="63"/>
    </row>
    <row r="150">
      <c r="B150" s="63"/>
    </row>
    <row r="151">
      <c r="B151" s="63"/>
    </row>
    <row r="152">
      <c r="B152" s="63"/>
    </row>
    <row r="153">
      <c r="B153" s="63"/>
    </row>
    <row r="154">
      <c r="B154" s="63"/>
    </row>
    <row r="155">
      <c r="B155" s="63"/>
    </row>
    <row r="156">
      <c r="B156" s="63"/>
    </row>
    <row r="157">
      <c r="B157" s="63"/>
    </row>
    <row r="158">
      <c r="B158" s="63"/>
    </row>
    <row r="159">
      <c r="B159" s="63"/>
    </row>
    <row r="160">
      <c r="B160" s="63"/>
    </row>
    <row r="161">
      <c r="B161" s="63"/>
    </row>
    <row r="162">
      <c r="B162" s="63"/>
    </row>
    <row r="163">
      <c r="B163" s="63"/>
    </row>
    <row r="164">
      <c r="B164" s="63"/>
    </row>
    <row r="165">
      <c r="B165" s="63"/>
    </row>
    <row r="166">
      <c r="B166" s="63"/>
    </row>
    <row r="167">
      <c r="B167" s="63"/>
    </row>
    <row r="168">
      <c r="B168" s="63"/>
    </row>
    <row r="169">
      <c r="B169" s="63"/>
    </row>
    <row r="170">
      <c r="B170" s="63"/>
    </row>
    <row r="171">
      <c r="B171" s="63"/>
    </row>
    <row r="172">
      <c r="B172" s="63"/>
    </row>
    <row r="173">
      <c r="B173" s="63"/>
    </row>
    <row r="174">
      <c r="B174" s="63"/>
    </row>
    <row r="175">
      <c r="B175" s="63"/>
    </row>
    <row r="176">
      <c r="B176" s="63"/>
    </row>
    <row r="177">
      <c r="B177" s="63"/>
    </row>
    <row r="178">
      <c r="B178" s="63"/>
    </row>
    <row r="179">
      <c r="B179" s="63"/>
    </row>
    <row r="180">
      <c r="B180" s="63"/>
    </row>
    <row r="181">
      <c r="B181" s="63"/>
    </row>
    <row r="182">
      <c r="B182" s="63"/>
    </row>
    <row r="183">
      <c r="B183" s="63"/>
    </row>
    <row r="184">
      <c r="B184" s="63"/>
    </row>
    <row r="185">
      <c r="B185" s="63"/>
    </row>
    <row r="186">
      <c r="B186" s="63"/>
    </row>
    <row r="187">
      <c r="B187" s="63"/>
    </row>
    <row r="188">
      <c r="B188" s="63"/>
    </row>
    <row r="189">
      <c r="B189" s="63"/>
    </row>
    <row r="190">
      <c r="B190" s="63"/>
    </row>
    <row r="191">
      <c r="B191" s="63"/>
    </row>
    <row r="192">
      <c r="B192" s="63"/>
    </row>
    <row r="193">
      <c r="B193" s="63"/>
    </row>
    <row r="194">
      <c r="B194" s="63"/>
    </row>
    <row r="195">
      <c r="B195" s="63"/>
    </row>
    <row r="196">
      <c r="B196" s="63"/>
    </row>
    <row r="197">
      <c r="B197" s="63"/>
    </row>
    <row r="198">
      <c r="B198" s="63"/>
    </row>
    <row r="199">
      <c r="B199" s="63"/>
    </row>
    <row r="200">
      <c r="B200" s="63"/>
    </row>
    <row r="201">
      <c r="B201" s="63"/>
    </row>
    <row r="202">
      <c r="B202" s="63"/>
    </row>
    <row r="203">
      <c r="B203" s="63"/>
    </row>
    <row r="204">
      <c r="B204" s="63"/>
    </row>
    <row r="205">
      <c r="B205" s="63"/>
    </row>
    <row r="206">
      <c r="B206" s="63"/>
    </row>
    <row r="207">
      <c r="B207" s="63"/>
    </row>
    <row r="208">
      <c r="B208" s="63"/>
    </row>
    <row r="209">
      <c r="B209" s="63"/>
    </row>
    <row r="210">
      <c r="B210" s="63"/>
    </row>
    <row r="211">
      <c r="B211" s="63"/>
    </row>
    <row r="212">
      <c r="B212" s="63"/>
    </row>
    <row r="213">
      <c r="B213" s="63"/>
    </row>
    <row r="214">
      <c r="B214" s="63"/>
    </row>
    <row r="215">
      <c r="B215" s="63"/>
    </row>
    <row r="216">
      <c r="B216" s="63"/>
    </row>
    <row r="217">
      <c r="B217" s="63"/>
    </row>
    <row r="218">
      <c r="B218" s="63"/>
    </row>
    <row r="219">
      <c r="B219" s="63"/>
    </row>
    <row r="220">
      <c r="B220" s="63"/>
    </row>
    <row r="221">
      <c r="B221" s="63"/>
    </row>
    <row r="222">
      <c r="B222" s="63"/>
    </row>
    <row r="223">
      <c r="B223" s="63"/>
    </row>
    <row r="224">
      <c r="B224" s="63"/>
    </row>
    <row r="225">
      <c r="B225" s="63"/>
    </row>
    <row r="226">
      <c r="B226" s="63"/>
    </row>
    <row r="227">
      <c r="B227" s="63"/>
    </row>
    <row r="228">
      <c r="B228" s="63"/>
    </row>
    <row r="229">
      <c r="B229" s="63"/>
    </row>
    <row r="230">
      <c r="B230" s="63"/>
    </row>
    <row r="231">
      <c r="B231" s="63"/>
    </row>
    <row r="232">
      <c r="B232" s="63"/>
    </row>
    <row r="233">
      <c r="B233" s="63"/>
    </row>
    <row r="234">
      <c r="B234" s="63"/>
    </row>
    <row r="235">
      <c r="B235" s="63"/>
    </row>
    <row r="236">
      <c r="B236" s="63"/>
    </row>
    <row r="237">
      <c r="B237" s="63"/>
    </row>
    <row r="238">
      <c r="B238" s="63"/>
    </row>
    <row r="239">
      <c r="B239" s="63"/>
    </row>
    <row r="240">
      <c r="B240" s="63"/>
    </row>
    <row r="241">
      <c r="B241" s="63"/>
    </row>
    <row r="242">
      <c r="B242" s="63"/>
    </row>
    <row r="243">
      <c r="B243" s="63"/>
    </row>
    <row r="244">
      <c r="B244" s="63"/>
    </row>
    <row r="245">
      <c r="B245" s="63"/>
    </row>
    <row r="246">
      <c r="B246" s="63"/>
    </row>
    <row r="247">
      <c r="B247" s="63"/>
    </row>
    <row r="248">
      <c r="B248" s="63"/>
    </row>
    <row r="249">
      <c r="B249" s="63"/>
    </row>
    <row r="250">
      <c r="B250" s="63"/>
    </row>
    <row r="251">
      <c r="B251" s="63"/>
    </row>
    <row r="252">
      <c r="B252" s="63"/>
    </row>
    <row r="253">
      <c r="B253" s="63"/>
    </row>
    <row r="254">
      <c r="B254" s="63"/>
    </row>
    <row r="255">
      <c r="B255" s="63"/>
    </row>
    <row r="256">
      <c r="B256" s="63"/>
    </row>
    <row r="257">
      <c r="B257" s="63"/>
    </row>
    <row r="258">
      <c r="B258" s="63"/>
    </row>
    <row r="259">
      <c r="B259" s="63"/>
    </row>
    <row r="260">
      <c r="B260" s="63"/>
    </row>
    <row r="261">
      <c r="B261" s="63"/>
    </row>
    <row r="262">
      <c r="B262" s="63"/>
    </row>
    <row r="263">
      <c r="B263" s="63"/>
    </row>
    <row r="264">
      <c r="B264" s="63"/>
    </row>
    <row r="265">
      <c r="B265" s="63"/>
    </row>
    <row r="266">
      <c r="B266" s="63"/>
    </row>
    <row r="267">
      <c r="B267" s="63"/>
    </row>
    <row r="268">
      <c r="B268" s="63"/>
    </row>
    <row r="269">
      <c r="B269" s="63"/>
    </row>
    <row r="270">
      <c r="B270" s="63"/>
    </row>
    <row r="271">
      <c r="B271" s="63"/>
    </row>
    <row r="272">
      <c r="B272" s="63"/>
    </row>
    <row r="273">
      <c r="B273" s="63"/>
    </row>
    <row r="274">
      <c r="B274" s="63"/>
    </row>
    <row r="275">
      <c r="B275" s="63"/>
    </row>
    <row r="276">
      <c r="B276" s="63"/>
    </row>
    <row r="277">
      <c r="B277" s="63"/>
    </row>
    <row r="278">
      <c r="B278" s="63"/>
    </row>
    <row r="279">
      <c r="B279" s="63"/>
    </row>
    <row r="280">
      <c r="B280" s="63"/>
    </row>
    <row r="281">
      <c r="B281" s="63"/>
    </row>
    <row r="282">
      <c r="B282" s="63"/>
    </row>
    <row r="283">
      <c r="B283" s="63"/>
    </row>
    <row r="284">
      <c r="B284" s="63"/>
    </row>
    <row r="285">
      <c r="B285" s="63"/>
    </row>
    <row r="286">
      <c r="B286" s="63"/>
    </row>
    <row r="287">
      <c r="B287" s="63"/>
    </row>
    <row r="288">
      <c r="B288" s="63"/>
    </row>
    <row r="289">
      <c r="B289" s="63"/>
    </row>
    <row r="290">
      <c r="B290" s="63"/>
    </row>
    <row r="291">
      <c r="B291" s="63"/>
    </row>
    <row r="292">
      <c r="B292" s="63"/>
    </row>
    <row r="293">
      <c r="B293" s="63"/>
    </row>
    <row r="294">
      <c r="B294" s="63"/>
    </row>
    <row r="295">
      <c r="B295" s="63"/>
    </row>
    <row r="296">
      <c r="B296" s="63"/>
    </row>
    <row r="297">
      <c r="B297" s="63"/>
    </row>
    <row r="298">
      <c r="B298" s="63"/>
    </row>
    <row r="299">
      <c r="B299" s="63"/>
    </row>
    <row r="300">
      <c r="B300" s="63"/>
    </row>
    <row r="301">
      <c r="B301" s="63"/>
    </row>
    <row r="302">
      <c r="B302" s="63"/>
    </row>
    <row r="303">
      <c r="B303" s="63"/>
    </row>
    <row r="304">
      <c r="B304" s="63"/>
    </row>
    <row r="305">
      <c r="B305" s="63"/>
    </row>
    <row r="306">
      <c r="B306" s="63"/>
    </row>
    <row r="307">
      <c r="B307" s="63"/>
    </row>
    <row r="308">
      <c r="B308" s="63"/>
    </row>
    <row r="309">
      <c r="B309" s="63"/>
    </row>
    <row r="310">
      <c r="B310" s="63"/>
    </row>
    <row r="311">
      <c r="B311" s="63"/>
    </row>
    <row r="312">
      <c r="B312" s="63"/>
    </row>
    <row r="313">
      <c r="B313" s="63"/>
    </row>
    <row r="314">
      <c r="B314" s="63"/>
    </row>
    <row r="315">
      <c r="B315" s="63"/>
    </row>
    <row r="316">
      <c r="B316" s="63"/>
    </row>
    <row r="317">
      <c r="B317" s="63"/>
    </row>
    <row r="318">
      <c r="B318" s="63"/>
    </row>
    <row r="319">
      <c r="B319" s="63"/>
    </row>
    <row r="320">
      <c r="B320" s="63"/>
    </row>
    <row r="321">
      <c r="B321" s="63"/>
    </row>
    <row r="322">
      <c r="B322" s="63"/>
    </row>
    <row r="323">
      <c r="B323" s="63"/>
    </row>
    <row r="324">
      <c r="B324" s="63"/>
    </row>
    <row r="325">
      <c r="B325" s="63"/>
    </row>
    <row r="326">
      <c r="B326" s="63"/>
    </row>
    <row r="327">
      <c r="B327" s="63"/>
    </row>
    <row r="328">
      <c r="B328" s="63"/>
    </row>
    <row r="329">
      <c r="B329" s="63"/>
    </row>
    <row r="330">
      <c r="B330" s="63"/>
    </row>
    <row r="331">
      <c r="B331" s="63"/>
    </row>
    <row r="332">
      <c r="B332" s="63"/>
    </row>
    <row r="333">
      <c r="B333" s="63"/>
    </row>
    <row r="334">
      <c r="B334" s="63"/>
    </row>
    <row r="335">
      <c r="B335" s="63"/>
    </row>
    <row r="336">
      <c r="B336" s="63"/>
    </row>
    <row r="337">
      <c r="B337" s="63"/>
    </row>
    <row r="338">
      <c r="B338" s="63"/>
    </row>
    <row r="339">
      <c r="B339" s="63"/>
    </row>
    <row r="340">
      <c r="B340" s="63"/>
    </row>
    <row r="341">
      <c r="B341" s="63"/>
    </row>
    <row r="342">
      <c r="B342" s="63"/>
    </row>
    <row r="343">
      <c r="B343" s="63"/>
    </row>
    <row r="344">
      <c r="B344" s="63"/>
    </row>
    <row r="345">
      <c r="B345" s="63"/>
    </row>
    <row r="346">
      <c r="B346" s="63"/>
    </row>
    <row r="347">
      <c r="B347" s="63"/>
    </row>
    <row r="348">
      <c r="B348" s="63"/>
    </row>
    <row r="349">
      <c r="B349" s="63"/>
    </row>
    <row r="350">
      <c r="B350" s="63"/>
    </row>
    <row r="351">
      <c r="B351" s="63"/>
    </row>
    <row r="352">
      <c r="B352" s="63"/>
    </row>
    <row r="353">
      <c r="B353" s="63"/>
    </row>
    <row r="354">
      <c r="B354" s="63"/>
    </row>
    <row r="355">
      <c r="B355" s="63"/>
    </row>
    <row r="356">
      <c r="B356" s="63"/>
    </row>
    <row r="357">
      <c r="B357" s="63"/>
    </row>
    <row r="358">
      <c r="B358" s="63"/>
    </row>
    <row r="359">
      <c r="B359" s="63"/>
    </row>
    <row r="360">
      <c r="B360" s="63"/>
    </row>
    <row r="361">
      <c r="B361" s="63"/>
    </row>
    <row r="362">
      <c r="B362" s="63"/>
    </row>
    <row r="363">
      <c r="B363" s="63"/>
    </row>
    <row r="364">
      <c r="B364" s="63"/>
    </row>
    <row r="365">
      <c r="B365" s="63"/>
    </row>
    <row r="366">
      <c r="B366" s="63"/>
    </row>
    <row r="367">
      <c r="B367" s="6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  <row r="986">
      <c r="B986" s="63"/>
    </row>
    <row r="987">
      <c r="B987" s="63"/>
    </row>
    <row r="988">
      <c r="B988" s="63"/>
    </row>
    <row r="989">
      <c r="B989" s="63"/>
    </row>
    <row r="990">
      <c r="B990" s="63"/>
    </row>
    <row r="991">
      <c r="B991" s="63"/>
    </row>
    <row r="992">
      <c r="B992" s="63"/>
    </row>
    <row r="993">
      <c r="B993" s="63"/>
    </row>
    <row r="994">
      <c r="B994" s="63"/>
    </row>
    <row r="995">
      <c r="B995" s="63"/>
    </row>
    <row r="996">
      <c r="B996" s="63"/>
    </row>
    <row r="997">
      <c r="B997" s="63"/>
    </row>
    <row r="998">
      <c r="B998" s="63"/>
    </row>
    <row r="999">
      <c r="B999" s="63"/>
    </row>
    <row r="1000">
      <c r="B1000" s="63"/>
    </row>
  </sheetData>
  <mergeCells count="2">
    <mergeCell ref="C1:D1"/>
    <mergeCell ref="F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5.63"/>
    <col customWidth="1" min="3" max="3" width="43.0"/>
    <col customWidth="1" min="5" max="5" width="2.75"/>
    <col customWidth="1" min="6" max="6" width="109.25"/>
  </cols>
  <sheetData>
    <row r="1">
      <c r="A1" s="67"/>
      <c r="B1" s="68"/>
      <c r="C1" s="69"/>
      <c r="D1" s="70"/>
      <c r="E1" s="69"/>
      <c r="F1" s="71" t="s">
        <v>51</v>
      </c>
    </row>
    <row r="2">
      <c r="A2" s="67" t="s">
        <v>52</v>
      </c>
      <c r="B2" s="67"/>
      <c r="C2" s="72"/>
      <c r="D2" s="73"/>
      <c r="E2" s="69"/>
      <c r="F2" s="53"/>
    </row>
    <row r="3">
      <c r="A3" s="67"/>
      <c r="B3" s="67" t="s">
        <v>53</v>
      </c>
      <c r="C3" s="72"/>
      <c r="D3" s="73"/>
      <c r="E3" s="69"/>
      <c r="F3" s="53"/>
    </row>
    <row r="4">
      <c r="A4" s="67"/>
      <c r="B4" s="67"/>
      <c r="C4" s="72" t="s">
        <v>54</v>
      </c>
      <c r="D4" s="73">
        <v>29180.0</v>
      </c>
      <c r="E4" s="69"/>
      <c r="F4" s="53" t="s">
        <v>55</v>
      </c>
    </row>
    <row r="5">
      <c r="A5" s="67"/>
      <c r="B5" s="67"/>
      <c r="C5" s="72" t="s">
        <v>56</v>
      </c>
      <c r="D5" s="73">
        <v>49700.0</v>
      </c>
      <c r="E5" s="69"/>
      <c r="F5" s="53" t="s">
        <v>57</v>
      </c>
    </row>
    <row r="6">
      <c r="A6" s="67"/>
      <c r="B6" s="67"/>
      <c r="C6" s="72" t="s">
        <v>58</v>
      </c>
      <c r="D6" s="73">
        <v>12500.0</v>
      </c>
      <c r="E6" s="69"/>
      <c r="F6" s="53" t="s">
        <v>57</v>
      </c>
    </row>
    <row r="7">
      <c r="A7" s="67"/>
      <c r="B7" s="67"/>
      <c r="C7" s="72" t="s">
        <v>58</v>
      </c>
      <c r="D7" s="74">
        <f>D5-D6</f>
        <v>37200</v>
      </c>
      <c r="E7" s="69"/>
      <c r="F7" s="53" t="s">
        <v>57</v>
      </c>
    </row>
    <row r="8">
      <c r="A8" s="67"/>
      <c r="B8" s="67"/>
      <c r="C8" s="72"/>
      <c r="D8" s="73"/>
      <c r="E8" s="69"/>
      <c r="F8" s="75"/>
    </row>
    <row r="9">
      <c r="A9" s="67" t="s">
        <v>59</v>
      </c>
      <c r="B9" s="67"/>
      <c r="C9" s="72"/>
      <c r="D9" s="73"/>
      <c r="E9" s="69"/>
      <c r="F9" s="69"/>
    </row>
    <row r="10">
      <c r="A10" s="67"/>
      <c r="B10" s="67"/>
      <c r="C10" s="72" t="s">
        <v>60</v>
      </c>
      <c r="D10" s="73">
        <v>412000.0</v>
      </c>
      <c r="E10" s="69"/>
      <c r="F10" s="75" t="s">
        <v>61</v>
      </c>
    </row>
    <row r="11">
      <c r="A11" s="67"/>
      <c r="B11" s="67"/>
      <c r="C11" s="72" t="s">
        <v>62</v>
      </c>
      <c r="D11" s="73">
        <v>63000.0</v>
      </c>
      <c r="E11" s="69"/>
      <c r="F11" s="75" t="s">
        <v>63</v>
      </c>
    </row>
    <row r="12">
      <c r="A12" s="67"/>
      <c r="B12" s="67"/>
      <c r="C12" s="72"/>
      <c r="D12" s="73"/>
      <c r="E12" s="69"/>
      <c r="F12" s="69"/>
    </row>
    <row r="13">
      <c r="A13" s="67"/>
      <c r="B13" s="67" t="s">
        <v>64</v>
      </c>
      <c r="C13" s="72"/>
      <c r="D13" s="73"/>
      <c r="E13" s="69"/>
      <c r="F13" s="69"/>
    </row>
    <row r="14">
      <c r="A14" s="67"/>
      <c r="B14" s="67"/>
      <c r="C14" s="72" t="s">
        <v>65</v>
      </c>
      <c r="D14" s="76">
        <v>0.0258</v>
      </c>
      <c r="E14" s="69"/>
      <c r="F14" s="75" t="s">
        <v>61</v>
      </c>
    </row>
    <row r="15">
      <c r="A15" s="67"/>
      <c r="B15" s="67"/>
      <c r="C15" s="72" t="s">
        <v>66</v>
      </c>
      <c r="D15" s="76">
        <v>0.0274</v>
      </c>
      <c r="E15" s="69"/>
      <c r="F15" s="75" t="s">
        <v>61</v>
      </c>
    </row>
    <row r="16">
      <c r="A16" s="67"/>
      <c r="B16" s="67"/>
      <c r="C16" s="72"/>
      <c r="D16" s="73"/>
      <c r="E16" s="69"/>
      <c r="F16" s="69"/>
    </row>
    <row r="17">
      <c r="A17" s="67"/>
      <c r="B17" s="67" t="s">
        <v>67</v>
      </c>
      <c r="C17" s="72"/>
      <c r="D17" s="73"/>
      <c r="E17" s="69"/>
      <c r="F17" s="69"/>
    </row>
    <row r="18">
      <c r="A18" s="67"/>
      <c r="B18" s="67"/>
      <c r="C18" s="72" t="s">
        <v>68</v>
      </c>
      <c r="D18" s="77">
        <v>0.9</v>
      </c>
      <c r="E18" s="69"/>
      <c r="F18" s="69"/>
    </row>
    <row r="19">
      <c r="A19" s="67"/>
      <c r="B19" s="67"/>
      <c r="C19" s="72" t="s">
        <v>69</v>
      </c>
      <c r="D19" s="78">
        <f>D10*D18</f>
        <v>370800</v>
      </c>
      <c r="E19" s="69"/>
      <c r="F19" s="69"/>
    </row>
    <row r="20">
      <c r="A20" s="67"/>
      <c r="B20" s="67"/>
      <c r="C20" s="72" t="s">
        <v>70</v>
      </c>
      <c r="D20" s="79">
        <v>30.0</v>
      </c>
      <c r="E20" s="69"/>
      <c r="F20" s="69"/>
    </row>
    <row r="21">
      <c r="A21" s="67"/>
      <c r="B21" s="67"/>
      <c r="C21" s="72" t="s">
        <v>71</v>
      </c>
      <c r="D21" s="80">
        <v>2.0</v>
      </c>
      <c r="E21" s="69"/>
      <c r="F21" s="75" t="s">
        <v>72</v>
      </c>
    </row>
    <row r="22">
      <c r="A22" s="67"/>
      <c r="B22" s="67"/>
      <c r="C22" s="72" t="s">
        <v>73</v>
      </c>
      <c r="D22" s="76">
        <v>0.02</v>
      </c>
      <c r="E22" s="69"/>
      <c r="F22" s="75" t="s">
        <v>74</v>
      </c>
    </row>
    <row r="23">
      <c r="A23" s="67"/>
      <c r="B23" s="67"/>
      <c r="C23" s="72" t="s">
        <v>75</v>
      </c>
      <c r="D23" s="76">
        <v>0.01</v>
      </c>
      <c r="E23" s="69"/>
      <c r="F23" s="75" t="str">
        <f>F22</f>
        <v>Baseline retail lender commission is 2.00%. When both lender and broker, lender commission is reduced to 1.00% and broker commission is 2.00%. So represented here as baseline commission of 2.00% with incremental 1.00% added when broker is used in addition to lender.</v>
      </c>
    </row>
    <row r="24">
      <c r="A24" s="67"/>
      <c r="B24" s="67"/>
      <c r="C24" s="72"/>
      <c r="D24" s="76"/>
      <c r="E24" s="69"/>
      <c r="F24" s="69"/>
    </row>
    <row r="25">
      <c r="A25" s="67"/>
      <c r="B25" s="67"/>
      <c r="C25" s="72" t="s">
        <v>76</v>
      </c>
      <c r="D25" s="76">
        <v>0.0625</v>
      </c>
      <c r="E25" s="69"/>
      <c r="F25" s="69"/>
    </row>
    <row r="26">
      <c r="A26" s="67"/>
      <c r="B26" s="67"/>
      <c r="C26" s="72" t="s">
        <v>77</v>
      </c>
      <c r="D26" s="81">
        <f t="shared" ref="D26:D27" si="1">D25+D22/D$21</f>
        <v>0.0725</v>
      </c>
      <c r="E26" s="69"/>
      <c r="F26" s="69"/>
    </row>
    <row r="27">
      <c r="A27" s="67"/>
      <c r="B27" s="67"/>
      <c r="C27" s="72" t="s">
        <v>78</v>
      </c>
      <c r="D27" s="81">
        <f t="shared" si="1"/>
        <v>0.0775</v>
      </c>
      <c r="E27" s="69"/>
      <c r="F27" s="69"/>
    </row>
    <row r="28">
      <c r="A28" s="67"/>
      <c r="B28" s="67"/>
      <c r="C28" s="72"/>
      <c r="D28" s="79"/>
      <c r="E28" s="69"/>
      <c r="F28" s="69"/>
    </row>
    <row r="29">
      <c r="A29" s="67"/>
      <c r="B29" s="67"/>
      <c r="C29" s="72" t="s">
        <v>48</v>
      </c>
      <c r="D29" s="79">
        <v>7.0</v>
      </c>
      <c r="E29" s="69"/>
      <c r="F29" s="82" t="s">
        <v>79</v>
      </c>
    </row>
    <row r="30">
      <c r="A30" s="67"/>
      <c r="B30" s="67"/>
      <c r="C30" s="72"/>
      <c r="D30" s="79"/>
      <c r="E30" s="69"/>
      <c r="F30" s="69"/>
    </row>
    <row r="31">
      <c r="A31" s="67"/>
      <c r="B31" s="67" t="s">
        <v>21</v>
      </c>
      <c r="C31" s="72"/>
      <c r="D31" s="70"/>
      <c r="E31" s="69"/>
      <c r="F31" s="69"/>
    </row>
    <row r="32">
      <c r="A32" s="67"/>
      <c r="B32" s="67"/>
      <c r="C32" s="72" t="s">
        <v>80</v>
      </c>
      <c r="D32" s="76">
        <v>0.007</v>
      </c>
      <c r="E32" s="69"/>
      <c r="F32" s="53" t="s">
        <v>81</v>
      </c>
    </row>
    <row r="33">
      <c r="A33" s="83"/>
      <c r="B33" s="83"/>
      <c r="C33" s="84"/>
      <c r="D33" s="70"/>
      <c r="E33" s="69"/>
      <c r="F33" s="69"/>
    </row>
    <row r="34">
      <c r="A34" s="67" t="s">
        <v>82</v>
      </c>
      <c r="B34" s="68"/>
      <c r="C34" s="69"/>
      <c r="D34" s="70"/>
      <c r="E34" s="69"/>
      <c r="F34" s="69"/>
    </row>
    <row r="35">
      <c r="A35" s="67"/>
      <c r="B35" s="67"/>
      <c r="C35" s="72" t="s">
        <v>83</v>
      </c>
      <c r="D35" s="85">
        <v>5000000.0</v>
      </c>
      <c r="E35" s="69"/>
      <c r="F35" s="75" t="s">
        <v>84</v>
      </c>
    </row>
    <row r="36">
      <c r="A36" s="67"/>
      <c r="B36" s="67"/>
      <c r="C36" s="72" t="s">
        <v>85</v>
      </c>
      <c r="D36" s="77">
        <v>0.88</v>
      </c>
      <c r="E36" s="69"/>
      <c r="F36" s="75" t="s">
        <v>61</v>
      </c>
    </row>
    <row r="37">
      <c r="A37" s="67"/>
      <c r="B37" s="67"/>
      <c r="C37" s="72" t="s">
        <v>86</v>
      </c>
      <c r="D37" s="77">
        <v>0.89</v>
      </c>
      <c r="E37" s="69"/>
      <c r="F37" s="75" t="s">
        <v>61</v>
      </c>
    </row>
    <row r="38">
      <c r="A38" s="67"/>
      <c r="B38" s="67"/>
      <c r="C38" s="72" t="s">
        <v>87</v>
      </c>
      <c r="D38" s="77">
        <f>D39*0.5</f>
        <v>0.33</v>
      </c>
      <c r="E38" s="69"/>
      <c r="F38" s="75" t="s">
        <v>88</v>
      </c>
    </row>
    <row r="39">
      <c r="A39" s="67"/>
      <c r="B39" s="67"/>
      <c r="C39" s="72" t="s">
        <v>89</v>
      </c>
      <c r="D39" s="77">
        <v>0.66</v>
      </c>
      <c r="E39" s="69"/>
      <c r="F39" s="75" t="s">
        <v>88</v>
      </c>
    </row>
    <row r="40">
      <c r="A40" s="67"/>
      <c r="B40" s="67"/>
      <c r="C40" s="72" t="s">
        <v>90</v>
      </c>
      <c r="D40" s="77">
        <v>1.0</v>
      </c>
      <c r="E40" s="69"/>
      <c r="F40" s="69"/>
    </row>
    <row r="41">
      <c r="A41" s="67"/>
      <c r="B41" s="67"/>
      <c r="C41" s="72" t="s">
        <v>91</v>
      </c>
      <c r="D41" s="77">
        <v>1.0</v>
      </c>
      <c r="E41" s="69"/>
      <c r="F41" s="69"/>
    </row>
    <row r="42">
      <c r="A42" s="67"/>
      <c r="B42" s="67"/>
      <c r="C42" s="72" t="s">
        <v>92</v>
      </c>
      <c r="D42" s="77">
        <v>1.0</v>
      </c>
      <c r="E42" s="69"/>
      <c r="F42" s="69"/>
    </row>
    <row r="43">
      <c r="A43" s="67"/>
      <c r="B43" s="67"/>
      <c r="C43" s="72" t="s">
        <v>93</v>
      </c>
      <c r="D43" s="77">
        <v>1.0</v>
      </c>
      <c r="E43" s="69"/>
      <c r="F43" s="69"/>
    </row>
    <row r="44">
      <c r="A44" s="67"/>
      <c r="B44" s="67"/>
      <c r="C44" s="53" t="s">
        <v>94</v>
      </c>
      <c r="D44" s="77">
        <v>1.0</v>
      </c>
      <c r="E44" s="69"/>
      <c r="F44" s="69"/>
    </row>
    <row r="45">
      <c r="A45" s="67"/>
      <c r="B45" s="67"/>
      <c r="C45" s="72"/>
      <c r="D45" s="70"/>
      <c r="E45" s="69"/>
      <c r="F45" s="69"/>
    </row>
    <row r="46">
      <c r="A46" s="71" t="s">
        <v>13</v>
      </c>
      <c r="B46" s="68"/>
      <c r="C46" s="69"/>
      <c r="D46" s="70"/>
      <c r="E46" s="69"/>
      <c r="F46" s="69"/>
    </row>
    <row r="47">
      <c r="A47" s="41"/>
      <c r="B47" s="71" t="s">
        <v>0</v>
      </c>
      <c r="C47" s="72"/>
      <c r="D47" s="70"/>
      <c r="E47" s="69"/>
      <c r="F47" s="69"/>
    </row>
    <row r="48">
      <c r="A48" s="68"/>
      <c r="B48" s="71"/>
      <c r="C48" s="75" t="s">
        <v>3</v>
      </c>
      <c r="D48" s="73">
        <v>2500.0</v>
      </c>
      <c r="E48" s="69"/>
      <c r="F48" s="75" t="s">
        <v>95</v>
      </c>
    </row>
    <row r="49">
      <c r="A49" s="67"/>
      <c r="B49" s="41"/>
      <c r="C49" s="75" t="s">
        <v>4</v>
      </c>
      <c r="D49" s="73">
        <f>720+200+150+200</f>
        <v>1270</v>
      </c>
      <c r="F49" s="75" t="s">
        <v>96</v>
      </c>
    </row>
    <row r="50">
      <c r="A50" s="68"/>
      <c r="B50" s="41"/>
      <c r="C50" s="75" t="s">
        <v>5</v>
      </c>
      <c r="D50" s="54">
        <f>D14*D$10-D49-D48</f>
        <v>6859.6</v>
      </c>
      <c r="E50" s="69"/>
      <c r="F50" s="75"/>
    </row>
    <row r="51">
      <c r="A51" s="86"/>
      <c r="B51" s="41"/>
      <c r="C51" s="75" t="s">
        <v>6</v>
      </c>
      <c r="D51" s="73">
        <v>0.0</v>
      </c>
      <c r="E51" s="69"/>
      <c r="F51" s="69"/>
    </row>
    <row r="52">
      <c r="A52" s="41"/>
      <c r="B52" s="56" t="s">
        <v>1</v>
      </c>
      <c r="C52" s="72"/>
      <c r="D52" s="79"/>
      <c r="E52" s="69"/>
      <c r="F52" s="69"/>
    </row>
    <row r="53">
      <c r="A53" s="41"/>
      <c r="B53" s="67"/>
      <c r="C53" s="75" t="s">
        <v>3</v>
      </c>
      <c r="D53" s="73">
        <v>750.0</v>
      </c>
      <c r="E53" s="69"/>
      <c r="F53" s="75" t="s">
        <v>97</v>
      </c>
    </row>
    <row r="54">
      <c r="A54" s="41"/>
      <c r="B54" s="67"/>
      <c r="C54" s="75" t="s">
        <v>4</v>
      </c>
      <c r="D54" s="73">
        <v>100.0</v>
      </c>
      <c r="E54" s="69"/>
      <c r="F54" s="75" t="s">
        <v>98</v>
      </c>
    </row>
    <row r="55">
      <c r="A55" s="41"/>
      <c r="B55" s="83"/>
      <c r="C55" s="75" t="s">
        <v>5</v>
      </c>
      <c r="D55" s="73">
        <v>1150.0</v>
      </c>
      <c r="E55" s="69"/>
      <c r="F55" s="75" t="s">
        <v>99</v>
      </c>
    </row>
    <row r="56">
      <c r="A56" s="86"/>
      <c r="B56" s="67"/>
      <c r="C56" s="75" t="s">
        <v>6</v>
      </c>
      <c r="D56" s="73">
        <v>0.0</v>
      </c>
      <c r="E56" s="69"/>
      <c r="F56" s="69"/>
    </row>
    <row r="57">
      <c r="A57" s="71"/>
      <c r="B57" s="67"/>
      <c r="C57" s="72"/>
      <c r="D57" s="70"/>
      <c r="E57" s="69"/>
      <c r="F57" s="69"/>
    </row>
    <row r="58">
      <c r="A58" s="71" t="s">
        <v>14</v>
      </c>
      <c r="B58" s="68"/>
      <c r="C58" s="69"/>
      <c r="D58" s="70"/>
      <c r="E58" s="69"/>
      <c r="F58" s="69"/>
    </row>
    <row r="59">
      <c r="A59" s="68"/>
      <c r="B59" s="71" t="s">
        <v>0</v>
      </c>
      <c r="C59" s="72"/>
      <c r="D59" s="70"/>
      <c r="E59" s="69"/>
      <c r="F59" s="69"/>
    </row>
    <row r="60">
      <c r="A60" s="71"/>
      <c r="B60" s="71"/>
      <c r="C60" s="75" t="s">
        <v>3</v>
      </c>
      <c r="D60" s="73">
        <v>2500.0</v>
      </c>
      <c r="E60" s="69"/>
      <c r="F60" s="69"/>
    </row>
    <row r="61">
      <c r="A61" s="68"/>
      <c r="B61" s="41"/>
      <c r="C61" s="75" t="s">
        <v>4</v>
      </c>
      <c r="D61" s="73">
        <v>1250.0</v>
      </c>
      <c r="E61" s="69"/>
      <c r="F61" s="75" t="s">
        <v>96</v>
      </c>
    </row>
    <row r="62">
      <c r="A62" s="71"/>
      <c r="B62" s="41"/>
      <c r="C62" s="75" t="s">
        <v>5</v>
      </c>
      <c r="D62" s="54">
        <f>D15*D$10-D61-D60</f>
        <v>7538.8</v>
      </c>
      <c r="E62" s="69"/>
      <c r="F62" s="69"/>
    </row>
    <row r="63">
      <c r="A63" s="71"/>
      <c r="B63" s="41"/>
      <c r="C63" s="75" t="s">
        <v>6</v>
      </c>
      <c r="D63" s="73">
        <v>0.0</v>
      </c>
      <c r="E63" s="69"/>
      <c r="F63" s="69"/>
    </row>
    <row r="64">
      <c r="A64" s="71"/>
      <c r="B64" s="56" t="s">
        <v>1</v>
      </c>
      <c r="C64" s="72"/>
      <c r="D64" s="79"/>
      <c r="E64" s="69"/>
      <c r="F64" s="69"/>
    </row>
    <row r="65">
      <c r="A65" s="71"/>
      <c r="B65" s="67"/>
      <c r="C65" s="75" t="s">
        <v>3</v>
      </c>
      <c r="D65" s="73">
        <v>750.0</v>
      </c>
      <c r="E65" s="69"/>
      <c r="F65" s="69"/>
    </row>
    <row r="66">
      <c r="A66" s="68"/>
      <c r="B66" s="67"/>
      <c r="C66" s="75" t="s">
        <v>4</v>
      </c>
      <c r="D66" s="73">
        <v>100.0</v>
      </c>
      <c r="E66" s="69"/>
      <c r="F66" s="69"/>
    </row>
    <row r="67">
      <c r="A67" s="71"/>
      <c r="B67" s="83"/>
      <c r="C67" s="75" t="s">
        <v>5</v>
      </c>
      <c r="D67" s="73">
        <v>1150.0</v>
      </c>
      <c r="E67" s="69"/>
      <c r="F67" s="69"/>
    </row>
    <row r="68">
      <c r="A68" s="68"/>
      <c r="B68" s="67"/>
      <c r="C68" s="75" t="s">
        <v>6</v>
      </c>
      <c r="D68" s="73">
        <v>0.0</v>
      </c>
      <c r="E68" s="69"/>
      <c r="F68" s="69"/>
    </row>
    <row r="69">
      <c r="A69" s="71"/>
      <c r="B69" s="68"/>
      <c r="C69" s="69"/>
      <c r="D69" s="70"/>
      <c r="E69" s="69"/>
      <c r="F69" s="69"/>
    </row>
    <row r="70">
      <c r="A70" s="71" t="s">
        <v>15</v>
      </c>
      <c r="B70" s="68"/>
      <c r="C70" s="68"/>
      <c r="D70" s="87"/>
      <c r="E70" s="68"/>
      <c r="F70" s="68"/>
    </row>
    <row r="71">
      <c r="A71" s="68"/>
      <c r="B71" s="71" t="s">
        <v>0</v>
      </c>
      <c r="C71" s="69"/>
      <c r="D71" s="70"/>
      <c r="E71" s="69"/>
      <c r="F71" s="69"/>
    </row>
    <row r="72">
      <c r="A72" s="41"/>
      <c r="B72" s="71"/>
      <c r="C72" s="75" t="s">
        <v>3</v>
      </c>
      <c r="D72" s="73">
        <v>2500.0</v>
      </c>
      <c r="E72" s="69"/>
      <c r="F72" s="75" t="s">
        <v>100</v>
      </c>
    </row>
    <row r="73">
      <c r="A73" s="68"/>
      <c r="B73" s="41"/>
      <c r="C73" s="75" t="s">
        <v>4</v>
      </c>
      <c r="D73" s="73">
        <v>500.0</v>
      </c>
      <c r="E73" s="69"/>
      <c r="F73" s="75" t="s">
        <v>101</v>
      </c>
    </row>
    <row r="74">
      <c r="A74" s="41"/>
      <c r="B74" s="41"/>
      <c r="C74" s="75" t="s">
        <v>5</v>
      </c>
      <c r="D74" s="88">
        <f>D$19*D23-D73-D72</f>
        <v>708</v>
      </c>
      <c r="E74" s="69"/>
      <c r="F74" s="69"/>
    </row>
    <row r="75">
      <c r="A75" s="41"/>
      <c r="B75" s="41"/>
      <c r="C75" s="75" t="s">
        <v>6</v>
      </c>
      <c r="D75" s="88">
        <f>D76-D74-D73-D72</f>
        <v>9420.753664</v>
      </c>
      <c r="E75" s="69"/>
      <c r="F75" s="69"/>
    </row>
    <row r="76">
      <c r="A76" s="41"/>
      <c r="B76" s="56"/>
      <c r="C76" s="75" t="s">
        <v>102</v>
      </c>
      <c r="D76" s="88">
        <f>sumif('Mortgage Rate With Lender &amp; Bro'!$A:$A,"&lt;="&amp;D29&amp;"",'Mortgage Rate With Lender &amp; Bro'!$D:$D)-sumif('Mortgage Rate With Lender Commi'!$A:$A,"&lt;="&amp;D29&amp;"",'Mortgage Rate With Lender Commi'!$D:$D)</f>
        <v>13128.75366</v>
      </c>
      <c r="E76" s="69"/>
      <c r="F76" s="75" t="s">
        <v>103</v>
      </c>
    </row>
    <row r="77" ht="4.5" customHeight="1">
      <c r="A77" s="88">
        <f>sum('Mortgage Rate With Lender &amp; Bro'!A:A)-sum('Mortgage Rate With Lender Commi'!A:A)</f>
        <v>0</v>
      </c>
      <c r="B77" s="71"/>
      <c r="C77" s="75"/>
      <c r="D77" s="88"/>
      <c r="E77" s="69"/>
      <c r="F77" s="75"/>
    </row>
    <row r="78">
      <c r="A78" s="41"/>
      <c r="B78" s="56"/>
      <c r="C78" s="75" t="s">
        <v>104</v>
      </c>
      <c r="D78" s="88">
        <f>D79-sum(D72:D74)</f>
        <v>41992.90563</v>
      </c>
      <c r="E78" s="69"/>
      <c r="F78" s="89"/>
    </row>
    <row r="79">
      <c r="A79" s="41"/>
      <c r="B79" s="71"/>
      <c r="C79" s="75" t="s">
        <v>105</v>
      </c>
      <c r="D79" s="88">
        <f>sum('Mortgage Rate With Lender &amp; Bro'!D:D)-sum('Mortgage Rate With Lender Commi'!D:D)</f>
        <v>45700.90563</v>
      </c>
      <c r="E79" s="69"/>
      <c r="F79" s="75" t="s">
        <v>103</v>
      </c>
    </row>
    <row r="80">
      <c r="A80" s="41"/>
      <c r="B80" s="56" t="s">
        <v>1</v>
      </c>
      <c r="C80" s="69"/>
      <c r="D80" s="70"/>
      <c r="E80" s="69"/>
      <c r="F80" s="89"/>
    </row>
    <row r="81">
      <c r="A81" s="41"/>
      <c r="B81" s="68"/>
      <c r="C81" s="75" t="s">
        <v>3</v>
      </c>
      <c r="D81" s="73">
        <v>250.0</v>
      </c>
      <c r="E81" s="69"/>
      <c r="F81" s="75" t="s">
        <v>106</v>
      </c>
    </row>
    <row r="82">
      <c r="A82" s="68"/>
      <c r="B82" s="68"/>
      <c r="C82" s="75" t="s">
        <v>4</v>
      </c>
      <c r="D82" s="73">
        <v>100.0</v>
      </c>
      <c r="E82" s="69"/>
      <c r="F82" s="75" t="s">
        <v>107</v>
      </c>
    </row>
    <row r="83">
      <c r="A83" s="41"/>
      <c r="B83" s="68"/>
      <c r="C83" s="75" t="s">
        <v>5</v>
      </c>
      <c r="D83" s="73">
        <v>270.0</v>
      </c>
      <c r="E83" s="69"/>
      <c r="F83" s="69"/>
    </row>
    <row r="84">
      <c r="A84" s="68"/>
      <c r="B84" s="68"/>
      <c r="C84" s="75" t="s">
        <v>6</v>
      </c>
      <c r="D84" s="73">
        <v>0.0</v>
      </c>
      <c r="E84" s="69"/>
      <c r="F84" s="69"/>
    </row>
    <row r="85">
      <c r="A85" s="41"/>
      <c r="B85" s="41"/>
      <c r="C85" s="69"/>
      <c r="D85" s="70"/>
      <c r="E85" s="69"/>
      <c r="F85" s="69"/>
    </row>
    <row r="86">
      <c r="A86" s="71" t="s">
        <v>16</v>
      </c>
      <c r="B86" s="68"/>
      <c r="C86" s="69"/>
      <c r="D86" s="70"/>
      <c r="E86" s="69"/>
      <c r="F86" s="69"/>
    </row>
    <row r="87">
      <c r="A87" s="41"/>
      <c r="B87" s="71" t="s">
        <v>0</v>
      </c>
      <c r="C87" s="69"/>
      <c r="D87" s="70"/>
      <c r="E87" s="69"/>
      <c r="F87" s="69"/>
    </row>
    <row r="88">
      <c r="A88" s="68"/>
      <c r="B88" s="68"/>
      <c r="C88" s="75" t="s">
        <v>3</v>
      </c>
      <c r="D88" s="73">
        <v>400.0</v>
      </c>
      <c r="E88" s="69"/>
      <c r="F88" s="75" t="s">
        <v>108</v>
      </c>
    </row>
    <row r="89">
      <c r="A89" s="41"/>
      <c r="B89" s="68"/>
      <c r="C89" s="75" t="s">
        <v>4</v>
      </c>
      <c r="D89" s="73">
        <v>300.0</v>
      </c>
      <c r="E89" s="69"/>
      <c r="F89" s="75" t="s">
        <v>109</v>
      </c>
    </row>
    <row r="90">
      <c r="A90" s="41"/>
      <c r="B90" s="68"/>
      <c r="C90" s="75" t="s">
        <v>5</v>
      </c>
      <c r="D90" s="88">
        <f>D$19*D22-D89-D88</f>
        <v>6716</v>
      </c>
      <c r="E90" s="69"/>
      <c r="F90" s="69"/>
    </row>
    <row r="91">
      <c r="A91" s="41"/>
      <c r="B91" s="68"/>
      <c r="C91" s="75" t="s">
        <v>6</v>
      </c>
      <c r="D91" s="88">
        <f>D92-D90-D89-D88</f>
        <v>18707.55681</v>
      </c>
      <c r="E91" s="69"/>
      <c r="F91" s="69"/>
    </row>
    <row r="92">
      <c r="A92" s="41"/>
      <c r="B92" s="71"/>
      <c r="C92" s="75" t="s">
        <v>110</v>
      </c>
      <c r="D92" s="88">
        <f>sumif('Mortgage Rate With Lender Commi'!$A:$A,"&lt;="&amp;D29&amp;"",'Mortgage Rate With Lender Commi'!$D:$D)-sumif('Par Mortgage Rate'!$A:$A,"&lt;="&amp;D29&amp;"",'Par Mortgage Rate'!$D:$D)</f>
        <v>26123.55681</v>
      </c>
      <c r="E92" s="69"/>
      <c r="F92" s="75" t="s">
        <v>103</v>
      </c>
    </row>
    <row r="93" ht="4.5" customHeight="1">
      <c r="A93" s="88">
        <f>sum('Mortgage Rate With Lender &amp; Bro'!A:A)-sum('Mortgage Rate With Lender Commi'!A:A)</f>
        <v>0</v>
      </c>
      <c r="B93" s="71"/>
      <c r="C93" s="75"/>
      <c r="D93" s="88"/>
      <c r="E93" s="69"/>
      <c r="F93" s="75"/>
    </row>
    <row r="94">
      <c r="A94" s="41"/>
      <c r="B94" s="71"/>
      <c r="C94" s="75" t="s">
        <v>104</v>
      </c>
      <c r="D94" s="88">
        <f>D95-sum(D88:D90)</f>
        <v>81298.89622</v>
      </c>
      <c r="E94" s="69"/>
      <c r="F94" s="75"/>
    </row>
    <row r="95">
      <c r="A95" s="41"/>
      <c r="B95" s="71"/>
      <c r="C95" s="75" t="s">
        <v>105</v>
      </c>
      <c r="D95" s="88">
        <f>sum('Mortgage Rate With Lender Commi'!D:D)-sum('Par Mortgage Rate'!D:D)</f>
        <v>88714.89622</v>
      </c>
      <c r="E95" s="69"/>
      <c r="F95" s="75" t="s">
        <v>103</v>
      </c>
    </row>
    <row r="96">
      <c r="A96" s="41"/>
      <c r="B96" s="71"/>
      <c r="C96" s="69"/>
      <c r="D96" s="70"/>
      <c r="E96" s="69"/>
      <c r="F96" s="69"/>
    </row>
    <row r="97">
      <c r="A97" s="41"/>
      <c r="B97" s="71" t="s">
        <v>1</v>
      </c>
      <c r="C97" s="69"/>
      <c r="D97" s="70"/>
      <c r="E97" s="69"/>
      <c r="F97" s="69"/>
    </row>
    <row r="98">
      <c r="A98" s="68"/>
      <c r="B98" s="68"/>
      <c r="C98" s="75" t="s">
        <v>3</v>
      </c>
      <c r="D98" s="73">
        <v>300.0</v>
      </c>
      <c r="E98" s="69"/>
      <c r="F98" s="90"/>
    </row>
    <row r="99">
      <c r="A99" s="41"/>
      <c r="B99" s="68"/>
      <c r="C99" s="75" t="s">
        <v>4</v>
      </c>
      <c r="D99" s="73">
        <v>200.0</v>
      </c>
      <c r="E99" s="69"/>
      <c r="F99" s="69"/>
    </row>
    <row r="100">
      <c r="A100" s="68"/>
      <c r="B100" s="68"/>
      <c r="C100" s="75" t="s">
        <v>5</v>
      </c>
      <c r="D100" s="73">
        <v>525.0</v>
      </c>
      <c r="E100" s="69"/>
      <c r="F100" s="91"/>
    </row>
    <row r="101">
      <c r="A101" s="41"/>
      <c r="B101" s="68"/>
      <c r="C101" s="75" t="s">
        <v>6</v>
      </c>
      <c r="D101" s="73">
        <v>0.0</v>
      </c>
      <c r="E101" s="69"/>
      <c r="F101" s="90"/>
    </row>
    <row r="102">
      <c r="A102" s="41"/>
      <c r="B102" s="41"/>
      <c r="C102" s="69"/>
      <c r="D102" s="70"/>
      <c r="E102" s="69"/>
      <c r="F102" s="90"/>
    </row>
    <row r="103">
      <c r="A103" s="71" t="s">
        <v>17</v>
      </c>
      <c r="B103" s="68"/>
      <c r="C103" s="69"/>
      <c r="D103" s="70"/>
      <c r="E103" s="69"/>
      <c r="F103" s="69"/>
    </row>
    <row r="104">
      <c r="A104" s="68"/>
      <c r="B104" s="71" t="s">
        <v>0</v>
      </c>
      <c r="C104" s="69"/>
      <c r="D104" s="70"/>
      <c r="E104" s="69"/>
      <c r="F104" s="69"/>
    </row>
    <row r="105">
      <c r="A105" s="41"/>
      <c r="B105" s="68"/>
      <c r="C105" s="75" t="s">
        <v>3</v>
      </c>
      <c r="D105" s="73">
        <v>0.0</v>
      </c>
      <c r="E105" s="69"/>
      <c r="F105" s="75" t="s">
        <v>111</v>
      </c>
    </row>
    <row r="106">
      <c r="A106" s="68"/>
      <c r="B106" s="68"/>
      <c r="C106" s="75" t="s">
        <v>4</v>
      </c>
      <c r="D106" s="73">
        <v>100.0</v>
      </c>
      <c r="E106" s="69"/>
      <c r="F106" s="75" t="s">
        <v>112</v>
      </c>
    </row>
    <row r="107">
      <c r="A107" s="41"/>
      <c r="B107" s="68"/>
      <c r="C107" s="75" t="s">
        <v>5</v>
      </c>
      <c r="D107" s="73">
        <v>500.0</v>
      </c>
      <c r="E107" s="69"/>
      <c r="F107" s="75" t="s">
        <v>113</v>
      </c>
    </row>
    <row r="108">
      <c r="A108" s="41"/>
      <c r="B108" s="68"/>
      <c r="C108" s="75" t="s">
        <v>6</v>
      </c>
      <c r="D108" s="73">
        <v>0.0</v>
      </c>
      <c r="E108" s="69"/>
      <c r="F108" s="69"/>
    </row>
    <row r="109">
      <c r="A109" s="41"/>
      <c r="B109" s="71" t="s">
        <v>1</v>
      </c>
      <c r="C109" s="69"/>
      <c r="D109" s="70"/>
      <c r="E109" s="69"/>
      <c r="F109" s="69"/>
    </row>
    <row r="110">
      <c r="A110" s="41"/>
      <c r="B110" s="68"/>
      <c r="C110" s="75" t="s">
        <v>3</v>
      </c>
      <c r="D110" s="73">
        <v>0.0</v>
      </c>
      <c r="E110" s="69"/>
      <c r="F110" s="75" t="s">
        <v>111</v>
      </c>
    </row>
    <row r="111">
      <c r="A111" s="68"/>
      <c r="B111" s="68"/>
      <c r="C111" s="75" t="s">
        <v>4</v>
      </c>
      <c r="D111" s="73">
        <v>50.0</v>
      </c>
      <c r="E111" s="69"/>
      <c r="F111" s="75" t="s">
        <v>114</v>
      </c>
    </row>
    <row r="112">
      <c r="A112" s="41"/>
      <c r="B112" s="68"/>
      <c r="C112" s="75" t="s">
        <v>5</v>
      </c>
      <c r="D112" s="73">
        <v>150.0</v>
      </c>
      <c r="E112" s="69"/>
      <c r="F112" s="75" t="s">
        <v>115</v>
      </c>
    </row>
    <row r="113">
      <c r="A113" s="68"/>
      <c r="B113" s="68"/>
      <c r="C113" s="75" t="s">
        <v>6</v>
      </c>
      <c r="D113" s="73">
        <v>0.0</v>
      </c>
      <c r="E113" s="69"/>
      <c r="F113" s="69"/>
    </row>
    <row r="114">
      <c r="A114" s="41"/>
      <c r="B114" s="68"/>
      <c r="C114" s="69"/>
      <c r="D114" s="70"/>
      <c r="E114" s="69"/>
      <c r="F114" s="69"/>
    </row>
    <row r="115">
      <c r="A115" s="71" t="s">
        <v>18</v>
      </c>
      <c r="B115" s="68"/>
      <c r="C115" s="69"/>
      <c r="D115" s="70"/>
      <c r="E115" s="69"/>
      <c r="F115" s="69"/>
    </row>
    <row r="116">
      <c r="A116" s="41"/>
      <c r="B116" s="71" t="s">
        <v>0</v>
      </c>
      <c r="C116" s="69"/>
      <c r="D116" s="70"/>
      <c r="E116" s="69"/>
      <c r="F116" s="69"/>
    </row>
    <row r="117">
      <c r="A117" s="41"/>
      <c r="B117" s="68"/>
      <c r="C117" s="75" t="s">
        <v>3</v>
      </c>
      <c r="D117" s="79">
        <v>0.0</v>
      </c>
      <c r="E117" s="69"/>
      <c r="F117" s="69"/>
    </row>
    <row r="118">
      <c r="A118" s="41"/>
      <c r="B118" s="68"/>
      <c r="C118" s="75" t="s">
        <v>4</v>
      </c>
      <c r="D118" s="73">
        <v>100.0</v>
      </c>
      <c r="E118" s="69"/>
      <c r="F118" s="53" t="s">
        <v>116</v>
      </c>
    </row>
    <row r="119">
      <c r="A119" s="41"/>
      <c r="B119" s="68"/>
      <c r="C119" s="75" t="s">
        <v>5</v>
      </c>
      <c r="D119" s="73">
        <v>400.0</v>
      </c>
      <c r="E119" s="69"/>
      <c r="F119" s="75" t="s">
        <v>117</v>
      </c>
    </row>
    <row r="120">
      <c r="A120" s="41"/>
      <c r="B120" s="68"/>
      <c r="C120" s="75" t="s">
        <v>6</v>
      </c>
      <c r="D120" s="79">
        <v>0.0</v>
      </c>
      <c r="E120" s="69"/>
      <c r="F120" s="69"/>
    </row>
    <row r="121">
      <c r="A121" s="41"/>
      <c r="B121" s="71" t="s">
        <v>1</v>
      </c>
      <c r="C121" s="69"/>
      <c r="D121" s="70"/>
      <c r="E121" s="69"/>
      <c r="F121" s="69"/>
    </row>
    <row r="122">
      <c r="A122" s="41"/>
      <c r="B122" s="68"/>
      <c r="C122" s="75" t="s">
        <v>3</v>
      </c>
      <c r="D122" s="79">
        <v>0.0</v>
      </c>
      <c r="E122" s="69"/>
      <c r="F122" s="69"/>
    </row>
    <row r="123">
      <c r="A123" s="41"/>
      <c r="B123" s="68"/>
      <c r="C123" s="75" t="s">
        <v>4</v>
      </c>
      <c r="D123" s="79">
        <v>50.0</v>
      </c>
      <c r="E123" s="69"/>
      <c r="F123" s="53" t="s">
        <v>118</v>
      </c>
    </row>
    <row r="124">
      <c r="A124" s="41"/>
      <c r="B124" s="68"/>
      <c r="C124" s="75" t="s">
        <v>5</v>
      </c>
      <c r="D124" s="79">
        <v>150.0</v>
      </c>
      <c r="E124" s="69"/>
      <c r="F124" s="75" t="s">
        <v>119</v>
      </c>
    </row>
    <row r="125">
      <c r="A125" s="41"/>
      <c r="B125" s="68"/>
      <c r="C125" s="75" t="s">
        <v>6</v>
      </c>
      <c r="D125" s="79">
        <v>0.0</v>
      </c>
      <c r="E125" s="69"/>
      <c r="F125" s="69"/>
    </row>
    <row r="126">
      <c r="A126" s="41"/>
      <c r="B126" s="68"/>
      <c r="C126" s="69"/>
      <c r="D126" s="70"/>
      <c r="E126" s="69"/>
      <c r="F126" s="69"/>
    </row>
    <row r="127">
      <c r="A127" s="71" t="s">
        <v>19</v>
      </c>
      <c r="B127" s="68"/>
      <c r="C127" s="69"/>
      <c r="D127" s="70"/>
      <c r="E127" s="69"/>
      <c r="F127" s="69"/>
    </row>
    <row r="128">
      <c r="A128" s="41"/>
      <c r="B128" s="71" t="s">
        <v>0</v>
      </c>
      <c r="C128" s="69"/>
      <c r="D128" s="70"/>
      <c r="E128" s="69"/>
      <c r="F128" s="69"/>
    </row>
    <row r="129">
      <c r="A129" s="41"/>
      <c r="B129" s="68"/>
      <c r="C129" s="75" t="s">
        <v>3</v>
      </c>
      <c r="D129" s="79">
        <v>200.0</v>
      </c>
      <c r="E129" s="69"/>
      <c r="F129" s="53" t="s">
        <v>120</v>
      </c>
    </row>
    <row r="130">
      <c r="A130" s="68"/>
      <c r="B130" s="68"/>
      <c r="C130" s="75" t="s">
        <v>4</v>
      </c>
      <c r="D130" s="79">
        <v>150.0</v>
      </c>
      <c r="E130" s="69"/>
      <c r="F130" s="75" t="s">
        <v>121</v>
      </c>
    </row>
    <row r="131">
      <c r="A131" s="41"/>
      <c r="B131" s="68"/>
      <c r="C131" s="75" t="s">
        <v>5</v>
      </c>
      <c r="D131" s="79">
        <v>650.0</v>
      </c>
      <c r="E131" s="69"/>
      <c r="F131" s="69"/>
    </row>
    <row r="132">
      <c r="A132" s="68"/>
      <c r="B132" s="68"/>
      <c r="C132" s="75" t="s">
        <v>6</v>
      </c>
      <c r="D132" s="79">
        <v>0.0</v>
      </c>
      <c r="E132" s="69"/>
      <c r="F132" s="69"/>
    </row>
    <row r="133">
      <c r="A133" s="71"/>
      <c r="B133" s="71" t="s">
        <v>1</v>
      </c>
      <c r="C133" s="69"/>
      <c r="D133" s="70"/>
      <c r="E133" s="69"/>
      <c r="F133" s="69"/>
    </row>
    <row r="134">
      <c r="A134" s="68"/>
      <c r="B134" s="68"/>
      <c r="C134" s="75" t="s">
        <v>3</v>
      </c>
      <c r="D134" s="79">
        <v>0.0</v>
      </c>
      <c r="E134" s="69"/>
      <c r="F134" s="69"/>
    </row>
    <row r="135">
      <c r="A135" s="71"/>
      <c r="B135" s="68"/>
      <c r="C135" s="75" t="s">
        <v>4</v>
      </c>
      <c r="D135" s="79">
        <v>50.0</v>
      </c>
      <c r="E135" s="69"/>
      <c r="F135" s="69"/>
    </row>
    <row r="136">
      <c r="A136" s="71"/>
      <c r="B136" s="68"/>
      <c r="C136" s="75" t="s">
        <v>5</v>
      </c>
      <c r="D136" s="79">
        <v>150.0</v>
      </c>
      <c r="E136" s="69"/>
      <c r="F136" s="69"/>
    </row>
    <row r="137">
      <c r="A137" s="71"/>
      <c r="B137" s="68"/>
      <c r="C137" s="75" t="s">
        <v>6</v>
      </c>
      <c r="D137" s="79">
        <v>0.0</v>
      </c>
      <c r="E137" s="69"/>
      <c r="F137" s="69"/>
    </row>
    <row r="138">
      <c r="A138" s="71"/>
      <c r="B138" s="68"/>
      <c r="C138" s="69"/>
      <c r="D138" s="70"/>
      <c r="E138" s="69"/>
      <c r="F138" s="69"/>
    </row>
    <row r="139">
      <c r="A139" s="71" t="s">
        <v>20</v>
      </c>
      <c r="B139" s="68"/>
      <c r="C139" s="69"/>
      <c r="D139" s="70"/>
      <c r="E139" s="69"/>
      <c r="F139" s="69"/>
    </row>
    <row r="140">
      <c r="A140" s="71"/>
      <c r="B140" s="71" t="s">
        <v>0</v>
      </c>
      <c r="C140" s="69"/>
      <c r="D140" s="70"/>
      <c r="E140" s="69"/>
      <c r="F140" s="69"/>
    </row>
    <row r="141">
      <c r="A141" s="68"/>
      <c r="B141" s="68"/>
      <c r="C141" s="75" t="s">
        <v>3</v>
      </c>
      <c r="D141" s="79">
        <v>100.0</v>
      </c>
      <c r="E141" s="69"/>
      <c r="F141" s="53" t="s">
        <v>122</v>
      </c>
    </row>
    <row r="142">
      <c r="A142" s="71"/>
      <c r="B142" s="68"/>
      <c r="C142" s="75" t="s">
        <v>4</v>
      </c>
      <c r="D142" s="79">
        <v>150.0</v>
      </c>
      <c r="E142" s="69"/>
      <c r="F142" s="75" t="s">
        <v>123</v>
      </c>
    </row>
    <row r="143">
      <c r="A143" s="71"/>
      <c r="B143" s="68"/>
      <c r="C143" s="75" t="s">
        <v>5</v>
      </c>
      <c r="D143" s="79">
        <v>750.0</v>
      </c>
      <c r="E143" s="69"/>
      <c r="F143" s="69"/>
    </row>
    <row r="144">
      <c r="A144" s="71"/>
      <c r="B144" s="68"/>
      <c r="C144" s="75" t="s">
        <v>6</v>
      </c>
      <c r="D144" s="79">
        <v>0.0</v>
      </c>
      <c r="E144" s="69"/>
      <c r="F144" s="69"/>
    </row>
    <row r="145">
      <c r="A145" s="71"/>
      <c r="B145" s="71" t="s">
        <v>1</v>
      </c>
      <c r="C145" s="69"/>
      <c r="D145" s="70"/>
      <c r="E145" s="69"/>
      <c r="F145" s="69"/>
    </row>
    <row r="146">
      <c r="A146" s="68"/>
      <c r="B146" s="68"/>
      <c r="C146" s="75" t="s">
        <v>3</v>
      </c>
      <c r="D146" s="79">
        <v>0.0</v>
      </c>
      <c r="E146" s="69"/>
      <c r="F146" s="69"/>
    </row>
    <row r="147">
      <c r="A147" s="41"/>
      <c r="B147" s="68"/>
      <c r="C147" s="75" t="s">
        <v>4</v>
      </c>
      <c r="D147" s="79">
        <v>50.0</v>
      </c>
      <c r="E147" s="69"/>
      <c r="F147" s="69"/>
    </row>
    <row r="148">
      <c r="A148" s="68"/>
      <c r="B148" s="68"/>
      <c r="C148" s="75" t="s">
        <v>5</v>
      </c>
      <c r="D148" s="79">
        <v>150.0</v>
      </c>
      <c r="E148" s="69"/>
      <c r="F148" s="69"/>
    </row>
    <row r="149">
      <c r="A149" s="68"/>
      <c r="B149" s="68"/>
      <c r="C149" s="75" t="s">
        <v>6</v>
      </c>
      <c r="D149" s="79">
        <v>0.0</v>
      </c>
      <c r="E149" s="69"/>
      <c r="F149" s="69"/>
    </row>
    <row r="150">
      <c r="B150" s="68"/>
      <c r="C150" s="69"/>
      <c r="D150" s="70"/>
      <c r="E150" s="69"/>
      <c r="F150" s="69"/>
    </row>
    <row r="151">
      <c r="A151" s="71" t="s">
        <v>21</v>
      </c>
      <c r="B151" s="68"/>
      <c r="C151" s="69"/>
      <c r="D151" s="70"/>
      <c r="E151" s="69"/>
      <c r="F151" s="69"/>
    </row>
    <row r="152">
      <c r="A152" s="71"/>
      <c r="B152" s="71" t="s">
        <v>0</v>
      </c>
      <c r="C152" s="69"/>
      <c r="D152" s="70"/>
      <c r="E152" s="69"/>
      <c r="F152" s="69"/>
    </row>
    <row r="153">
      <c r="A153" s="68"/>
      <c r="B153" s="68"/>
      <c r="C153" s="75" t="s">
        <v>3</v>
      </c>
      <c r="D153" s="79">
        <v>400.0</v>
      </c>
      <c r="E153" s="69"/>
      <c r="F153" s="75" t="s">
        <v>124</v>
      </c>
    </row>
    <row r="154">
      <c r="A154" s="71"/>
      <c r="B154" s="68"/>
      <c r="C154" s="75" t="s">
        <v>4</v>
      </c>
      <c r="D154" s="79">
        <v>0.0</v>
      </c>
      <c r="E154" s="69"/>
      <c r="F154" s="69"/>
    </row>
    <row r="155">
      <c r="A155" s="71"/>
      <c r="B155" s="68"/>
      <c r="C155" s="75" t="s">
        <v>5</v>
      </c>
      <c r="D155" s="88">
        <f>D32*D$10-D154-D153</f>
        <v>2484</v>
      </c>
      <c r="E155" s="69"/>
      <c r="F155" s="69"/>
    </row>
    <row r="156">
      <c r="A156" s="71"/>
      <c r="B156" s="68"/>
      <c r="C156" s="75" t="s">
        <v>6</v>
      </c>
      <c r="D156" s="79">
        <v>0.0</v>
      </c>
      <c r="E156" s="69"/>
      <c r="F156" s="69"/>
    </row>
    <row r="157">
      <c r="A157" s="71"/>
      <c r="B157" s="71" t="s">
        <v>1</v>
      </c>
      <c r="C157" s="69"/>
      <c r="D157" s="70"/>
      <c r="E157" s="69"/>
      <c r="F157" s="69"/>
    </row>
    <row r="158">
      <c r="A158" s="68"/>
      <c r="B158" s="68"/>
      <c r="C158" s="75" t="s">
        <v>3</v>
      </c>
      <c r="D158" s="79">
        <v>0.0</v>
      </c>
      <c r="E158" s="69"/>
      <c r="F158" s="69"/>
    </row>
    <row r="159">
      <c r="A159" s="71"/>
      <c r="B159" s="68"/>
      <c r="C159" s="75" t="s">
        <v>4</v>
      </c>
      <c r="D159" s="79">
        <v>0.0</v>
      </c>
      <c r="E159" s="69"/>
      <c r="F159" s="69"/>
    </row>
    <row r="160">
      <c r="A160" s="68"/>
      <c r="B160" s="68"/>
      <c r="C160" s="75" t="s">
        <v>5</v>
      </c>
      <c r="D160" s="79">
        <v>0.0</v>
      </c>
      <c r="E160" s="69"/>
      <c r="F160" s="69"/>
    </row>
    <row r="161">
      <c r="A161" s="71"/>
      <c r="B161" s="68"/>
      <c r="C161" s="75" t="s">
        <v>6</v>
      </c>
      <c r="D161" s="79">
        <v>0.0</v>
      </c>
      <c r="E161" s="69"/>
      <c r="F161" s="69"/>
    </row>
    <row r="162">
      <c r="A162" s="71"/>
      <c r="B162" s="68"/>
      <c r="C162" s="69"/>
      <c r="D162" s="70"/>
      <c r="E162" s="69"/>
      <c r="F162" s="69"/>
    </row>
    <row r="163">
      <c r="A163" s="71" t="s">
        <v>22</v>
      </c>
      <c r="B163" s="68"/>
      <c r="C163" s="69"/>
      <c r="D163" s="70"/>
      <c r="E163" s="69"/>
      <c r="F163" s="69"/>
    </row>
    <row r="164">
      <c r="A164" s="68"/>
      <c r="B164" s="71" t="s">
        <v>0</v>
      </c>
      <c r="C164" s="69"/>
      <c r="D164" s="70"/>
      <c r="E164" s="69"/>
      <c r="F164" s="69"/>
    </row>
    <row r="165">
      <c r="A165" s="71"/>
      <c r="B165" s="68"/>
      <c r="C165" s="75" t="s">
        <v>3</v>
      </c>
      <c r="D165" s="79">
        <v>0.0</v>
      </c>
      <c r="E165" s="69"/>
      <c r="F165" s="69"/>
    </row>
    <row r="166">
      <c r="A166" s="71"/>
      <c r="B166" s="68"/>
      <c r="C166" s="75" t="s">
        <v>4</v>
      </c>
      <c r="D166" s="79">
        <v>0.0</v>
      </c>
      <c r="E166" s="69"/>
      <c r="F166" s="69"/>
    </row>
    <row r="167">
      <c r="A167" s="71"/>
      <c r="B167" s="68"/>
      <c r="C167" s="75" t="s">
        <v>5</v>
      </c>
      <c r="D167" s="79">
        <v>0.0</v>
      </c>
      <c r="E167" s="69"/>
      <c r="F167" s="69"/>
    </row>
    <row r="168">
      <c r="A168" s="71"/>
      <c r="B168" s="68"/>
      <c r="C168" s="75" t="s">
        <v>6</v>
      </c>
      <c r="D168" s="79">
        <v>0.0</v>
      </c>
      <c r="E168" s="69"/>
      <c r="F168" s="69"/>
    </row>
    <row r="169">
      <c r="A169" s="71"/>
      <c r="B169" s="71" t="s">
        <v>1</v>
      </c>
      <c r="C169" s="69"/>
      <c r="D169" s="70"/>
      <c r="E169" s="69"/>
      <c r="F169" s="69"/>
    </row>
    <row r="170">
      <c r="A170" s="71"/>
      <c r="B170" s="68"/>
      <c r="C170" s="75" t="s">
        <v>3</v>
      </c>
      <c r="D170" s="79">
        <v>350.0</v>
      </c>
      <c r="E170" s="69"/>
      <c r="F170" s="69"/>
    </row>
    <row r="171">
      <c r="A171" s="71"/>
      <c r="B171" s="68"/>
      <c r="C171" s="75" t="s">
        <v>4</v>
      </c>
      <c r="D171" s="79">
        <v>150.0</v>
      </c>
      <c r="E171" s="69"/>
      <c r="F171" s="69"/>
    </row>
    <row r="172">
      <c r="A172" s="68"/>
      <c r="B172" s="68"/>
      <c r="C172" s="75" t="s">
        <v>5</v>
      </c>
      <c r="D172" s="79">
        <v>200.0</v>
      </c>
      <c r="E172" s="69"/>
      <c r="F172" s="69"/>
    </row>
    <row r="173">
      <c r="A173" s="71"/>
      <c r="B173" s="68"/>
      <c r="C173" s="75" t="s">
        <v>6</v>
      </c>
      <c r="D173" s="79">
        <v>0.0</v>
      </c>
      <c r="E173" s="69"/>
      <c r="F173" s="69"/>
    </row>
    <row r="174">
      <c r="A174" s="68"/>
      <c r="B174" s="68"/>
      <c r="C174" s="69"/>
      <c r="D174" s="70"/>
      <c r="E174" s="69"/>
      <c r="F174" s="69"/>
    </row>
    <row r="175">
      <c r="A175" s="71"/>
      <c r="B175" s="68"/>
      <c r="C175" s="69"/>
      <c r="D175" s="70"/>
      <c r="E175" s="69"/>
      <c r="F175" s="69"/>
    </row>
    <row r="176">
      <c r="A176" s="71" t="s">
        <v>125</v>
      </c>
      <c r="B176" s="68"/>
      <c r="C176" s="69"/>
      <c r="D176" s="70"/>
      <c r="E176" s="69"/>
      <c r="F176" s="69"/>
    </row>
    <row r="177">
      <c r="A177" s="71"/>
      <c r="B177" s="68"/>
      <c r="C177" s="69"/>
      <c r="D177" s="70"/>
      <c r="E177" s="69"/>
      <c r="F177" s="69"/>
    </row>
  </sheetData>
  <hyperlinks>
    <hyperlink r:id="rId1" ref="F2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2" t="s">
        <v>126</v>
      </c>
      <c r="B1" s="92" t="s">
        <v>127</v>
      </c>
      <c r="C1" s="93" t="s">
        <v>128</v>
      </c>
      <c r="D1" s="93" t="s">
        <v>129</v>
      </c>
      <c r="E1" s="93" t="s">
        <v>130</v>
      </c>
      <c r="F1" s="94" t="s">
        <v>131</v>
      </c>
      <c r="G1" s="93" t="s">
        <v>132</v>
      </c>
    </row>
    <row r="2">
      <c r="A2" s="95">
        <v>1.0</v>
      </c>
      <c r="B2" s="95">
        <v>1.0</v>
      </c>
      <c r="C2" s="96">
        <f>Assumptions!D19</f>
        <v>370800</v>
      </c>
      <c r="D2" s="97">
        <f>C2*Assumptions!$D$25/12</f>
        <v>1931.25</v>
      </c>
      <c r="E2" s="97">
        <f t="shared" ref="E2:E361" si="1">F2-D2</f>
        <v>351.8293792</v>
      </c>
      <c r="F2" s="97">
        <f>IFERROR(__xludf.DUMMYFUNCTION("pmt(Assumptions!$D$25/12,Assumptions!$D$20*12,-Assumptions!$D$19)"),2283.0793791810706)</f>
        <v>2283.079379</v>
      </c>
      <c r="G2" s="97">
        <f t="shared" ref="G2:G361" si="2">C2-E2</f>
        <v>370448.1706</v>
      </c>
    </row>
    <row r="3">
      <c r="A3" s="98">
        <f t="shared" ref="A3:A13" si="3">A2</f>
        <v>1</v>
      </c>
      <c r="B3" s="98">
        <f t="shared" ref="B3:B13" si="4">B2+1</f>
        <v>2</v>
      </c>
      <c r="C3" s="97">
        <f t="shared" ref="C3:C361" si="5">G2</f>
        <v>370448.1706</v>
      </c>
      <c r="D3" s="97">
        <f>C3*Assumptions!$D$25/12</f>
        <v>1929.417555</v>
      </c>
      <c r="E3" s="97">
        <f t="shared" si="1"/>
        <v>353.6618239</v>
      </c>
      <c r="F3" s="97">
        <f>IFERROR(__xludf.DUMMYFUNCTION("pmt(Assumptions!$D$25/12,Assumptions!$D$20*12,-Assumptions!$D$19)"),2283.0793791810706)</f>
        <v>2283.079379</v>
      </c>
      <c r="G3" s="97">
        <f t="shared" si="2"/>
        <v>370094.5088</v>
      </c>
    </row>
    <row r="4">
      <c r="A4" s="98">
        <f t="shared" si="3"/>
        <v>1</v>
      </c>
      <c r="B4" s="98">
        <f t="shared" si="4"/>
        <v>3</v>
      </c>
      <c r="C4" s="97">
        <f t="shared" si="5"/>
        <v>370094.5088</v>
      </c>
      <c r="D4" s="97">
        <f>C4*Assumptions!$D$25/12</f>
        <v>1927.575567</v>
      </c>
      <c r="E4" s="97">
        <f t="shared" si="1"/>
        <v>355.5038125</v>
      </c>
      <c r="F4" s="97">
        <f>IFERROR(__xludf.DUMMYFUNCTION("pmt(Assumptions!$D$25/12,Assumptions!$D$20*12,-Assumptions!$D$19)"),2283.0793791810706)</f>
        <v>2283.079379</v>
      </c>
      <c r="G4" s="97">
        <f t="shared" si="2"/>
        <v>369739.005</v>
      </c>
    </row>
    <row r="5">
      <c r="A5" s="98">
        <f t="shared" si="3"/>
        <v>1</v>
      </c>
      <c r="B5" s="98">
        <f t="shared" si="4"/>
        <v>4</v>
      </c>
      <c r="C5" s="97">
        <f t="shared" si="5"/>
        <v>369739.005</v>
      </c>
      <c r="D5" s="97">
        <f>C5*Assumptions!$D$25/12</f>
        <v>1925.723984</v>
      </c>
      <c r="E5" s="97">
        <f t="shared" si="1"/>
        <v>357.3553949</v>
      </c>
      <c r="F5" s="97">
        <f>IFERROR(__xludf.DUMMYFUNCTION("pmt(Assumptions!$D$25/12,Assumptions!$D$20*12,-Assumptions!$D$19)"),2283.0793791810706)</f>
        <v>2283.079379</v>
      </c>
      <c r="G5" s="97">
        <f t="shared" si="2"/>
        <v>369381.6496</v>
      </c>
    </row>
    <row r="6">
      <c r="A6" s="98">
        <f t="shared" si="3"/>
        <v>1</v>
      </c>
      <c r="B6" s="98">
        <f t="shared" si="4"/>
        <v>5</v>
      </c>
      <c r="C6" s="97">
        <f t="shared" si="5"/>
        <v>369381.6496</v>
      </c>
      <c r="D6" s="97">
        <f>C6*Assumptions!$D$25/12</f>
        <v>1923.862758</v>
      </c>
      <c r="E6" s="97">
        <f t="shared" si="1"/>
        <v>359.2166209</v>
      </c>
      <c r="F6" s="97">
        <f>IFERROR(__xludf.DUMMYFUNCTION("pmt(Assumptions!$D$25/12,Assumptions!$D$20*12,-Assumptions!$D$19)"),2283.0793791810706)</f>
        <v>2283.079379</v>
      </c>
      <c r="G6" s="97">
        <f t="shared" si="2"/>
        <v>369022.433</v>
      </c>
    </row>
    <row r="7">
      <c r="A7" s="98">
        <f t="shared" si="3"/>
        <v>1</v>
      </c>
      <c r="B7" s="98">
        <f t="shared" si="4"/>
        <v>6</v>
      </c>
      <c r="C7" s="97">
        <f t="shared" si="5"/>
        <v>369022.433</v>
      </c>
      <c r="D7" s="97">
        <f>C7*Assumptions!$D$25/12</f>
        <v>1921.991838</v>
      </c>
      <c r="E7" s="97">
        <f t="shared" si="1"/>
        <v>361.0875408</v>
      </c>
      <c r="F7" s="97">
        <f>IFERROR(__xludf.DUMMYFUNCTION("pmt(Assumptions!$D$25/12,Assumptions!$D$20*12,-Assumptions!$D$19)"),2283.0793791810706)</f>
        <v>2283.079379</v>
      </c>
      <c r="G7" s="97">
        <f t="shared" si="2"/>
        <v>368661.3454</v>
      </c>
    </row>
    <row r="8">
      <c r="A8" s="98">
        <f t="shared" si="3"/>
        <v>1</v>
      </c>
      <c r="B8" s="98">
        <f t="shared" si="4"/>
        <v>7</v>
      </c>
      <c r="C8" s="97">
        <f t="shared" si="5"/>
        <v>368661.3454</v>
      </c>
      <c r="D8" s="97">
        <f>C8*Assumptions!$D$25/12</f>
        <v>1920.111174</v>
      </c>
      <c r="E8" s="97">
        <f t="shared" si="1"/>
        <v>362.9682051</v>
      </c>
      <c r="F8" s="97">
        <f>IFERROR(__xludf.DUMMYFUNCTION("pmt(Assumptions!$D$25/12,Assumptions!$D$20*12,-Assumptions!$D$19)"),2283.0793791810706)</f>
        <v>2283.079379</v>
      </c>
      <c r="G8" s="97">
        <f t="shared" si="2"/>
        <v>368298.3772</v>
      </c>
    </row>
    <row r="9">
      <c r="A9" s="98">
        <f t="shared" si="3"/>
        <v>1</v>
      </c>
      <c r="B9" s="98">
        <f t="shared" si="4"/>
        <v>8</v>
      </c>
      <c r="C9" s="97">
        <f t="shared" si="5"/>
        <v>368298.3772</v>
      </c>
      <c r="D9" s="97">
        <f>C9*Assumptions!$D$25/12</f>
        <v>1918.220715</v>
      </c>
      <c r="E9" s="97">
        <f t="shared" si="1"/>
        <v>364.8586645</v>
      </c>
      <c r="F9" s="97">
        <f>IFERROR(__xludf.DUMMYFUNCTION("pmt(Assumptions!$D$25/12,Assumptions!$D$20*12,-Assumptions!$D$19)"),2283.0793791810706)</f>
        <v>2283.079379</v>
      </c>
      <c r="G9" s="97">
        <f t="shared" si="2"/>
        <v>367933.5186</v>
      </c>
    </row>
    <row r="10">
      <c r="A10" s="98">
        <f t="shared" si="3"/>
        <v>1</v>
      </c>
      <c r="B10" s="98">
        <f t="shared" si="4"/>
        <v>9</v>
      </c>
      <c r="C10" s="97">
        <f t="shared" si="5"/>
        <v>367933.5186</v>
      </c>
      <c r="D10" s="97">
        <f>C10*Assumptions!$D$25/12</f>
        <v>1916.320409</v>
      </c>
      <c r="E10" s="97">
        <f t="shared" si="1"/>
        <v>366.75897</v>
      </c>
      <c r="F10" s="97">
        <f>IFERROR(__xludf.DUMMYFUNCTION("pmt(Assumptions!$D$25/12,Assumptions!$D$20*12,-Assumptions!$D$19)"),2283.0793791810706)</f>
        <v>2283.079379</v>
      </c>
      <c r="G10" s="97">
        <f t="shared" si="2"/>
        <v>367566.7596</v>
      </c>
    </row>
    <row r="11">
      <c r="A11" s="98">
        <f t="shared" si="3"/>
        <v>1</v>
      </c>
      <c r="B11" s="98">
        <f t="shared" si="4"/>
        <v>10</v>
      </c>
      <c r="C11" s="97">
        <f t="shared" si="5"/>
        <v>367566.7596</v>
      </c>
      <c r="D11" s="97">
        <f>C11*Assumptions!$D$25/12</f>
        <v>1914.410206</v>
      </c>
      <c r="E11" s="97">
        <f t="shared" si="1"/>
        <v>368.669173</v>
      </c>
      <c r="F11" s="97">
        <f>IFERROR(__xludf.DUMMYFUNCTION("pmt(Assumptions!$D$25/12,Assumptions!$D$20*12,-Assumptions!$D$19)"),2283.0793791810706)</f>
        <v>2283.079379</v>
      </c>
      <c r="G11" s="97">
        <f t="shared" si="2"/>
        <v>367198.0904</v>
      </c>
    </row>
    <row r="12">
      <c r="A12" s="98">
        <f t="shared" si="3"/>
        <v>1</v>
      </c>
      <c r="B12" s="98">
        <f t="shared" si="4"/>
        <v>11</v>
      </c>
      <c r="C12" s="97">
        <f t="shared" si="5"/>
        <v>367198.0904</v>
      </c>
      <c r="D12" s="97">
        <f>C12*Assumptions!$D$25/12</f>
        <v>1912.490054</v>
      </c>
      <c r="E12" s="97">
        <f t="shared" si="1"/>
        <v>370.5893249</v>
      </c>
      <c r="F12" s="97">
        <f>IFERROR(__xludf.DUMMYFUNCTION("pmt(Assumptions!$D$25/12,Assumptions!$D$20*12,-Assumptions!$D$19)"),2283.0793791810706)</f>
        <v>2283.079379</v>
      </c>
      <c r="G12" s="97">
        <f t="shared" si="2"/>
        <v>366827.5011</v>
      </c>
    </row>
    <row r="13">
      <c r="A13" s="98">
        <f t="shared" si="3"/>
        <v>1</v>
      </c>
      <c r="B13" s="98">
        <f t="shared" si="4"/>
        <v>12</v>
      </c>
      <c r="C13" s="97">
        <f t="shared" si="5"/>
        <v>366827.5011</v>
      </c>
      <c r="D13" s="97">
        <f>C13*Assumptions!$D$25/12</f>
        <v>1910.559902</v>
      </c>
      <c r="E13" s="97">
        <f t="shared" si="1"/>
        <v>372.5194777</v>
      </c>
      <c r="F13" s="97">
        <f>IFERROR(__xludf.DUMMYFUNCTION("pmt(Assumptions!$D$25/12,Assumptions!$D$20*12,-Assumptions!$D$19)"),2283.0793791810706)</f>
        <v>2283.079379</v>
      </c>
      <c r="G13" s="97">
        <f t="shared" si="2"/>
        <v>366454.9816</v>
      </c>
    </row>
    <row r="14">
      <c r="A14" s="98">
        <f t="shared" ref="A14:A361" si="6">A2+1</f>
        <v>2</v>
      </c>
      <c r="B14" s="98">
        <f t="shared" ref="B14:B361" si="7">B2</f>
        <v>1</v>
      </c>
      <c r="C14" s="97">
        <f t="shared" si="5"/>
        <v>366454.9816</v>
      </c>
      <c r="D14" s="97">
        <f>C14*Assumptions!$D$25/12</f>
        <v>1908.619696</v>
      </c>
      <c r="E14" s="97">
        <f t="shared" si="1"/>
        <v>374.4596833</v>
      </c>
      <c r="F14" s="97">
        <f>IFERROR(__xludf.DUMMYFUNCTION("pmt(Assumptions!$D$25/12,Assumptions!$D$20*12,-Assumptions!$D$19)"),2283.0793791810706)</f>
        <v>2283.079379</v>
      </c>
      <c r="G14" s="97">
        <f t="shared" si="2"/>
        <v>366080.5219</v>
      </c>
    </row>
    <row r="15">
      <c r="A15" s="98">
        <f t="shared" si="6"/>
        <v>2</v>
      </c>
      <c r="B15" s="98">
        <f t="shared" si="7"/>
        <v>2</v>
      </c>
      <c r="C15" s="97">
        <f t="shared" si="5"/>
        <v>366080.5219</v>
      </c>
      <c r="D15" s="97">
        <f>C15*Assumptions!$D$25/12</f>
        <v>1906.669385</v>
      </c>
      <c r="E15" s="97">
        <f t="shared" si="1"/>
        <v>376.4099941</v>
      </c>
      <c r="F15" s="97">
        <f>IFERROR(__xludf.DUMMYFUNCTION("pmt(Assumptions!$D$25/12,Assumptions!$D$20*12,-Assumptions!$D$19)"),2283.0793791810706)</f>
        <v>2283.079379</v>
      </c>
      <c r="G15" s="97">
        <f t="shared" si="2"/>
        <v>365704.1119</v>
      </c>
    </row>
    <row r="16">
      <c r="A16" s="98">
        <f t="shared" si="6"/>
        <v>2</v>
      </c>
      <c r="B16" s="98">
        <f t="shared" si="7"/>
        <v>3</v>
      </c>
      <c r="C16" s="97">
        <f t="shared" si="5"/>
        <v>365704.1119</v>
      </c>
      <c r="D16" s="97">
        <f>C16*Assumptions!$D$25/12</f>
        <v>1904.708916</v>
      </c>
      <c r="E16" s="97">
        <f t="shared" si="1"/>
        <v>378.3704629</v>
      </c>
      <c r="F16" s="97">
        <f>IFERROR(__xludf.DUMMYFUNCTION("pmt(Assumptions!$D$25/12,Assumptions!$D$20*12,-Assumptions!$D$19)"),2283.0793791810706)</f>
        <v>2283.079379</v>
      </c>
      <c r="G16" s="97">
        <f t="shared" si="2"/>
        <v>365325.7415</v>
      </c>
    </row>
    <row r="17">
      <c r="A17" s="98">
        <f t="shared" si="6"/>
        <v>2</v>
      </c>
      <c r="B17" s="98">
        <f t="shared" si="7"/>
        <v>4</v>
      </c>
      <c r="C17" s="97">
        <f t="shared" si="5"/>
        <v>365325.7415</v>
      </c>
      <c r="D17" s="97">
        <f>C17*Assumptions!$D$25/12</f>
        <v>1902.738237</v>
      </c>
      <c r="E17" s="97">
        <f t="shared" si="1"/>
        <v>380.3411423</v>
      </c>
      <c r="F17" s="97">
        <f>IFERROR(__xludf.DUMMYFUNCTION("pmt(Assumptions!$D$25/12,Assumptions!$D$20*12,-Assumptions!$D$19)"),2283.0793791810706)</f>
        <v>2283.079379</v>
      </c>
      <c r="G17" s="97">
        <f t="shared" si="2"/>
        <v>364945.4003</v>
      </c>
    </row>
    <row r="18">
      <c r="A18" s="98">
        <f t="shared" si="6"/>
        <v>2</v>
      </c>
      <c r="B18" s="98">
        <f t="shared" si="7"/>
        <v>5</v>
      </c>
      <c r="C18" s="97">
        <f t="shared" si="5"/>
        <v>364945.4003</v>
      </c>
      <c r="D18" s="97">
        <f>C18*Assumptions!$D$25/12</f>
        <v>1900.757293</v>
      </c>
      <c r="E18" s="97">
        <f t="shared" si="1"/>
        <v>382.3220858</v>
      </c>
      <c r="F18" s="97">
        <f>IFERROR(__xludf.DUMMYFUNCTION("pmt(Assumptions!$D$25/12,Assumptions!$D$20*12,-Assumptions!$D$19)"),2283.0793791810706)</f>
        <v>2283.079379</v>
      </c>
      <c r="G18" s="97">
        <f t="shared" si="2"/>
        <v>364563.0782</v>
      </c>
    </row>
    <row r="19">
      <c r="A19" s="98">
        <f t="shared" si="6"/>
        <v>2</v>
      </c>
      <c r="B19" s="98">
        <f t="shared" si="7"/>
        <v>6</v>
      </c>
      <c r="C19" s="97">
        <f t="shared" si="5"/>
        <v>364563.0782</v>
      </c>
      <c r="D19" s="97">
        <f>C19*Assumptions!$D$25/12</f>
        <v>1898.766033</v>
      </c>
      <c r="E19" s="97">
        <f t="shared" si="1"/>
        <v>384.3133467</v>
      </c>
      <c r="F19" s="97">
        <f>IFERROR(__xludf.DUMMYFUNCTION("pmt(Assumptions!$D$25/12,Assumptions!$D$20*12,-Assumptions!$D$19)"),2283.0793791810706)</f>
        <v>2283.079379</v>
      </c>
      <c r="G19" s="97">
        <f t="shared" si="2"/>
        <v>364178.7649</v>
      </c>
    </row>
    <row r="20">
      <c r="A20" s="98">
        <f t="shared" si="6"/>
        <v>2</v>
      </c>
      <c r="B20" s="98">
        <f t="shared" si="7"/>
        <v>7</v>
      </c>
      <c r="C20" s="97">
        <f t="shared" si="5"/>
        <v>364178.7649</v>
      </c>
      <c r="D20" s="97">
        <f>C20*Assumptions!$D$25/12</f>
        <v>1896.764401</v>
      </c>
      <c r="E20" s="97">
        <f t="shared" si="1"/>
        <v>386.3149787</v>
      </c>
      <c r="F20" s="97">
        <f>IFERROR(__xludf.DUMMYFUNCTION("pmt(Assumptions!$D$25/12,Assumptions!$D$20*12,-Assumptions!$D$19)"),2283.0793791810706)</f>
        <v>2283.079379</v>
      </c>
      <c r="G20" s="97">
        <f t="shared" si="2"/>
        <v>363792.4499</v>
      </c>
    </row>
    <row r="21">
      <c r="A21" s="98">
        <f t="shared" si="6"/>
        <v>2</v>
      </c>
      <c r="B21" s="98">
        <f t="shared" si="7"/>
        <v>8</v>
      </c>
      <c r="C21" s="97">
        <f t="shared" si="5"/>
        <v>363792.4499</v>
      </c>
      <c r="D21" s="97">
        <f>C21*Assumptions!$D$25/12</f>
        <v>1894.752343</v>
      </c>
      <c r="E21" s="97">
        <f t="shared" si="1"/>
        <v>388.3270359</v>
      </c>
      <c r="F21" s="97">
        <f>IFERROR(__xludf.DUMMYFUNCTION("pmt(Assumptions!$D$25/12,Assumptions!$D$20*12,-Assumptions!$D$19)"),2283.0793791810706)</f>
        <v>2283.079379</v>
      </c>
      <c r="G21" s="97">
        <f t="shared" si="2"/>
        <v>363404.1229</v>
      </c>
    </row>
    <row r="22">
      <c r="A22" s="98">
        <f t="shared" si="6"/>
        <v>2</v>
      </c>
      <c r="B22" s="98">
        <f t="shared" si="7"/>
        <v>9</v>
      </c>
      <c r="C22" s="97">
        <f t="shared" si="5"/>
        <v>363404.1229</v>
      </c>
      <c r="D22" s="97">
        <f>C22*Assumptions!$D$25/12</f>
        <v>1892.729807</v>
      </c>
      <c r="E22" s="97">
        <f t="shared" si="1"/>
        <v>390.3495725</v>
      </c>
      <c r="F22" s="97">
        <f>IFERROR(__xludf.DUMMYFUNCTION("pmt(Assumptions!$D$25/12,Assumptions!$D$20*12,-Assumptions!$D$19)"),2283.0793791810706)</f>
        <v>2283.079379</v>
      </c>
      <c r="G22" s="97">
        <f t="shared" si="2"/>
        <v>363013.7733</v>
      </c>
    </row>
    <row r="23">
      <c r="A23" s="98">
        <f t="shared" si="6"/>
        <v>2</v>
      </c>
      <c r="B23" s="98">
        <f t="shared" si="7"/>
        <v>10</v>
      </c>
      <c r="C23" s="97">
        <f t="shared" si="5"/>
        <v>363013.7733</v>
      </c>
      <c r="D23" s="97">
        <f>C23*Assumptions!$D$25/12</f>
        <v>1890.696736</v>
      </c>
      <c r="E23" s="97">
        <f t="shared" si="1"/>
        <v>392.3826432</v>
      </c>
      <c r="F23" s="97">
        <f>IFERROR(__xludf.DUMMYFUNCTION("pmt(Assumptions!$D$25/12,Assumptions!$D$20*12,-Assumptions!$D$19)"),2283.0793791810706)</f>
        <v>2283.079379</v>
      </c>
      <c r="G23" s="97">
        <f t="shared" si="2"/>
        <v>362621.3907</v>
      </c>
    </row>
    <row r="24">
      <c r="A24" s="98">
        <f t="shared" si="6"/>
        <v>2</v>
      </c>
      <c r="B24" s="98">
        <f t="shared" si="7"/>
        <v>11</v>
      </c>
      <c r="C24" s="97">
        <f t="shared" si="5"/>
        <v>362621.3907</v>
      </c>
      <c r="D24" s="97">
        <f>C24*Assumptions!$D$25/12</f>
        <v>1888.653076</v>
      </c>
      <c r="E24" s="97">
        <f t="shared" si="1"/>
        <v>394.4263028</v>
      </c>
      <c r="F24" s="97">
        <f>IFERROR(__xludf.DUMMYFUNCTION("pmt(Assumptions!$D$25/12,Assumptions!$D$20*12,-Assumptions!$D$19)"),2283.0793791810706)</f>
        <v>2283.079379</v>
      </c>
      <c r="G24" s="97">
        <f t="shared" si="2"/>
        <v>362226.9644</v>
      </c>
    </row>
    <row r="25">
      <c r="A25" s="98">
        <f t="shared" si="6"/>
        <v>2</v>
      </c>
      <c r="B25" s="98">
        <f t="shared" si="7"/>
        <v>12</v>
      </c>
      <c r="C25" s="97">
        <f t="shared" si="5"/>
        <v>362226.9644</v>
      </c>
      <c r="D25" s="97">
        <f>C25*Assumptions!$D$25/12</f>
        <v>1886.598773</v>
      </c>
      <c r="E25" s="97">
        <f t="shared" si="1"/>
        <v>396.4806064</v>
      </c>
      <c r="F25" s="97">
        <f>IFERROR(__xludf.DUMMYFUNCTION("pmt(Assumptions!$D$25/12,Assumptions!$D$20*12,-Assumptions!$D$19)"),2283.0793791810706)</f>
        <v>2283.079379</v>
      </c>
      <c r="G25" s="97">
        <f t="shared" si="2"/>
        <v>361830.4838</v>
      </c>
    </row>
    <row r="26">
      <c r="A26" s="98">
        <f t="shared" si="6"/>
        <v>3</v>
      </c>
      <c r="B26" s="98">
        <f t="shared" si="7"/>
        <v>1</v>
      </c>
      <c r="C26" s="97">
        <f t="shared" si="5"/>
        <v>361830.4838</v>
      </c>
      <c r="D26" s="97">
        <f>C26*Assumptions!$D$25/12</f>
        <v>1884.53377</v>
      </c>
      <c r="E26" s="97">
        <f t="shared" si="1"/>
        <v>398.5456096</v>
      </c>
      <c r="F26" s="97">
        <f>IFERROR(__xludf.DUMMYFUNCTION("pmt(Assumptions!$D$25/12,Assumptions!$D$20*12,-Assumptions!$D$19)"),2283.0793791810706)</f>
        <v>2283.079379</v>
      </c>
      <c r="G26" s="97">
        <f t="shared" si="2"/>
        <v>361431.9381</v>
      </c>
    </row>
    <row r="27">
      <c r="A27" s="98">
        <f t="shared" si="6"/>
        <v>3</v>
      </c>
      <c r="B27" s="98">
        <f t="shared" si="7"/>
        <v>2</v>
      </c>
      <c r="C27" s="97">
        <f t="shared" si="5"/>
        <v>361431.9381</v>
      </c>
      <c r="D27" s="97">
        <f>C27*Assumptions!$D$25/12</f>
        <v>1882.458011</v>
      </c>
      <c r="E27" s="97">
        <f t="shared" si="1"/>
        <v>400.621368</v>
      </c>
      <c r="F27" s="97">
        <f>IFERROR(__xludf.DUMMYFUNCTION("pmt(Assumptions!$D$25/12,Assumptions!$D$20*12,-Assumptions!$D$19)"),2283.0793791810706)</f>
        <v>2283.079379</v>
      </c>
      <c r="G27" s="97">
        <f t="shared" si="2"/>
        <v>361031.3168</v>
      </c>
    </row>
    <row r="28">
      <c r="A28" s="98">
        <f t="shared" si="6"/>
        <v>3</v>
      </c>
      <c r="B28" s="98">
        <f t="shared" si="7"/>
        <v>3</v>
      </c>
      <c r="C28" s="97">
        <f t="shared" si="5"/>
        <v>361031.3168</v>
      </c>
      <c r="D28" s="97">
        <f>C28*Assumptions!$D$25/12</f>
        <v>1880.371442</v>
      </c>
      <c r="E28" s="97">
        <f t="shared" si="1"/>
        <v>402.7079376</v>
      </c>
      <c r="F28" s="97">
        <f>IFERROR(__xludf.DUMMYFUNCTION("pmt(Assumptions!$D$25/12,Assumptions!$D$20*12,-Assumptions!$D$19)"),2283.0793791810706)</f>
        <v>2283.079379</v>
      </c>
      <c r="G28" s="97">
        <f t="shared" si="2"/>
        <v>360628.6088</v>
      </c>
    </row>
    <row r="29">
      <c r="A29" s="98">
        <f t="shared" si="6"/>
        <v>3</v>
      </c>
      <c r="B29" s="98">
        <f t="shared" si="7"/>
        <v>4</v>
      </c>
      <c r="C29" s="97">
        <f t="shared" si="5"/>
        <v>360628.6088</v>
      </c>
      <c r="D29" s="97">
        <f>C29*Assumptions!$D$25/12</f>
        <v>1878.274004</v>
      </c>
      <c r="E29" s="97">
        <f t="shared" si="1"/>
        <v>404.8053748</v>
      </c>
      <c r="F29" s="97">
        <f>IFERROR(__xludf.DUMMYFUNCTION("pmt(Assumptions!$D$25/12,Assumptions!$D$20*12,-Assumptions!$D$19)"),2283.0793791810706)</f>
        <v>2283.079379</v>
      </c>
      <c r="G29" s="97">
        <f t="shared" si="2"/>
        <v>360223.8035</v>
      </c>
    </row>
    <row r="30">
      <c r="A30" s="98">
        <f t="shared" si="6"/>
        <v>3</v>
      </c>
      <c r="B30" s="98">
        <f t="shared" si="7"/>
        <v>5</v>
      </c>
      <c r="C30" s="97">
        <f t="shared" si="5"/>
        <v>360223.8035</v>
      </c>
      <c r="D30" s="97">
        <f>C30*Assumptions!$D$25/12</f>
        <v>1876.165643</v>
      </c>
      <c r="E30" s="97">
        <f t="shared" si="1"/>
        <v>406.9137361</v>
      </c>
      <c r="F30" s="97">
        <f>IFERROR(__xludf.DUMMYFUNCTION("pmt(Assumptions!$D$25/12,Assumptions!$D$20*12,-Assumptions!$D$19)"),2283.0793791810706)</f>
        <v>2283.079379</v>
      </c>
      <c r="G30" s="97">
        <f t="shared" si="2"/>
        <v>359816.8897</v>
      </c>
    </row>
    <row r="31">
      <c r="A31" s="98">
        <f t="shared" si="6"/>
        <v>3</v>
      </c>
      <c r="B31" s="98">
        <f t="shared" si="7"/>
        <v>6</v>
      </c>
      <c r="C31" s="97">
        <f t="shared" si="5"/>
        <v>359816.8897</v>
      </c>
      <c r="D31" s="97">
        <f>C31*Assumptions!$D$25/12</f>
        <v>1874.046301</v>
      </c>
      <c r="E31" s="97">
        <f t="shared" si="1"/>
        <v>409.0330785</v>
      </c>
      <c r="F31" s="97">
        <f>IFERROR(__xludf.DUMMYFUNCTION("pmt(Assumptions!$D$25/12,Assumptions!$D$20*12,-Assumptions!$D$19)"),2283.0793791810706)</f>
        <v>2283.079379</v>
      </c>
      <c r="G31" s="97">
        <f t="shared" si="2"/>
        <v>359407.8567</v>
      </c>
    </row>
    <row r="32">
      <c r="A32" s="98">
        <f t="shared" si="6"/>
        <v>3</v>
      </c>
      <c r="B32" s="98">
        <f t="shared" si="7"/>
        <v>7</v>
      </c>
      <c r="C32" s="97">
        <f t="shared" si="5"/>
        <v>359407.8567</v>
      </c>
      <c r="D32" s="97">
        <f>C32*Assumptions!$D$25/12</f>
        <v>1871.91592</v>
      </c>
      <c r="E32" s="97">
        <f t="shared" si="1"/>
        <v>411.1634591</v>
      </c>
      <c r="F32" s="97">
        <f>IFERROR(__xludf.DUMMYFUNCTION("pmt(Assumptions!$D$25/12,Assumptions!$D$20*12,-Assumptions!$D$19)"),2283.0793791810706)</f>
        <v>2283.079379</v>
      </c>
      <c r="G32" s="97">
        <f t="shared" si="2"/>
        <v>358996.6932</v>
      </c>
    </row>
    <row r="33">
      <c r="A33" s="98">
        <f t="shared" si="6"/>
        <v>3</v>
      </c>
      <c r="B33" s="98">
        <f t="shared" si="7"/>
        <v>8</v>
      </c>
      <c r="C33" s="97">
        <f t="shared" si="5"/>
        <v>358996.6932</v>
      </c>
      <c r="D33" s="97">
        <f>C33*Assumptions!$D$25/12</f>
        <v>1869.774444</v>
      </c>
      <c r="E33" s="97">
        <f t="shared" si="1"/>
        <v>413.3049355</v>
      </c>
      <c r="F33" s="97">
        <f>IFERROR(__xludf.DUMMYFUNCTION("pmt(Assumptions!$D$25/12,Assumptions!$D$20*12,-Assumptions!$D$19)"),2283.0793791810706)</f>
        <v>2283.079379</v>
      </c>
      <c r="G33" s="97">
        <f t="shared" si="2"/>
        <v>358583.3883</v>
      </c>
    </row>
    <row r="34">
      <c r="A34" s="98">
        <f t="shared" si="6"/>
        <v>3</v>
      </c>
      <c r="B34" s="98">
        <f t="shared" si="7"/>
        <v>9</v>
      </c>
      <c r="C34" s="97">
        <f t="shared" si="5"/>
        <v>358583.3883</v>
      </c>
      <c r="D34" s="97">
        <f>C34*Assumptions!$D$25/12</f>
        <v>1867.621814</v>
      </c>
      <c r="E34" s="97">
        <f t="shared" si="1"/>
        <v>415.4575653</v>
      </c>
      <c r="F34" s="97">
        <f>IFERROR(__xludf.DUMMYFUNCTION("pmt(Assumptions!$D$25/12,Assumptions!$D$20*12,-Assumptions!$D$19)"),2283.0793791810706)</f>
        <v>2283.079379</v>
      </c>
      <c r="G34" s="97">
        <f t="shared" si="2"/>
        <v>358167.9307</v>
      </c>
    </row>
    <row r="35">
      <c r="A35" s="98">
        <f t="shared" si="6"/>
        <v>3</v>
      </c>
      <c r="B35" s="98">
        <f t="shared" si="7"/>
        <v>10</v>
      </c>
      <c r="C35" s="97">
        <f t="shared" si="5"/>
        <v>358167.9307</v>
      </c>
      <c r="D35" s="97">
        <f>C35*Assumptions!$D$25/12</f>
        <v>1865.457972</v>
      </c>
      <c r="E35" s="97">
        <f t="shared" si="1"/>
        <v>417.6214068</v>
      </c>
      <c r="F35" s="97">
        <f>IFERROR(__xludf.DUMMYFUNCTION("pmt(Assumptions!$D$25/12,Assumptions!$D$20*12,-Assumptions!$D$19)"),2283.0793791810706)</f>
        <v>2283.079379</v>
      </c>
      <c r="G35" s="97">
        <f t="shared" si="2"/>
        <v>357750.3093</v>
      </c>
    </row>
    <row r="36">
      <c r="A36" s="98">
        <f t="shared" si="6"/>
        <v>3</v>
      </c>
      <c r="B36" s="98">
        <f t="shared" si="7"/>
        <v>11</v>
      </c>
      <c r="C36" s="97">
        <f t="shared" si="5"/>
        <v>357750.3093</v>
      </c>
      <c r="D36" s="97">
        <f>C36*Assumptions!$D$25/12</f>
        <v>1863.282861</v>
      </c>
      <c r="E36" s="97">
        <f t="shared" si="1"/>
        <v>419.7965183</v>
      </c>
      <c r="F36" s="97">
        <f>IFERROR(__xludf.DUMMYFUNCTION("pmt(Assumptions!$D$25/12,Assumptions!$D$20*12,-Assumptions!$D$19)"),2283.0793791810706)</f>
        <v>2283.079379</v>
      </c>
      <c r="G36" s="97">
        <f t="shared" si="2"/>
        <v>357330.5128</v>
      </c>
    </row>
    <row r="37">
      <c r="A37" s="98">
        <f t="shared" si="6"/>
        <v>3</v>
      </c>
      <c r="B37" s="98">
        <f t="shared" si="7"/>
        <v>12</v>
      </c>
      <c r="C37" s="97">
        <f t="shared" si="5"/>
        <v>357330.5128</v>
      </c>
      <c r="D37" s="97">
        <f>C37*Assumptions!$D$25/12</f>
        <v>1861.096421</v>
      </c>
      <c r="E37" s="97">
        <f t="shared" si="1"/>
        <v>421.9829585</v>
      </c>
      <c r="F37" s="97">
        <f>IFERROR(__xludf.DUMMYFUNCTION("pmt(Assumptions!$D$25/12,Assumptions!$D$20*12,-Assumptions!$D$19)"),2283.0793791810706)</f>
        <v>2283.079379</v>
      </c>
      <c r="G37" s="97">
        <f t="shared" si="2"/>
        <v>356908.5298</v>
      </c>
    </row>
    <row r="38">
      <c r="A38" s="98">
        <f t="shared" si="6"/>
        <v>4</v>
      </c>
      <c r="B38" s="98">
        <f t="shared" si="7"/>
        <v>1</v>
      </c>
      <c r="C38" s="97">
        <f t="shared" si="5"/>
        <v>356908.5298</v>
      </c>
      <c r="D38" s="97">
        <f>C38*Assumptions!$D$25/12</f>
        <v>1858.898593</v>
      </c>
      <c r="E38" s="97">
        <f t="shared" si="1"/>
        <v>424.1807864</v>
      </c>
      <c r="F38" s="97">
        <f>IFERROR(__xludf.DUMMYFUNCTION("pmt(Assumptions!$D$25/12,Assumptions!$D$20*12,-Assumptions!$D$19)"),2283.0793791810706)</f>
        <v>2283.079379</v>
      </c>
      <c r="G38" s="97">
        <f t="shared" si="2"/>
        <v>356484.349</v>
      </c>
    </row>
    <row r="39">
      <c r="A39" s="98">
        <f t="shared" si="6"/>
        <v>4</v>
      </c>
      <c r="B39" s="98">
        <f t="shared" si="7"/>
        <v>2</v>
      </c>
      <c r="C39" s="97">
        <f t="shared" si="5"/>
        <v>356484.349</v>
      </c>
      <c r="D39" s="97">
        <f>C39*Assumptions!$D$25/12</f>
        <v>1856.689318</v>
      </c>
      <c r="E39" s="97">
        <f t="shared" si="1"/>
        <v>426.3900614</v>
      </c>
      <c r="F39" s="97">
        <f>IFERROR(__xludf.DUMMYFUNCTION("pmt(Assumptions!$D$25/12,Assumptions!$D$20*12,-Assumptions!$D$19)"),2283.0793791810706)</f>
        <v>2283.079379</v>
      </c>
      <c r="G39" s="97">
        <f t="shared" si="2"/>
        <v>356057.959</v>
      </c>
    </row>
    <row r="40">
      <c r="A40" s="98">
        <f t="shared" si="6"/>
        <v>4</v>
      </c>
      <c r="B40" s="98">
        <f t="shared" si="7"/>
        <v>3</v>
      </c>
      <c r="C40" s="97">
        <f t="shared" si="5"/>
        <v>356057.959</v>
      </c>
      <c r="D40" s="97">
        <f>C40*Assumptions!$D$25/12</f>
        <v>1854.468536</v>
      </c>
      <c r="E40" s="97">
        <f t="shared" si="1"/>
        <v>428.6108429</v>
      </c>
      <c r="F40" s="97">
        <f>IFERROR(__xludf.DUMMYFUNCTION("pmt(Assumptions!$D$25/12,Assumptions!$D$20*12,-Assumptions!$D$19)"),2283.0793791810706)</f>
        <v>2283.079379</v>
      </c>
      <c r="G40" s="97">
        <f t="shared" si="2"/>
        <v>355629.3481</v>
      </c>
    </row>
    <row r="41">
      <c r="A41" s="98">
        <f t="shared" si="6"/>
        <v>4</v>
      </c>
      <c r="B41" s="98">
        <f t="shared" si="7"/>
        <v>4</v>
      </c>
      <c r="C41" s="97">
        <f t="shared" si="5"/>
        <v>355629.3481</v>
      </c>
      <c r="D41" s="97">
        <f>C41*Assumptions!$D$25/12</f>
        <v>1852.236188</v>
      </c>
      <c r="E41" s="97">
        <f t="shared" si="1"/>
        <v>430.8431911</v>
      </c>
      <c r="F41" s="97">
        <f>IFERROR(__xludf.DUMMYFUNCTION("pmt(Assumptions!$D$25/12,Assumptions!$D$20*12,-Assumptions!$D$19)"),2283.0793791810706)</f>
        <v>2283.079379</v>
      </c>
      <c r="G41" s="97">
        <f t="shared" si="2"/>
        <v>355198.5049</v>
      </c>
    </row>
    <row r="42">
      <c r="A42" s="98">
        <f t="shared" si="6"/>
        <v>4</v>
      </c>
      <c r="B42" s="98">
        <f t="shared" si="7"/>
        <v>5</v>
      </c>
      <c r="C42" s="97">
        <f t="shared" si="5"/>
        <v>355198.5049</v>
      </c>
      <c r="D42" s="97">
        <f>C42*Assumptions!$D$25/12</f>
        <v>1849.992213</v>
      </c>
      <c r="E42" s="97">
        <f t="shared" si="1"/>
        <v>433.087166</v>
      </c>
      <c r="F42" s="97">
        <f>IFERROR(__xludf.DUMMYFUNCTION("pmt(Assumptions!$D$25/12,Assumptions!$D$20*12,-Assumptions!$D$19)"),2283.0793791810706)</f>
        <v>2283.079379</v>
      </c>
      <c r="G42" s="97">
        <f t="shared" si="2"/>
        <v>354765.4178</v>
      </c>
    </row>
    <row r="43">
      <c r="A43" s="98">
        <f t="shared" si="6"/>
        <v>4</v>
      </c>
      <c r="B43" s="98">
        <f t="shared" si="7"/>
        <v>6</v>
      </c>
      <c r="C43" s="97">
        <f t="shared" si="5"/>
        <v>354765.4178</v>
      </c>
      <c r="D43" s="97">
        <f>C43*Assumptions!$D$25/12</f>
        <v>1847.736551</v>
      </c>
      <c r="E43" s="97">
        <f t="shared" si="1"/>
        <v>435.3428283</v>
      </c>
      <c r="F43" s="97">
        <f>IFERROR(__xludf.DUMMYFUNCTION("pmt(Assumptions!$D$25/12,Assumptions!$D$20*12,-Assumptions!$D$19)"),2283.0793791810706)</f>
        <v>2283.079379</v>
      </c>
      <c r="G43" s="97">
        <f t="shared" si="2"/>
        <v>354330.0749</v>
      </c>
    </row>
    <row r="44">
      <c r="A44" s="98">
        <f t="shared" si="6"/>
        <v>4</v>
      </c>
      <c r="B44" s="98">
        <f t="shared" si="7"/>
        <v>7</v>
      </c>
      <c r="C44" s="97">
        <f t="shared" si="5"/>
        <v>354330.0749</v>
      </c>
      <c r="D44" s="97">
        <f>C44*Assumptions!$D$25/12</f>
        <v>1845.46914</v>
      </c>
      <c r="E44" s="97">
        <f t="shared" si="1"/>
        <v>437.6102389</v>
      </c>
      <c r="F44" s="97">
        <f>IFERROR(__xludf.DUMMYFUNCTION("pmt(Assumptions!$D$25/12,Assumptions!$D$20*12,-Assumptions!$D$19)"),2283.0793791810706)</f>
        <v>2283.079379</v>
      </c>
      <c r="G44" s="97">
        <f t="shared" si="2"/>
        <v>353892.4647</v>
      </c>
    </row>
    <row r="45">
      <c r="A45" s="98">
        <f t="shared" si="6"/>
        <v>4</v>
      </c>
      <c r="B45" s="98">
        <f t="shared" si="7"/>
        <v>8</v>
      </c>
      <c r="C45" s="97">
        <f t="shared" si="5"/>
        <v>353892.4647</v>
      </c>
      <c r="D45" s="97">
        <f>C45*Assumptions!$D$25/12</f>
        <v>1843.18992</v>
      </c>
      <c r="E45" s="97">
        <f t="shared" si="1"/>
        <v>439.8894589</v>
      </c>
      <c r="F45" s="97">
        <f>IFERROR(__xludf.DUMMYFUNCTION("pmt(Assumptions!$D$25/12,Assumptions!$D$20*12,-Assumptions!$D$19)"),2283.0793791810706)</f>
        <v>2283.079379</v>
      </c>
      <c r="G45" s="97">
        <f t="shared" si="2"/>
        <v>353452.5752</v>
      </c>
    </row>
    <row r="46">
      <c r="A46" s="98">
        <f t="shared" si="6"/>
        <v>4</v>
      </c>
      <c r="B46" s="98">
        <f t="shared" si="7"/>
        <v>9</v>
      </c>
      <c r="C46" s="97">
        <f t="shared" si="5"/>
        <v>353452.5752</v>
      </c>
      <c r="D46" s="97">
        <f>C46*Assumptions!$D$25/12</f>
        <v>1840.898829</v>
      </c>
      <c r="E46" s="97">
        <f t="shared" si="1"/>
        <v>442.1805498</v>
      </c>
      <c r="F46" s="97">
        <f>IFERROR(__xludf.DUMMYFUNCTION("pmt(Assumptions!$D$25/12,Assumptions!$D$20*12,-Assumptions!$D$19)"),2283.0793791810706)</f>
        <v>2283.079379</v>
      </c>
      <c r="G46" s="97">
        <f t="shared" si="2"/>
        <v>353010.3947</v>
      </c>
    </row>
    <row r="47">
      <c r="A47" s="98">
        <f t="shared" si="6"/>
        <v>4</v>
      </c>
      <c r="B47" s="98">
        <f t="shared" si="7"/>
        <v>10</v>
      </c>
      <c r="C47" s="97">
        <f t="shared" si="5"/>
        <v>353010.3947</v>
      </c>
      <c r="D47" s="97">
        <f>C47*Assumptions!$D$25/12</f>
        <v>1838.595806</v>
      </c>
      <c r="E47" s="97">
        <f t="shared" si="1"/>
        <v>444.4835735</v>
      </c>
      <c r="F47" s="97">
        <f>IFERROR(__xludf.DUMMYFUNCTION("pmt(Assumptions!$D$25/12,Assumptions!$D$20*12,-Assumptions!$D$19)"),2283.0793791810706)</f>
        <v>2283.079379</v>
      </c>
      <c r="G47" s="97">
        <f t="shared" si="2"/>
        <v>352565.9111</v>
      </c>
    </row>
    <row r="48">
      <c r="A48" s="98">
        <f t="shared" si="6"/>
        <v>4</v>
      </c>
      <c r="B48" s="98">
        <f t="shared" si="7"/>
        <v>11</v>
      </c>
      <c r="C48" s="97">
        <f t="shared" si="5"/>
        <v>352565.9111</v>
      </c>
      <c r="D48" s="97">
        <f>C48*Assumptions!$D$25/12</f>
        <v>1836.280787</v>
      </c>
      <c r="E48" s="97">
        <f t="shared" si="1"/>
        <v>446.7985921</v>
      </c>
      <c r="F48" s="97">
        <f>IFERROR(__xludf.DUMMYFUNCTION("pmt(Assumptions!$D$25/12,Assumptions!$D$20*12,-Assumptions!$D$19)"),2283.0793791810706)</f>
        <v>2283.079379</v>
      </c>
      <c r="G48" s="97">
        <f t="shared" si="2"/>
        <v>352119.1125</v>
      </c>
    </row>
    <row r="49">
      <c r="A49" s="98">
        <f t="shared" si="6"/>
        <v>4</v>
      </c>
      <c r="B49" s="98">
        <f t="shared" si="7"/>
        <v>12</v>
      </c>
      <c r="C49" s="97">
        <f t="shared" si="5"/>
        <v>352119.1125</v>
      </c>
      <c r="D49" s="97">
        <f>C49*Assumptions!$D$25/12</f>
        <v>1833.953711</v>
      </c>
      <c r="E49" s="97">
        <f t="shared" si="1"/>
        <v>449.1256681</v>
      </c>
      <c r="F49" s="97">
        <f>IFERROR(__xludf.DUMMYFUNCTION("pmt(Assumptions!$D$25/12,Assumptions!$D$20*12,-Assumptions!$D$19)"),2283.0793791810706)</f>
        <v>2283.079379</v>
      </c>
      <c r="G49" s="97">
        <f t="shared" si="2"/>
        <v>351669.9869</v>
      </c>
    </row>
    <row r="50">
      <c r="A50" s="98">
        <f t="shared" si="6"/>
        <v>5</v>
      </c>
      <c r="B50" s="98">
        <f t="shared" si="7"/>
        <v>1</v>
      </c>
      <c r="C50" s="97">
        <f t="shared" si="5"/>
        <v>351669.9869</v>
      </c>
      <c r="D50" s="97">
        <f>C50*Assumptions!$D$25/12</f>
        <v>1831.614515</v>
      </c>
      <c r="E50" s="97">
        <f t="shared" si="1"/>
        <v>451.4648643</v>
      </c>
      <c r="F50" s="97">
        <f>IFERROR(__xludf.DUMMYFUNCTION("pmt(Assumptions!$D$25/12,Assumptions!$D$20*12,-Assumptions!$D$19)"),2283.0793791810706)</f>
        <v>2283.079379</v>
      </c>
      <c r="G50" s="97">
        <f t="shared" si="2"/>
        <v>351218.522</v>
      </c>
    </row>
    <row r="51">
      <c r="A51" s="98">
        <f t="shared" si="6"/>
        <v>5</v>
      </c>
      <c r="B51" s="98">
        <f t="shared" si="7"/>
        <v>2</v>
      </c>
      <c r="C51" s="97">
        <f t="shared" si="5"/>
        <v>351218.522</v>
      </c>
      <c r="D51" s="97">
        <f>C51*Assumptions!$D$25/12</f>
        <v>1829.263135</v>
      </c>
      <c r="E51" s="97">
        <f t="shared" si="1"/>
        <v>453.8162438</v>
      </c>
      <c r="F51" s="97">
        <f>IFERROR(__xludf.DUMMYFUNCTION("pmt(Assumptions!$D$25/12,Assumptions!$D$20*12,-Assumptions!$D$19)"),2283.0793791810706)</f>
        <v>2283.079379</v>
      </c>
      <c r="G51" s="97">
        <f t="shared" si="2"/>
        <v>350764.7057</v>
      </c>
    </row>
    <row r="52">
      <c r="A52" s="98">
        <f t="shared" si="6"/>
        <v>5</v>
      </c>
      <c r="B52" s="98">
        <f t="shared" si="7"/>
        <v>3</v>
      </c>
      <c r="C52" s="97">
        <f t="shared" si="5"/>
        <v>350764.7057</v>
      </c>
      <c r="D52" s="97">
        <f>C52*Assumptions!$D$25/12</f>
        <v>1826.899509</v>
      </c>
      <c r="E52" s="97">
        <f t="shared" si="1"/>
        <v>456.1798701</v>
      </c>
      <c r="F52" s="97">
        <f>IFERROR(__xludf.DUMMYFUNCTION("pmt(Assumptions!$D$25/12,Assumptions!$D$20*12,-Assumptions!$D$19)"),2283.0793791810706)</f>
        <v>2283.079379</v>
      </c>
      <c r="G52" s="97">
        <f t="shared" si="2"/>
        <v>350308.5259</v>
      </c>
    </row>
    <row r="53">
      <c r="A53" s="98">
        <f t="shared" si="6"/>
        <v>5</v>
      </c>
      <c r="B53" s="98">
        <f t="shared" si="7"/>
        <v>4</v>
      </c>
      <c r="C53" s="97">
        <f t="shared" si="5"/>
        <v>350308.5259</v>
      </c>
      <c r="D53" s="97">
        <f>C53*Assumptions!$D$25/12</f>
        <v>1824.523572</v>
      </c>
      <c r="E53" s="97">
        <f t="shared" si="1"/>
        <v>458.5558069</v>
      </c>
      <c r="F53" s="97">
        <f>IFERROR(__xludf.DUMMYFUNCTION("pmt(Assumptions!$D$25/12,Assumptions!$D$20*12,-Assumptions!$D$19)"),2283.0793791810706)</f>
        <v>2283.079379</v>
      </c>
      <c r="G53" s="97">
        <f t="shared" si="2"/>
        <v>349849.9701</v>
      </c>
    </row>
    <row r="54">
      <c r="A54" s="98">
        <f t="shared" si="6"/>
        <v>5</v>
      </c>
      <c r="B54" s="98">
        <f t="shared" si="7"/>
        <v>5</v>
      </c>
      <c r="C54" s="97">
        <f t="shared" si="5"/>
        <v>349849.9701</v>
      </c>
      <c r="D54" s="97">
        <f>C54*Assumptions!$D$25/12</f>
        <v>1822.135261</v>
      </c>
      <c r="E54" s="97">
        <f t="shared" si="1"/>
        <v>460.9441184</v>
      </c>
      <c r="F54" s="97">
        <f>IFERROR(__xludf.DUMMYFUNCTION("pmt(Assumptions!$D$25/12,Assumptions!$D$20*12,-Assumptions!$D$19)"),2283.0793791810706)</f>
        <v>2283.079379</v>
      </c>
      <c r="G54" s="97">
        <f t="shared" si="2"/>
        <v>349389.0259</v>
      </c>
    </row>
    <row r="55">
      <c r="A55" s="98">
        <f t="shared" si="6"/>
        <v>5</v>
      </c>
      <c r="B55" s="98">
        <f t="shared" si="7"/>
        <v>6</v>
      </c>
      <c r="C55" s="97">
        <f t="shared" si="5"/>
        <v>349389.0259</v>
      </c>
      <c r="D55" s="97">
        <f>C55*Assumptions!$D$25/12</f>
        <v>1819.73451</v>
      </c>
      <c r="E55" s="97">
        <f t="shared" si="1"/>
        <v>463.344869</v>
      </c>
      <c r="F55" s="97">
        <f>IFERROR(__xludf.DUMMYFUNCTION("pmt(Assumptions!$D$25/12,Assumptions!$D$20*12,-Assumptions!$D$19)"),2283.0793791810706)</f>
        <v>2283.079379</v>
      </c>
      <c r="G55" s="97">
        <f t="shared" si="2"/>
        <v>348925.6811</v>
      </c>
    </row>
    <row r="56">
      <c r="A56" s="98">
        <f t="shared" si="6"/>
        <v>5</v>
      </c>
      <c r="B56" s="98">
        <f t="shared" si="7"/>
        <v>7</v>
      </c>
      <c r="C56" s="97">
        <f t="shared" si="5"/>
        <v>348925.6811</v>
      </c>
      <c r="D56" s="97">
        <f>C56*Assumptions!$D$25/12</f>
        <v>1817.321256</v>
      </c>
      <c r="E56" s="97">
        <f t="shared" si="1"/>
        <v>465.7581236</v>
      </c>
      <c r="F56" s="97">
        <f>IFERROR(__xludf.DUMMYFUNCTION("pmt(Assumptions!$D$25/12,Assumptions!$D$20*12,-Assumptions!$D$19)"),2283.0793791810706)</f>
        <v>2283.079379</v>
      </c>
      <c r="G56" s="97">
        <f t="shared" si="2"/>
        <v>348459.923</v>
      </c>
    </row>
    <row r="57">
      <c r="A57" s="98">
        <f t="shared" si="6"/>
        <v>5</v>
      </c>
      <c r="B57" s="98">
        <f t="shared" si="7"/>
        <v>8</v>
      </c>
      <c r="C57" s="97">
        <f t="shared" si="5"/>
        <v>348459.923</v>
      </c>
      <c r="D57" s="97">
        <f>C57*Assumptions!$D$25/12</f>
        <v>1814.895432</v>
      </c>
      <c r="E57" s="97">
        <f t="shared" si="1"/>
        <v>468.1839471</v>
      </c>
      <c r="F57" s="97">
        <f>IFERROR(__xludf.DUMMYFUNCTION("pmt(Assumptions!$D$25/12,Assumptions!$D$20*12,-Assumptions!$D$19)"),2283.0793791810706)</f>
        <v>2283.079379</v>
      </c>
      <c r="G57" s="97">
        <f t="shared" si="2"/>
        <v>347991.739</v>
      </c>
    </row>
    <row r="58">
      <c r="A58" s="98">
        <f t="shared" si="6"/>
        <v>5</v>
      </c>
      <c r="B58" s="98">
        <f t="shared" si="7"/>
        <v>9</v>
      </c>
      <c r="C58" s="97">
        <f t="shared" si="5"/>
        <v>347991.739</v>
      </c>
      <c r="D58" s="97">
        <f>C58*Assumptions!$D$25/12</f>
        <v>1812.456974</v>
      </c>
      <c r="E58" s="97">
        <f t="shared" si="1"/>
        <v>470.6224052</v>
      </c>
      <c r="F58" s="97">
        <f>IFERROR(__xludf.DUMMYFUNCTION("pmt(Assumptions!$D$25/12,Assumptions!$D$20*12,-Assumptions!$D$19)"),2283.0793791810706)</f>
        <v>2283.079379</v>
      </c>
      <c r="G58" s="97">
        <f t="shared" si="2"/>
        <v>347521.1166</v>
      </c>
    </row>
    <row r="59">
      <c r="A59" s="98">
        <f t="shared" si="6"/>
        <v>5</v>
      </c>
      <c r="B59" s="98">
        <f t="shared" si="7"/>
        <v>10</v>
      </c>
      <c r="C59" s="97">
        <f t="shared" si="5"/>
        <v>347521.1166</v>
      </c>
      <c r="D59" s="97">
        <f>C59*Assumptions!$D$25/12</f>
        <v>1810.005816</v>
      </c>
      <c r="E59" s="97">
        <f t="shared" si="1"/>
        <v>473.0735635</v>
      </c>
      <c r="F59" s="97">
        <f>IFERROR(__xludf.DUMMYFUNCTION("pmt(Assumptions!$D$25/12,Assumptions!$D$20*12,-Assumptions!$D$19)"),2283.0793791810706)</f>
        <v>2283.079379</v>
      </c>
      <c r="G59" s="97">
        <f t="shared" si="2"/>
        <v>347048.043</v>
      </c>
    </row>
    <row r="60">
      <c r="A60" s="98">
        <f t="shared" si="6"/>
        <v>5</v>
      </c>
      <c r="B60" s="98">
        <f t="shared" si="7"/>
        <v>11</v>
      </c>
      <c r="C60" s="97">
        <f t="shared" si="5"/>
        <v>347048.043</v>
      </c>
      <c r="D60" s="97">
        <f>C60*Assumptions!$D$25/12</f>
        <v>1807.541891</v>
      </c>
      <c r="E60" s="97">
        <f t="shared" si="1"/>
        <v>475.5374883</v>
      </c>
      <c r="F60" s="97">
        <f>IFERROR(__xludf.DUMMYFUNCTION("pmt(Assumptions!$D$25/12,Assumptions!$D$20*12,-Assumptions!$D$19)"),2283.0793791810706)</f>
        <v>2283.079379</v>
      </c>
      <c r="G60" s="97">
        <f t="shared" si="2"/>
        <v>346572.5056</v>
      </c>
    </row>
    <row r="61">
      <c r="A61" s="98">
        <f t="shared" si="6"/>
        <v>5</v>
      </c>
      <c r="B61" s="98">
        <f t="shared" si="7"/>
        <v>12</v>
      </c>
      <c r="C61" s="97">
        <f t="shared" si="5"/>
        <v>346572.5056</v>
      </c>
      <c r="D61" s="97">
        <f>C61*Assumptions!$D$25/12</f>
        <v>1805.065133</v>
      </c>
      <c r="E61" s="97">
        <f t="shared" si="1"/>
        <v>478.0142461</v>
      </c>
      <c r="F61" s="97">
        <f>IFERROR(__xludf.DUMMYFUNCTION("pmt(Assumptions!$D$25/12,Assumptions!$D$20*12,-Assumptions!$D$19)"),2283.0793791810706)</f>
        <v>2283.079379</v>
      </c>
      <c r="G61" s="97">
        <f t="shared" si="2"/>
        <v>346094.4913</v>
      </c>
    </row>
    <row r="62">
      <c r="A62" s="98">
        <f t="shared" si="6"/>
        <v>6</v>
      </c>
      <c r="B62" s="98">
        <f t="shared" si="7"/>
        <v>1</v>
      </c>
      <c r="C62" s="97">
        <f t="shared" si="5"/>
        <v>346094.4913</v>
      </c>
      <c r="D62" s="97">
        <f>C62*Assumptions!$D$25/12</f>
        <v>1802.575476</v>
      </c>
      <c r="E62" s="97">
        <f t="shared" si="1"/>
        <v>480.5039036</v>
      </c>
      <c r="F62" s="97">
        <f>IFERROR(__xludf.DUMMYFUNCTION("pmt(Assumptions!$D$25/12,Assumptions!$D$20*12,-Assumptions!$D$19)"),2283.0793791810706)</f>
        <v>2283.079379</v>
      </c>
      <c r="G62" s="97">
        <f t="shared" si="2"/>
        <v>345613.9874</v>
      </c>
    </row>
    <row r="63">
      <c r="A63" s="98">
        <f t="shared" si="6"/>
        <v>6</v>
      </c>
      <c r="B63" s="98">
        <f t="shared" si="7"/>
        <v>2</v>
      </c>
      <c r="C63" s="97">
        <f t="shared" si="5"/>
        <v>345613.9874</v>
      </c>
      <c r="D63" s="97">
        <f>C63*Assumptions!$D$25/12</f>
        <v>1800.072851</v>
      </c>
      <c r="E63" s="97">
        <f t="shared" si="1"/>
        <v>483.0065281</v>
      </c>
      <c r="F63" s="97">
        <f>IFERROR(__xludf.DUMMYFUNCTION("pmt(Assumptions!$D$25/12,Assumptions!$D$20*12,-Assumptions!$D$19)"),2283.0793791810706)</f>
        <v>2283.079379</v>
      </c>
      <c r="G63" s="97">
        <f t="shared" si="2"/>
        <v>345130.9809</v>
      </c>
    </row>
    <row r="64">
      <c r="A64" s="98">
        <f t="shared" si="6"/>
        <v>6</v>
      </c>
      <c r="B64" s="98">
        <f t="shared" si="7"/>
        <v>3</v>
      </c>
      <c r="C64" s="97">
        <f t="shared" si="5"/>
        <v>345130.9809</v>
      </c>
      <c r="D64" s="97">
        <f>C64*Assumptions!$D$25/12</f>
        <v>1797.557192</v>
      </c>
      <c r="E64" s="97">
        <f t="shared" si="1"/>
        <v>485.5221871</v>
      </c>
      <c r="F64" s="97">
        <f>IFERROR(__xludf.DUMMYFUNCTION("pmt(Assumptions!$D$25/12,Assumptions!$D$20*12,-Assumptions!$D$19)"),2283.0793791810706)</f>
        <v>2283.079379</v>
      </c>
      <c r="G64" s="97">
        <f t="shared" si="2"/>
        <v>344645.4587</v>
      </c>
    </row>
    <row r="65">
      <c r="A65" s="98">
        <f t="shared" si="6"/>
        <v>6</v>
      </c>
      <c r="B65" s="98">
        <f t="shared" si="7"/>
        <v>4</v>
      </c>
      <c r="C65" s="97">
        <f t="shared" si="5"/>
        <v>344645.4587</v>
      </c>
      <c r="D65" s="97">
        <f>C65*Assumptions!$D$25/12</f>
        <v>1795.028431</v>
      </c>
      <c r="E65" s="97">
        <f t="shared" si="1"/>
        <v>488.0509485</v>
      </c>
      <c r="F65" s="97">
        <f>IFERROR(__xludf.DUMMYFUNCTION("pmt(Assumptions!$D$25/12,Assumptions!$D$20*12,-Assumptions!$D$19)"),2283.0793791810706)</f>
        <v>2283.079379</v>
      </c>
      <c r="G65" s="97">
        <f t="shared" si="2"/>
        <v>344157.4077</v>
      </c>
    </row>
    <row r="66">
      <c r="A66" s="98">
        <f t="shared" si="6"/>
        <v>6</v>
      </c>
      <c r="B66" s="98">
        <f t="shared" si="7"/>
        <v>5</v>
      </c>
      <c r="C66" s="97">
        <f t="shared" si="5"/>
        <v>344157.4077</v>
      </c>
      <c r="D66" s="97">
        <f>C66*Assumptions!$D$25/12</f>
        <v>1792.486499</v>
      </c>
      <c r="E66" s="97">
        <f t="shared" si="1"/>
        <v>490.5928805</v>
      </c>
      <c r="F66" s="97">
        <f>IFERROR(__xludf.DUMMYFUNCTION("pmt(Assumptions!$D$25/12,Assumptions!$D$20*12,-Assumptions!$D$19)"),2283.0793791810706)</f>
        <v>2283.079379</v>
      </c>
      <c r="G66" s="97">
        <f t="shared" si="2"/>
        <v>343666.8149</v>
      </c>
    </row>
    <row r="67">
      <c r="A67" s="98">
        <f t="shared" si="6"/>
        <v>6</v>
      </c>
      <c r="B67" s="98">
        <f t="shared" si="7"/>
        <v>6</v>
      </c>
      <c r="C67" s="97">
        <f t="shared" si="5"/>
        <v>343666.8149</v>
      </c>
      <c r="D67" s="97">
        <f>C67*Assumptions!$D$25/12</f>
        <v>1789.931327</v>
      </c>
      <c r="E67" s="97">
        <f t="shared" si="1"/>
        <v>493.1480518</v>
      </c>
      <c r="F67" s="97">
        <f>IFERROR(__xludf.DUMMYFUNCTION("pmt(Assumptions!$D$25/12,Assumptions!$D$20*12,-Assumptions!$D$19)"),2283.0793791810706)</f>
        <v>2283.079379</v>
      </c>
      <c r="G67" s="97">
        <f t="shared" si="2"/>
        <v>343173.6668</v>
      </c>
    </row>
    <row r="68">
      <c r="A68" s="98">
        <f t="shared" si="6"/>
        <v>6</v>
      </c>
      <c r="B68" s="98">
        <f t="shared" si="7"/>
        <v>7</v>
      </c>
      <c r="C68" s="97">
        <f t="shared" si="5"/>
        <v>343173.6668</v>
      </c>
      <c r="D68" s="97">
        <f>C68*Assumptions!$D$25/12</f>
        <v>1787.362848</v>
      </c>
      <c r="E68" s="97">
        <f t="shared" si="1"/>
        <v>495.7165312</v>
      </c>
      <c r="F68" s="97">
        <f>IFERROR(__xludf.DUMMYFUNCTION("pmt(Assumptions!$D$25/12,Assumptions!$D$20*12,-Assumptions!$D$19)"),2283.0793791810706)</f>
        <v>2283.079379</v>
      </c>
      <c r="G68" s="97">
        <f t="shared" si="2"/>
        <v>342677.9503</v>
      </c>
    </row>
    <row r="69">
      <c r="A69" s="98">
        <f t="shared" si="6"/>
        <v>6</v>
      </c>
      <c r="B69" s="98">
        <f t="shared" si="7"/>
        <v>8</v>
      </c>
      <c r="C69" s="97">
        <f t="shared" si="5"/>
        <v>342677.9503</v>
      </c>
      <c r="D69" s="97">
        <f>C69*Assumptions!$D$25/12</f>
        <v>1784.780991</v>
      </c>
      <c r="E69" s="97">
        <f t="shared" si="1"/>
        <v>498.2983882</v>
      </c>
      <c r="F69" s="97">
        <f>IFERROR(__xludf.DUMMYFUNCTION("pmt(Assumptions!$D$25/12,Assumptions!$D$20*12,-Assumptions!$D$19)"),2283.0793791810706)</f>
        <v>2283.079379</v>
      </c>
      <c r="G69" s="97">
        <f t="shared" si="2"/>
        <v>342179.6519</v>
      </c>
    </row>
    <row r="70">
      <c r="A70" s="98">
        <f t="shared" si="6"/>
        <v>6</v>
      </c>
      <c r="B70" s="98">
        <f t="shared" si="7"/>
        <v>9</v>
      </c>
      <c r="C70" s="97">
        <f t="shared" si="5"/>
        <v>342179.6519</v>
      </c>
      <c r="D70" s="97">
        <f>C70*Assumptions!$D$25/12</f>
        <v>1782.185687</v>
      </c>
      <c r="E70" s="97">
        <f t="shared" si="1"/>
        <v>500.8936923</v>
      </c>
      <c r="F70" s="97">
        <f>IFERROR(__xludf.DUMMYFUNCTION("pmt(Assumptions!$D$25/12,Assumptions!$D$20*12,-Assumptions!$D$19)"),2283.0793791810706)</f>
        <v>2283.079379</v>
      </c>
      <c r="G70" s="97">
        <f t="shared" si="2"/>
        <v>341678.7582</v>
      </c>
    </row>
    <row r="71">
      <c r="A71" s="98">
        <f t="shared" si="6"/>
        <v>6</v>
      </c>
      <c r="B71" s="98">
        <f t="shared" si="7"/>
        <v>10</v>
      </c>
      <c r="C71" s="97">
        <f t="shared" si="5"/>
        <v>341678.7582</v>
      </c>
      <c r="D71" s="97">
        <f>C71*Assumptions!$D$25/12</f>
        <v>1779.576866</v>
      </c>
      <c r="E71" s="97">
        <f t="shared" si="1"/>
        <v>503.5025136</v>
      </c>
      <c r="F71" s="97">
        <f>IFERROR(__xludf.DUMMYFUNCTION("pmt(Assumptions!$D$25/12,Assumptions!$D$20*12,-Assumptions!$D$19)"),2283.0793791810706)</f>
        <v>2283.079379</v>
      </c>
      <c r="G71" s="97">
        <f t="shared" si="2"/>
        <v>341175.2557</v>
      </c>
    </row>
    <row r="72">
      <c r="A72" s="98">
        <f t="shared" si="6"/>
        <v>6</v>
      </c>
      <c r="B72" s="98">
        <f t="shared" si="7"/>
        <v>11</v>
      </c>
      <c r="C72" s="97">
        <f t="shared" si="5"/>
        <v>341175.2557</v>
      </c>
      <c r="D72" s="97">
        <f>C72*Assumptions!$D$25/12</f>
        <v>1776.954457</v>
      </c>
      <c r="E72" s="97">
        <f t="shared" si="1"/>
        <v>506.1249225</v>
      </c>
      <c r="F72" s="97">
        <f>IFERROR(__xludf.DUMMYFUNCTION("pmt(Assumptions!$D$25/12,Assumptions!$D$20*12,-Assumptions!$D$19)"),2283.0793791810706)</f>
        <v>2283.079379</v>
      </c>
      <c r="G72" s="97">
        <f t="shared" si="2"/>
        <v>340669.1308</v>
      </c>
    </row>
    <row r="73">
      <c r="A73" s="98">
        <f t="shared" si="6"/>
        <v>6</v>
      </c>
      <c r="B73" s="98">
        <f t="shared" si="7"/>
        <v>12</v>
      </c>
      <c r="C73" s="97">
        <f t="shared" si="5"/>
        <v>340669.1308</v>
      </c>
      <c r="D73" s="97">
        <f>C73*Assumptions!$D$25/12</f>
        <v>1774.318389</v>
      </c>
      <c r="E73" s="97">
        <f t="shared" si="1"/>
        <v>508.7609898</v>
      </c>
      <c r="F73" s="97">
        <f>IFERROR(__xludf.DUMMYFUNCTION("pmt(Assumptions!$D$25/12,Assumptions!$D$20*12,-Assumptions!$D$19)"),2283.0793791810706)</f>
        <v>2283.079379</v>
      </c>
      <c r="G73" s="97">
        <f t="shared" si="2"/>
        <v>340160.3698</v>
      </c>
    </row>
    <row r="74">
      <c r="A74" s="98">
        <f t="shared" si="6"/>
        <v>7</v>
      </c>
      <c r="B74" s="98">
        <f t="shared" si="7"/>
        <v>1</v>
      </c>
      <c r="C74" s="97">
        <f t="shared" si="5"/>
        <v>340160.3698</v>
      </c>
      <c r="D74" s="97">
        <f>C74*Assumptions!$D$25/12</f>
        <v>1771.668593</v>
      </c>
      <c r="E74" s="97">
        <f t="shared" si="1"/>
        <v>511.4107866</v>
      </c>
      <c r="F74" s="97">
        <f>IFERROR(__xludf.DUMMYFUNCTION("pmt(Assumptions!$D$25/12,Assumptions!$D$20*12,-Assumptions!$D$19)"),2283.0793791810706)</f>
        <v>2283.079379</v>
      </c>
      <c r="G74" s="97">
        <f t="shared" si="2"/>
        <v>339648.959</v>
      </c>
    </row>
    <row r="75">
      <c r="A75" s="98">
        <f t="shared" si="6"/>
        <v>7</v>
      </c>
      <c r="B75" s="98">
        <f t="shared" si="7"/>
        <v>2</v>
      </c>
      <c r="C75" s="97">
        <f t="shared" si="5"/>
        <v>339648.959</v>
      </c>
      <c r="D75" s="97">
        <f>C75*Assumptions!$D$25/12</f>
        <v>1769.004995</v>
      </c>
      <c r="E75" s="97">
        <f t="shared" si="1"/>
        <v>514.0743845</v>
      </c>
      <c r="F75" s="97">
        <f>IFERROR(__xludf.DUMMYFUNCTION("pmt(Assumptions!$D$25/12,Assumptions!$D$20*12,-Assumptions!$D$19)"),2283.0793791810706)</f>
        <v>2283.079379</v>
      </c>
      <c r="G75" s="97">
        <f t="shared" si="2"/>
        <v>339134.8846</v>
      </c>
    </row>
    <row r="76">
      <c r="A76" s="98">
        <f t="shared" si="6"/>
        <v>7</v>
      </c>
      <c r="B76" s="98">
        <f t="shared" si="7"/>
        <v>3</v>
      </c>
      <c r="C76" s="97">
        <f t="shared" si="5"/>
        <v>339134.8846</v>
      </c>
      <c r="D76" s="97">
        <f>C76*Assumptions!$D$25/12</f>
        <v>1766.327524</v>
      </c>
      <c r="E76" s="97">
        <f t="shared" si="1"/>
        <v>516.7518552</v>
      </c>
      <c r="F76" s="97">
        <f>IFERROR(__xludf.DUMMYFUNCTION("pmt(Assumptions!$D$25/12,Assumptions!$D$20*12,-Assumptions!$D$19)"),2283.0793791810706)</f>
        <v>2283.079379</v>
      </c>
      <c r="G76" s="97">
        <f t="shared" si="2"/>
        <v>338618.1327</v>
      </c>
    </row>
    <row r="77">
      <c r="A77" s="98">
        <f t="shared" si="6"/>
        <v>7</v>
      </c>
      <c r="B77" s="98">
        <f t="shared" si="7"/>
        <v>4</v>
      </c>
      <c r="C77" s="97">
        <f t="shared" si="5"/>
        <v>338618.1327</v>
      </c>
      <c r="D77" s="97">
        <f>C77*Assumptions!$D$25/12</f>
        <v>1763.636108</v>
      </c>
      <c r="E77" s="97">
        <f t="shared" si="1"/>
        <v>519.4432711</v>
      </c>
      <c r="F77" s="97">
        <f>IFERROR(__xludf.DUMMYFUNCTION("pmt(Assumptions!$D$25/12,Assumptions!$D$20*12,-Assumptions!$D$19)"),2283.0793791810706)</f>
        <v>2283.079379</v>
      </c>
      <c r="G77" s="97">
        <f t="shared" si="2"/>
        <v>338098.6895</v>
      </c>
    </row>
    <row r="78">
      <c r="A78" s="98">
        <f t="shared" si="6"/>
        <v>7</v>
      </c>
      <c r="B78" s="98">
        <f t="shared" si="7"/>
        <v>5</v>
      </c>
      <c r="C78" s="97">
        <f t="shared" si="5"/>
        <v>338098.6895</v>
      </c>
      <c r="D78" s="97">
        <f>C78*Assumptions!$D$25/12</f>
        <v>1760.930674</v>
      </c>
      <c r="E78" s="97">
        <f t="shared" si="1"/>
        <v>522.1487049</v>
      </c>
      <c r="F78" s="97">
        <f>IFERROR(__xludf.DUMMYFUNCTION("pmt(Assumptions!$D$25/12,Assumptions!$D$20*12,-Assumptions!$D$19)"),2283.0793791810706)</f>
        <v>2283.079379</v>
      </c>
      <c r="G78" s="97">
        <f t="shared" si="2"/>
        <v>337576.5408</v>
      </c>
    </row>
    <row r="79">
      <c r="A79" s="98">
        <f t="shared" si="6"/>
        <v>7</v>
      </c>
      <c r="B79" s="98">
        <f t="shared" si="7"/>
        <v>6</v>
      </c>
      <c r="C79" s="97">
        <f t="shared" si="5"/>
        <v>337576.5408</v>
      </c>
      <c r="D79" s="97">
        <f>C79*Assumptions!$D$25/12</f>
        <v>1758.21115</v>
      </c>
      <c r="E79" s="97">
        <f t="shared" si="1"/>
        <v>524.8682294</v>
      </c>
      <c r="F79" s="97">
        <f>IFERROR(__xludf.DUMMYFUNCTION("pmt(Assumptions!$D$25/12,Assumptions!$D$20*12,-Assumptions!$D$19)"),2283.0793791810706)</f>
        <v>2283.079379</v>
      </c>
      <c r="G79" s="97">
        <f t="shared" si="2"/>
        <v>337051.6725</v>
      </c>
    </row>
    <row r="80">
      <c r="A80" s="98">
        <f t="shared" si="6"/>
        <v>7</v>
      </c>
      <c r="B80" s="98">
        <f t="shared" si="7"/>
        <v>7</v>
      </c>
      <c r="C80" s="97">
        <f t="shared" si="5"/>
        <v>337051.6725</v>
      </c>
      <c r="D80" s="97">
        <f>C80*Assumptions!$D$25/12</f>
        <v>1755.477461</v>
      </c>
      <c r="E80" s="97">
        <f t="shared" si="1"/>
        <v>527.6019181</v>
      </c>
      <c r="F80" s="97">
        <f>IFERROR(__xludf.DUMMYFUNCTION("pmt(Assumptions!$D$25/12,Assumptions!$D$20*12,-Assumptions!$D$19)"),2283.0793791810706)</f>
        <v>2283.079379</v>
      </c>
      <c r="G80" s="97">
        <f t="shared" si="2"/>
        <v>336524.0706</v>
      </c>
    </row>
    <row r="81">
      <c r="A81" s="98">
        <f t="shared" si="6"/>
        <v>7</v>
      </c>
      <c r="B81" s="98">
        <f t="shared" si="7"/>
        <v>8</v>
      </c>
      <c r="C81" s="97">
        <f t="shared" si="5"/>
        <v>336524.0706</v>
      </c>
      <c r="D81" s="97">
        <f>C81*Assumptions!$D$25/12</f>
        <v>1752.729534</v>
      </c>
      <c r="E81" s="97">
        <f t="shared" si="1"/>
        <v>530.3498447</v>
      </c>
      <c r="F81" s="97">
        <f>IFERROR(__xludf.DUMMYFUNCTION("pmt(Assumptions!$D$25/12,Assumptions!$D$20*12,-Assumptions!$D$19)"),2283.0793791810706)</f>
        <v>2283.079379</v>
      </c>
      <c r="G81" s="97">
        <f t="shared" si="2"/>
        <v>335993.7208</v>
      </c>
    </row>
    <row r="82">
      <c r="A82" s="98">
        <f t="shared" si="6"/>
        <v>7</v>
      </c>
      <c r="B82" s="98">
        <f t="shared" si="7"/>
        <v>9</v>
      </c>
      <c r="C82" s="97">
        <f t="shared" si="5"/>
        <v>335993.7208</v>
      </c>
      <c r="D82" s="97">
        <f>C82*Assumptions!$D$25/12</f>
        <v>1749.967296</v>
      </c>
      <c r="E82" s="97">
        <f t="shared" si="1"/>
        <v>533.1120835</v>
      </c>
      <c r="F82" s="97">
        <f>IFERROR(__xludf.DUMMYFUNCTION("pmt(Assumptions!$D$25/12,Assumptions!$D$20*12,-Assumptions!$D$19)"),2283.0793791810706)</f>
        <v>2283.079379</v>
      </c>
      <c r="G82" s="97">
        <f t="shared" si="2"/>
        <v>335460.6087</v>
      </c>
    </row>
    <row r="83">
      <c r="A83" s="98">
        <f t="shared" si="6"/>
        <v>7</v>
      </c>
      <c r="B83" s="98">
        <f t="shared" si="7"/>
        <v>10</v>
      </c>
      <c r="C83" s="97">
        <f t="shared" si="5"/>
        <v>335460.6087</v>
      </c>
      <c r="D83" s="97">
        <f>C83*Assumptions!$D$25/12</f>
        <v>1747.19067</v>
      </c>
      <c r="E83" s="97">
        <f t="shared" si="1"/>
        <v>535.8887089</v>
      </c>
      <c r="F83" s="97">
        <f>IFERROR(__xludf.DUMMYFUNCTION("pmt(Assumptions!$D$25/12,Assumptions!$D$20*12,-Assumptions!$D$19)"),2283.0793791810706)</f>
        <v>2283.079379</v>
      </c>
      <c r="G83" s="97">
        <f t="shared" si="2"/>
        <v>334924.72</v>
      </c>
    </row>
    <row r="84">
      <c r="A84" s="98">
        <f t="shared" si="6"/>
        <v>7</v>
      </c>
      <c r="B84" s="98">
        <f t="shared" si="7"/>
        <v>11</v>
      </c>
      <c r="C84" s="97">
        <f t="shared" si="5"/>
        <v>334924.72</v>
      </c>
      <c r="D84" s="97">
        <f>C84*Assumptions!$D$25/12</f>
        <v>1744.399583</v>
      </c>
      <c r="E84" s="97">
        <f t="shared" si="1"/>
        <v>538.6797959</v>
      </c>
      <c r="F84" s="97">
        <f>IFERROR(__xludf.DUMMYFUNCTION("pmt(Assumptions!$D$25/12,Assumptions!$D$20*12,-Assumptions!$D$19)"),2283.0793791810706)</f>
        <v>2283.079379</v>
      </c>
      <c r="G84" s="97">
        <f t="shared" si="2"/>
        <v>334386.0402</v>
      </c>
    </row>
    <row r="85">
      <c r="A85" s="98">
        <f t="shared" si="6"/>
        <v>7</v>
      </c>
      <c r="B85" s="98">
        <f t="shared" si="7"/>
        <v>12</v>
      </c>
      <c r="C85" s="97">
        <f t="shared" si="5"/>
        <v>334386.0402</v>
      </c>
      <c r="D85" s="97">
        <f>C85*Assumptions!$D$25/12</f>
        <v>1741.593959</v>
      </c>
      <c r="E85" s="97">
        <f t="shared" si="1"/>
        <v>541.4854199</v>
      </c>
      <c r="F85" s="97">
        <f>IFERROR(__xludf.DUMMYFUNCTION("pmt(Assumptions!$D$25/12,Assumptions!$D$20*12,-Assumptions!$D$19)"),2283.0793791810706)</f>
        <v>2283.079379</v>
      </c>
      <c r="G85" s="97">
        <f t="shared" si="2"/>
        <v>333844.5548</v>
      </c>
    </row>
    <row r="86">
      <c r="A86" s="98">
        <f t="shared" si="6"/>
        <v>8</v>
      </c>
      <c r="B86" s="98">
        <f t="shared" si="7"/>
        <v>1</v>
      </c>
      <c r="C86" s="97">
        <f t="shared" si="5"/>
        <v>333844.5548</v>
      </c>
      <c r="D86" s="97">
        <f>C86*Assumptions!$D$25/12</f>
        <v>1738.773723</v>
      </c>
      <c r="E86" s="97">
        <f t="shared" si="1"/>
        <v>544.3056564</v>
      </c>
      <c r="F86" s="97">
        <f>IFERROR(__xludf.DUMMYFUNCTION("pmt(Assumptions!$D$25/12,Assumptions!$D$20*12,-Assumptions!$D$19)"),2283.0793791810706)</f>
        <v>2283.079379</v>
      </c>
      <c r="G86" s="97">
        <f t="shared" si="2"/>
        <v>333300.2491</v>
      </c>
    </row>
    <row r="87">
      <c r="A87" s="98">
        <f t="shared" si="6"/>
        <v>8</v>
      </c>
      <c r="B87" s="98">
        <f t="shared" si="7"/>
        <v>2</v>
      </c>
      <c r="C87" s="97">
        <f t="shared" si="5"/>
        <v>333300.2491</v>
      </c>
      <c r="D87" s="97">
        <f>C87*Assumptions!$D$25/12</f>
        <v>1735.938797</v>
      </c>
      <c r="E87" s="97">
        <f t="shared" si="1"/>
        <v>547.1405817</v>
      </c>
      <c r="F87" s="97">
        <f>IFERROR(__xludf.DUMMYFUNCTION("pmt(Assumptions!$D$25/12,Assumptions!$D$20*12,-Assumptions!$D$19)"),2283.0793791810706)</f>
        <v>2283.079379</v>
      </c>
      <c r="G87" s="97">
        <f t="shared" si="2"/>
        <v>332753.1085</v>
      </c>
    </row>
    <row r="88">
      <c r="A88" s="98">
        <f t="shared" si="6"/>
        <v>8</v>
      </c>
      <c r="B88" s="98">
        <f t="shared" si="7"/>
        <v>3</v>
      </c>
      <c r="C88" s="97">
        <f t="shared" si="5"/>
        <v>332753.1085</v>
      </c>
      <c r="D88" s="97">
        <f>C88*Assumptions!$D$25/12</f>
        <v>1733.089107</v>
      </c>
      <c r="E88" s="97">
        <f t="shared" si="1"/>
        <v>549.9902723</v>
      </c>
      <c r="F88" s="97">
        <f>IFERROR(__xludf.DUMMYFUNCTION("pmt(Assumptions!$D$25/12,Assumptions!$D$20*12,-Assumptions!$D$19)"),2283.0793791810706)</f>
        <v>2283.079379</v>
      </c>
      <c r="G88" s="97">
        <f t="shared" si="2"/>
        <v>332203.1183</v>
      </c>
    </row>
    <row r="89">
      <c r="A89" s="98">
        <f t="shared" si="6"/>
        <v>8</v>
      </c>
      <c r="B89" s="98">
        <f t="shared" si="7"/>
        <v>4</v>
      </c>
      <c r="C89" s="97">
        <f t="shared" si="5"/>
        <v>332203.1183</v>
      </c>
      <c r="D89" s="97">
        <f>C89*Assumptions!$D$25/12</f>
        <v>1730.224574</v>
      </c>
      <c r="E89" s="97">
        <f t="shared" si="1"/>
        <v>552.8548049</v>
      </c>
      <c r="F89" s="97">
        <f>IFERROR(__xludf.DUMMYFUNCTION("pmt(Assumptions!$D$25/12,Assumptions!$D$20*12,-Assumptions!$D$19)"),2283.0793791810706)</f>
        <v>2283.079379</v>
      </c>
      <c r="G89" s="97">
        <f t="shared" si="2"/>
        <v>331650.2635</v>
      </c>
    </row>
    <row r="90">
      <c r="A90" s="98">
        <f t="shared" si="6"/>
        <v>8</v>
      </c>
      <c r="B90" s="98">
        <f t="shared" si="7"/>
        <v>5</v>
      </c>
      <c r="C90" s="97">
        <f t="shared" si="5"/>
        <v>331650.2635</v>
      </c>
      <c r="D90" s="97">
        <f>C90*Assumptions!$D$25/12</f>
        <v>1727.345122</v>
      </c>
      <c r="E90" s="97">
        <f t="shared" si="1"/>
        <v>555.734257</v>
      </c>
      <c r="F90" s="97">
        <f>IFERROR(__xludf.DUMMYFUNCTION("pmt(Assumptions!$D$25/12,Assumptions!$D$20*12,-Assumptions!$D$19)"),2283.0793791810706)</f>
        <v>2283.079379</v>
      </c>
      <c r="G90" s="97">
        <f t="shared" si="2"/>
        <v>331094.5292</v>
      </c>
    </row>
    <row r="91">
      <c r="A91" s="98">
        <f t="shared" si="6"/>
        <v>8</v>
      </c>
      <c r="B91" s="98">
        <f t="shared" si="7"/>
        <v>6</v>
      </c>
      <c r="C91" s="97">
        <f t="shared" si="5"/>
        <v>331094.5292</v>
      </c>
      <c r="D91" s="97">
        <f>C91*Assumptions!$D$25/12</f>
        <v>1724.450673</v>
      </c>
      <c r="E91" s="97">
        <f t="shared" si="1"/>
        <v>558.6287063</v>
      </c>
      <c r="F91" s="97">
        <f>IFERROR(__xludf.DUMMYFUNCTION("pmt(Assumptions!$D$25/12,Assumptions!$D$20*12,-Assumptions!$D$19)"),2283.0793791810706)</f>
        <v>2283.079379</v>
      </c>
      <c r="G91" s="97">
        <f t="shared" si="2"/>
        <v>330535.9005</v>
      </c>
    </row>
    <row r="92">
      <c r="A92" s="98">
        <f t="shared" si="6"/>
        <v>8</v>
      </c>
      <c r="B92" s="98">
        <f t="shared" si="7"/>
        <v>7</v>
      </c>
      <c r="C92" s="97">
        <f t="shared" si="5"/>
        <v>330535.9005</v>
      </c>
      <c r="D92" s="97">
        <f>C92*Assumptions!$D$25/12</f>
        <v>1721.541148</v>
      </c>
      <c r="E92" s="97">
        <f t="shared" si="1"/>
        <v>561.5382308</v>
      </c>
      <c r="F92" s="97">
        <f>IFERROR(__xludf.DUMMYFUNCTION("pmt(Assumptions!$D$25/12,Assumptions!$D$20*12,-Assumptions!$D$19)"),2283.0793791810706)</f>
        <v>2283.079379</v>
      </c>
      <c r="G92" s="97">
        <f t="shared" si="2"/>
        <v>329974.3623</v>
      </c>
    </row>
    <row r="93">
      <c r="A93" s="98">
        <f t="shared" si="6"/>
        <v>8</v>
      </c>
      <c r="B93" s="98">
        <f t="shared" si="7"/>
        <v>8</v>
      </c>
      <c r="C93" s="97">
        <f t="shared" si="5"/>
        <v>329974.3623</v>
      </c>
      <c r="D93" s="97">
        <f>C93*Assumptions!$D$25/12</f>
        <v>1718.61647</v>
      </c>
      <c r="E93" s="97">
        <f t="shared" si="1"/>
        <v>564.4629091</v>
      </c>
      <c r="F93" s="97">
        <f>IFERROR(__xludf.DUMMYFUNCTION("pmt(Assumptions!$D$25/12,Assumptions!$D$20*12,-Assumptions!$D$19)"),2283.0793791810706)</f>
        <v>2283.079379</v>
      </c>
      <c r="G93" s="97">
        <f t="shared" si="2"/>
        <v>329409.8993</v>
      </c>
    </row>
    <row r="94">
      <c r="A94" s="98">
        <f t="shared" si="6"/>
        <v>8</v>
      </c>
      <c r="B94" s="98">
        <f t="shared" si="7"/>
        <v>9</v>
      </c>
      <c r="C94" s="97">
        <f t="shared" si="5"/>
        <v>329409.8993</v>
      </c>
      <c r="D94" s="97">
        <f>C94*Assumptions!$D$25/12</f>
        <v>1715.676559</v>
      </c>
      <c r="E94" s="97">
        <f t="shared" si="1"/>
        <v>567.4028201</v>
      </c>
      <c r="F94" s="97">
        <f>IFERROR(__xludf.DUMMYFUNCTION("pmt(Assumptions!$D$25/12,Assumptions!$D$20*12,-Assumptions!$D$19)"),2283.0793791810706)</f>
        <v>2283.079379</v>
      </c>
      <c r="G94" s="97">
        <f t="shared" si="2"/>
        <v>328842.4965</v>
      </c>
    </row>
    <row r="95">
      <c r="A95" s="98">
        <f t="shared" si="6"/>
        <v>8</v>
      </c>
      <c r="B95" s="98">
        <f t="shared" si="7"/>
        <v>10</v>
      </c>
      <c r="C95" s="97">
        <f t="shared" si="5"/>
        <v>328842.4965</v>
      </c>
      <c r="D95" s="97">
        <f>C95*Assumptions!$D$25/12</f>
        <v>1712.721336</v>
      </c>
      <c r="E95" s="97">
        <f t="shared" si="1"/>
        <v>570.3580431</v>
      </c>
      <c r="F95" s="97">
        <f>IFERROR(__xludf.DUMMYFUNCTION("pmt(Assumptions!$D$25/12,Assumptions!$D$20*12,-Assumptions!$D$19)"),2283.0793791810706)</f>
        <v>2283.079379</v>
      </c>
      <c r="G95" s="97">
        <f t="shared" si="2"/>
        <v>328272.1385</v>
      </c>
    </row>
    <row r="96">
      <c r="A96" s="98">
        <f t="shared" si="6"/>
        <v>8</v>
      </c>
      <c r="B96" s="98">
        <f t="shared" si="7"/>
        <v>11</v>
      </c>
      <c r="C96" s="97">
        <f t="shared" si="5"/>
        <v>328272.1385</v>
      </c>
      <c r="D96" s="97">
        <f>C96*Assumptions!$D$25/12</f>
        <v>1709.750721</v>
      </c>
      <c r="E96" s="97">
        <f t="shared" si="1"/>
        <v>573.3286579</v>
      </c>
      <c r="F96" s="97">
        <f>IFERROR(__xludf.DUMMYFUNCTION("pmt(Assumptions!$D$25/12,Assumptions!$D$20*12,-Assumptions!$D$19)"),2283.0793791810706)</f>
        <v>2283.079379</v>
      </c>
      <c r="G96" s="97">
        <f t="shared" si="2"/>
        <v>327698.8098</v>
      </c>
    </row>
    <row r="97">
      <c r="A97" s="98">
        <f t="shared" si="6"/>
        <v>8</v>
      </c>
      <c r="B97" s="98">
        <f t="shared" si="7"/>
        <v>12</v>
      </c>
      <c r="C97" s="97">
        <f t="shared" si="5"/>
        <v>327698.8098</v>
      </c>
      <c r="D97" s="97">
        <f>C97*Assumptions!$D$25/12</f>
        <v>1706.764635</v>
      </c>
      <c r="E97" s="97">
        <f t="shared" si="1"/>
        <v>576.3147447</v>
      </c>
      <c r="F97" s="97">
        <f>IFERROR(__xludf.DUMMYFUNCTION("pmt(Assumptions!$D$25/12,Assumptions!$D$20*12,-Assumptions!$D$19)"),2283.0793791810706)</f>
        <v>2283.079379</v>
      </c>
      <c r="G97" s="97">
        <f t="shared" si="2"/>
        <v>327122.4951</v>
      </c>
    </row>
    <row r="98">
      <c r="A98" s="98">
        <f t="shared" si="6"/>
        <v>9</v>
      </c>
      <c r="B98" s="98">
        <f t="shared" si="7"/>
        <v>1</v>
      </c>
      <c r="C98" s="97">
        <f t="shared" si="5"/>
        <v>327122.4951</v>
      </c>
      <c r="D98" s="97">
        <f>C98*Assumptions!$D$25/12</f>
        <v>1703.762995</v>
      </c>
      <c r="E98" s="97">
        <f t="shared" si="1"/>
        <v>579.316384</v>
      </c>
      <c r="F98" s="97">
        <f>IFERROR(__xludf.DUMMYFUNCTION("pmt(Assumptions!$D$25/12,Assumptions!$D$20*12,-Assumptions!$D$19)"),2283.0793791810706)</f>
        <v>2283.079379</v>
      </c>
      <c r="G98" s="97">
        <f t="shared" si="2"/>
        <v>326543.1787</v>
      </c>
    </row>
    <row r="99">
      <c r="A99" s="98">
        <f t="shared" si="6"/>
        <v>9</v>
      </c>
      <c r="B99" s="98">
        <f t="shared" si="7"/>
        <v>2</v>
      </c>
      <c r="C99" s="97">
        <f t="shared" si="5"/>
        <v>326543.1787</v>
      </c>
      <c r="D99" s="97">
        <f>C99*Assumptions!$D$25/12</f>
        <v>1700.745722</v>
      </c>
      <c r="E99" s="97">
        <f t="shared" si="1"/>
        <v>582.3336568</v>
      </c>
      <c r="F99" s="97">
        <f>IFERROR(__xludf.DUMMYFUNCTION("pmt(Assumptions!$D$25/12,Assumptions!$D$20*12,-Assumptions!$D$19)"),2283.0793791810706)</f>
        <v>2283.079379</v>
      </c>
      <c r="G99" s="97">
        <f t="shared" si="2"/>
        <v>325960.845</v>
      </c>
    </row>
    <row r="100">
      <c r="A100" s="98">
        <f t="shared" si="6"/>
        <v>9</v>
      </c>
      <c r="B100" s="98">
        <f t="shared" si="7"/>
        <v>3</v>
      </c>
      <c r="C100" s="97">
        <f t="shared" si="5"/>
        <v>325960.845</v>
      </c>
      <c r="D100" s="97">
        <f>C100*Assumptions!$D$25/12</f>
        <v>1697.712735</v>
      </c>
      <c r="E100" s="97">
        <f t="shared" si="1"/>
        <v>585.3666446</v>
      </c>
      <c r="F100" s="97">
        <f>IFERROR(__xludf.DUMMYFUNCTION("pmt(Assumptions!$D$25/12,Assumptions!$D$20*12,-Assumptions!$D$19)"),2283.0793791810706)</f>
        <v>2283.079379</v>
      </c>
      <c r="G100" s="97">
        <f t="shared" si="2"/>
        <v>325375.4784</v>
      </c>
    </row>
    <row r="101">
      <c r="A101" s="98">
        <f t="shared" si="6"/>
        <v>9</v>
      </c>
      <c r="B101" s="98">
        <f t="shared" si="7"/>
        <v>4</v>
      </c>
      <c r="C101" s="97">
        <f t="shared" si="5"/>
        <v>325375.4784</v>
      </c>
      <c r="D101" s="97">
        <f>C101*Assumptions!$D$25/12</f>
        <v>1694.66395</v>
      </c>
      <c r="E101" s="97">
        <f t="shared" si="1"/>
        <v>588.4154292</v>
      </c>
      <c r="F101" s="97">
        <f>IFERROR(__xludf.DUMMYFUNCTION("pmt(Assumptions!$D$25/12,Assumptions!$D$20*12,-Assumptions!$D$19)"),2283.0793791810706)</f>
        <v>2283.079379</v>
      </c>
      <c r="G101" s="97">
        <f t="shared" si="2"/>
        <v>324787.063</v>
      </c>
    </row>
    <row r="102">
      <c r="A102" s="98">
        <f t="shared" si="6"/>
        <v>9</v>
      </c>
      <c r="B102" s="98">
        <f t="shared" si="7"/>
        <v>5</v>
      </c>
      <c r="C102" s="97">
        <f t="shared" si="5"/>
        <v>324787.063</v>
      </c>
      <c r="D102" s="97">
        <f>C102*Assumptions!$D$25/12</f>
        <v>1691.599286</v>
      </c>
      <c r="E102" s="97">
        <f t="shared" si="1"/>
        <v>591.4800929</v>
      </c>
      <c r="F102" s="97">
        <f>IFERROR(__xludf.DUMMYFUNCTION("pmt(Assumptions!$D$25/12,Assumptions!$D$20*12,-Assumptions!$D$19)"),2283.0793791810706)</f>
        <v>2283.079379</v>
      </c>
      <c r="G102" s="97">
        <f t="shared" si="2"/>
        <v>324195.5829</v>
      </c>
    </row>
    <row r="103">
      <c r="A103" s="98">
        <f t="shared" si="6"/>
        <v>9</v>
      </c>
      <c r="B103" s="98">
        <f t="shared" si="7"/>
        <v>6</v>
      </c>
      <c r="C103" s="97">
        <f t="shared" si="5"/>
        <v>324195.5829</v>
      </c>
      <c r="D103" s="97">
        <f>C103*Assumptions!$D$25/12</f>
        <v>1688.518661</v>
      </c>
      <c r="E103" s="97">
        <f t="shared" si="1"/>
        <v>594.5607184</v>
      </c>
      <c r="F103" s="97">
        <f>IFERROR(__xludf.DUMMYFUNCTION("pmt(Assumptions!$D$25/12,Assumptions!$D$20*12,-Assumptions!$D$19)"),2283.0793791810706)</f>
        <v>2283.079379</v>
      </c>
      <c r="G103" s="97">
        <f t="shared" si="2"/>
        <v>323601.0222</v>
      </c>
    </row>
    <row r="104">
      <c r="A104" s="98">
        <f t="shared" si="6"/>
        <v>9</v>
      </c>
      <c r="B104" s="98">
        <f t="shared" si="7"/>
        <v>7</v>
      </c>
      <c r="C104" s="97">
        <f t="shared" si="5"/>
        <v>323601.0222</v>
      </c>
      <c r="D104" s="97">
        <f>C104*Assumptions!$D$25/12</f>
        <v>1685.42199</v>
      </c>
      <c r="E104" s="97">
        <f t="shared" si="1"/>
        <v>597.6573888</v>
      </c>
      <c r="F104" s="97">
        <f>IFERROR(__xludf.DUMMYFUNCTION("pmt(Assumptions!$D$25/12,Assumptions!$D$20*12,-Assumptions!$D$19)"),2283.0793791810706)</f>
        <v>2283.079379</v>
      </c>
      <c r="G104" s="97">
        <f t="shared" si="2"/>
        <v>323003.3648</v>
      </c>
    </row>
    <row r="105">
      <c r="A105" s="98">
        <f t="shared" si="6"/>
        <v>9</v>
      </c>
      <c r="B105" s="98">
        <f t="shared" si="7"/>
        <v>8</v>
      </c>
      <c r="C105" s="97">
        <f t="shared" si="5"/>
        <v>323003.3648</v>
      </c>
      <c r="D105" s="97">
        <f>C105*Assumptions!$D$25/12</f>
        <v>1682.309191</v>
      </c>
      <c r="E105" s="97">
        <f t="shared" si="1"/>
        <v>600.7701877</v>
      </c>
      <c r="F105" s="97">
        <f>IFERROR(__xludf.DUMMYFUNCTION("pmt(Assumptions!$D$25/12,Assumptions!$D$20*12,-Assumptions!$D$19)"),2283.0793791810706)</f>
        <v>2283.079379</v>
      </c>
      <c r="G105" s="97">
        <f t="shared" si="2"/>
        <v>322402.5946</v>
      </c>
    </row>
    <row r="106">
      <c r="A106" s="98">
        <f t="shared" si="6"/>
        <v>9</v>
      </c>
      <c r="B106" s="98">
        <f t="shared" si="7"/>
        <v>9</v>
      </c>
      <c r="C106" s="97">
        <f t="shared" si="5"/>
        <v>322402.5946</v>
      </c>
      <c r="D106" s="97">
        <f>C106*Assumptions!$D$25/12</f>
        <v>1679.18018</v>
      </c>
      <c r="E106" s="97">
        <f t="shared" si="1"/>
        <v>603.8991991</v>
      </c>
      <c r="F106" s="97">
        <f>IFERROR(__xludf.DUMMYFUNCTION("pmt(Assumptions!$D$25/12,Assumptions!$D$20*12,-Assumptions!$D$19)"),2283.0793791810706)</f>
        <v>2283.079379</v>
      </c>
      <c r="G106" s="97">
        <f t="shared" si="2"/>
        <v>321798.6954</v>
      </c>
    </row>
    <row r="107">
      <c r="A107" s="98">
        <f t="shared" si="6"/>
        <v>9</v>
      </c>
      <c r="B107" s="98">
        <f t="shared" si="7"/>
        <v>10</v>
      </c>
      <c r="C107" s="97">
        <f t="shared" si="5"/>
        <v>321798.6954</v>
      </c>
      <c r="D107" s="97">
        <f>C107*Assumptions!$D$25/12</f>
        <v>1676.034872</v>
      </c>
      <c r="E107" s="97">
        <f t="shared" si="1"/>
        <v>607.0445074</v>
      </c>
      <c r="F107" s="97">
        <f>IFERROR(__xludf.DUMMYFUNCTION("pmt(Assumptions!$D$25/12,Assumptions!$D$20*12,-Assumptions!$D$19)"),2283.0793791810706)</f>
        <v>2283.079379</v>
      </c>
      <c r="G107" s="97">
        <f t="shared" si="2"/>
        <v>321191.6509</v>
      </c>
    </row>
    <row r="108">
      <c r="A108" s="98">
        <f t="shared" si="6"/>
        <v>9</v>
      </c>
      <c r="B108" s="98">
        <f t="shared" si="7"/>
        <v>11</v>
      </c>
      <c r="C108" s="97">
        <f t="shared" si="5"/>
        <v>321191.6509</v>
      </c>
      <c r="D108" s="97">
        <f>C108*Assumptions!$D$25/12</f>
        <v>1672.873182</v>
      </c>
      <c r="E108" s="97">
        <f t="shared" si="1"/>
        <v>610.2061976</v>
      </c>
      <c r="F108" s="97">
        <f>IFERROR(__xludf.DUMMYFUNCTION("pmt(Assumptions!$D$25/12,Assumptions!$D$20*12,-Assumptions!$D$19)"),2283.0793791810706)</f>
        <v>2283.079379</v>
      </c>
      <c r="G108" s="97">
        <f t="shared" si="2"/>
        <v>320581.4447</v>
      </c>
    </row>
    <row r="109">
      <c r="A109" s="98">
        <f t="shared" si="6"/>
        <v>9</v>
      </c>
      <c r="B109" s="98">
        <f t="shared" si="7"/>
        <v>12</v>
      </c>
      <c r="C109" s="97">
        <f t="shared" si="5"/>
        <v>320581.4447</v>
      </c>
      <c r="D109" s="97">
        <f>C109*Assumptions!$D$25/12</f>
        <v>1669.695024</v>
      </c>
      <c r="E109" s="97">
        <f t="shared" si="1"/>
        <v>613.3843548</v>
      </c>
      <c r="F109" s="97">
        <f>IFERROR(__xludf.DUMMYFUNCTION("pmt(Assumptions!$D$25/12,Assumptions!$D$20*12,-Assumptions!$D$19)"),2283.0793791810706)</f>
        <v>2283.079379</v>
      </c>
      <c r="G109" s="97">
        <f t="shared" si="2"/>
        <v>319968.0603</v>
      </c>
    </row>
    <row r="110">
      <c r="A110" s="98">
        <f t="shared" si="6"/>
        <v>10</v>
      </c>
      <c r="B110" s="98">
        <f t="shared" si="7"/>
        <v>1</v>
      </c>
      <c r="C110" s="97">
        <f t="shared" si="5"/>
        <v>319968.0603</v>
      </c>
      <c r="D110" s="97">
        <f>C110*Assumptions!$D$25/12</f>
        <v>1666.500314</v>
      </c>
      <c r="E110" s="97">
        <f t="shared" si="1"/>
        <v>616.579065</v>
      </c>
      <c r="F110" s="97">
        <f>IFERROR(__xludf.DUMMYFUNCTION("pmt(Assumptions!$D$25/12,Assumptions!$D$20*12,-Assumptions!$D$19)"),2283.0793791810706)</f>
        <v>2283.079379</v>
      </c>
      <c r="G110" s="97">
        <f t="shared" si="2"/>
        <v>319351.4813</v>
      </c>
    </row>
    <row r="111">
      <c r="A111" s="98">
        <f t="shared" si="6"/>
        <v>10</v>
      </c>
      <c r="B111" s="98">
        <f t="shared" si="7"/>
        <v>2</v>
      </c>
      <c r="C111" s="97">
        <f t="shared" si="5"/>
        <v>319351.4813</v>
      </c>
      <c r="D111" s="97">
        <f>C111*Assumptions!$D$25/12</f>
        <v>1663.288965</v>
      </c>
      <c r="E111" s="97">
        <f t="shared" si="1"/>
        <v>619.7904143</v>
      </c>
      <c r="F111" s="97">
        <f>IFERROR(__xludf.DUMMYFUNCTION("pmt(Assumptions!$D$25/12,Assumptions!$D$20*12,-Assumptions!$D$19)"),2283.0793791810706)</f>
        <v>2283.079379</v>
      </c>
      <c r="G111" s="97">
        <f t="shared" si="2"/>
        <v>318731.6908</v>
      </c>
    </row>
    <row r="112">
      <c r="A112" s="98">
        <f t="shared" si="6"/>
        <v>10</v>
      </c>
      <c r="B112" s="98">
        <f t="shared" si="7"/>
        <v>3</v>
      </c>
      <c r="C112" s="97">
        <f t="shared" si="5"/>
        <v>318731.6908</v>
      </c>
      <c r="D112" s="97">
        <f>C112*Assumptions!$D$25/12</f>
        <v>1660.06089</v>
      </c>
      <c r="E112" s="97">
        <f t="shared" si="1"/>
        <v>623.0184894</v>
      </c>
      <c r="F112" s="97">
        <f>IFERROR(__xludf.DUMMYFUNCTION("pmt(Assumptions!$D$25/12,Assumptions!$D$20*12,-Assumptions!$D$19)"),2283.0793791810706)</f>
        <v>2283.079379</v>
      </c>
      <c r="G112" s="97">
        <f t="shared" si="2"/>
        <v>318108.6724</v>
      </c>
    </row>
    <row r="113">
      <c r="A113" s="98">
        <f t="shared" si="6"/>
        <v>10</v>
      </c>
      <c r="B113" s="98">
        <f t="shared" si="7"/>
        <v>4</v>
      </c>
      <c r="C113" s="97">
        <f t="shared" si="5"/>
        <v>318108.6724</v>
      </c>
      <c r="D113" s="97">
        <f>C113*Assumptions!$D$25/12</f>
        <v>1656.816002</v>
      </c>
      <c r="E113" s="97">
        <f t="shared" si="1"/>
        <v>626.2633773</v>
      </c>
      <c r="F113" s="97">
        <f>IFERROR(__xludf.DUMMYFUNCTION("pmt(Assumptions!$D$25/12,Assumptions!$D$20*12,-Assumptions!$D$19)"),2283.0793791810706)</f>
        <v>2283.079379</v>
      </c>
      <c r="G113" s="97">
        <f t="shared" si="2"/>
        <v>317482.409</v>
      </c>
    </row>
    <row r="114">
      <c r="A114" s="98">
        <f t="shared" si="6"/>
        <v>10</v>
      </c>
      <c r="B114" s="98">
        <f t="shared" si="7"/>
        <v>5</v>
      </c>
      <c r="C114" s="97">
        <f t="shared" si="5"/>
        <v>317482.409</v>
      </c>
      <c r="D114" s="97">
        <f>C114*Assumptions!$D$25/12</f>
        <v>1653.554213</v>
      </c>
      <c r="E114" s="97">
        <f t="shared" si="1"/>
        <v>629.5251658</v>
      </c>
      <c r="F114" s="97">
        <f>IFERROR(__xludf.DUMMYFUNCTION("pmt(Assumptions!$D$25/12,Assumptions!$D$20*12,-Assumptions!$D$19)"),2283.0793791810706)</f>
        <v>2283.079379</v>
      </c>
      <c r="G114" s="97">
        <f t="shared" si="2"/>
        <v>316852.8838</v>
      </c>
    </row>
    <row r="115">
      <c r="A115" s="98">
        <f t="shared" si="6"/>
        <v>10</v>
      </c>
      <c r="B115" s="98">
        <f t="shared" si="7"/>
        <v>6</v>
      </c>
      <c r="C115" s="97">
        <f t="shared" si="5"/>
        <v>316852.8838</v>
      </c>
      <c r="D115" s="97">
        <f>C115*Assumptions!$D$25/12</f>
        <v>1650.275437</v>
      </c>
      <c r="E115" s="97">
        <f t="shared" si="1"/>
        <v>632.8039427</v>
      </c>
      <c r="F115" s="97">
        <f>IFERROR(__xludf.DUMMYFUNCTION("pmt(Assumptions!$D$25/12,Assumptions!$D$20*12,-Assumptions!$D$19)"),2283.0793791810706)</f>
        <v>2283.079379</v>
      </c>
      <c r="G115" s="97">
        <f t="shared" si="2"/>
        <v>316220.0799</v>
      </c>
    </row>
    <row r="116">
      <c r="A116" s="98">
        <f t="shared" si="6"/>
        <v>10</v>
      </c>
      <c r="B116" s="98">
        <f t="shared" si="7"/>
        <v>7</v>
      </c>
      <c r="C116" s="97">
        <f t="shared" si="5"/>
        <v>316220.0799</v>
      </c>
      <c r="D116" s="97">
        <f>C116*Assumptions!$D$25/12</f>
        <v>1646.979583</v>
      </c>
      <c r="E116" s="97">
        <f t="shared" si="1"/>
        <v>636.0997965</v>
      </c>
      <c r="F116" s="97">
        <f>IFERROR(__xludf.DUMMYFUNCTION("pmt(Assumptions!$D$25/12,Assumptions!$D$20*12,-Assumptions!$D$19)"),2283.0793791810706)</f>
        <v>2283.079379</v>
      </c>
      <c r="G116" s="97">
        <f t="shared" si="2"/>
        <v>315583.9801</v>
      </c>
    </row>
    <row r="117">
      <c r="A117" s="98">
        <f t="shared" si="6"/>
        <v>10</v>
      </c>
      <c r="B117" s="98">
        <f t="shared" si="7"/>
        <v>8</v>
      </c>
      <c r="C117" s="97">
        <f t="shared" si="5"/>
        <v>315583.9801</v>
      </c>
      <c r="D117" s="97">
        <f>C117*Assumptions!$D$25/12</f>
        <v>1643.666563</v>
      </c>
      <c r="E117" s="97">
        <f t="shared" si="1"/>
        <v>639.4128163</v>
      </c>
      <c r="F117" s="97">
        <f>IFERROR(__xludf.DUMMYFUNCTION("pmt(Assumptions!$D$25/12,Assumptions!$D$20*12,-Assumptions!$D$19)"),2283.0793791810706)</f>
        <v>2283.079379</v>
      </c>
      <c r="G117" s="97">
        <f t="shared" si="2"/>
        <v>314944.5673</v>
      </c>
    </row>
    <row r="118">
      <c r="A118" s="98">
        <f t="shared" si="6"/>
        <v>10</v>
      </c>
      <c r="B118" s="98">
        <f t="shared" si="7"/>
        <v>9</v>
      </c>
      <c r="C118" s="97">
        <f t="shared" si="5"/>
        <v>314944.5673</v>
      </c>
      <c r="D118" s="97">
        <f>C118*Assumptions!$D$25/12</f>
        <v>1640.336288</v>
      </c>
      <c r="E118" s="97">
        <f t="shared" si="1"/>
        <v>642.7430914</v>
      </c>
      <c r="F118" s="97">
        <f>IFERROR(__xludf.DUMMYFUNCTION("pmt(Assumptions!$D$25/12,Assumptions!$D$20*12,-Assumptions!$D$19)"),2283.0793791810706)</f>
        <v>2283.079379</v>
      </c>
      <c r="G118" s="97">
        <f t="shared" si="2"/>
        <v>314301.8242</v>
      </c>
    </row>
    <row r="119">
      <c r="A119" s="98">
        <f t="shared" si="6"/>
        <v>10</v>
      </c>
      <c r="B119" s="98">
        <f t="shared" si="7"/>
        <v>10</v>
      </c>
      <c r="C119" s="97">
        <f t="shared" si="5"/>
        <v>314301.8242</v>
      </c>
      <c r="D119" s="97">
        <f>C119*Assumptions!$D$25/12</f>
        <v>1636.988668</v>
      </c>
      <c r="E119" s="97">
        <f t="shared" si="1"/>
        <v>646.0907117</v>
      </c>
      <c r="F119" s="97">
        <f>IFERROR(__xludf.DUMMYFUNCTION("pmt(Assumptions!$D$25/12,Assumptions!$D$20*12,-Assumptions!$D$19)"),2283.0793791810706)</f>
        <v>2283.079379</v>
      </c>
      <c r="G119" s="97">
        <f t="shared" si="2"/>
        <v>313655.7335</v>
      </c>
    </row>
    <row r="120">
      <c r="A120" s="98">
        <f t="shared" si="6"/>
        <v>10</v>
      </c>
      <c r="B120" s="98">
        <f t="shared" si="7"/>
        <v>11</v>
      </c>
      <c r="C120" s="97">
        <f t="shared" si="5"/>
        <v>313655.7335</v>
      </c>
      <c r="D120" s="97">
        <f>C120*Assumptions!$D$25/12</f>
        <v>1633.623612</v>
      </c>
      <c r="E120" s="97">
        <f t="shared" si="1"/>
        <v>649.4557675</v>
      </c>
      <c r="F120" s="97">
        <f>IFERROR(__xludf.DUMMYFUNCTION("pmt(Assumptions!$D$25/12,Assumptions!$D$20*12,-Assumptions!$D$19)"),2283.0793791810706)</f>
        <v>2283.079379</v>
      </c>
      <c r="G120" s="97">
        <f t="shared" si="2"/>
        <v>313006.2777</v>
      </c>
    </row>
    <row r="121">
      <c r="A121" s="98">
        <f t="shared" si="6"/>
        <v>10</v>
      </c>
      <c r="B121" s="98">
        <f t="shared" si="7"/>
        <v>12</v>
      </c>
      <c r="C121" s="97">
        <f t="shared" si="5"/>
        <v>313006.2777</v>
      </c>
      <c r="D121" s="97">
        <f>C121*Assumptions!$D$25/12</f>
        <v>1630.24103</v>
      </c>
      <c r="E121" s="97">
        <f t="shared" si="1"/>
        <v>652.8383496</v>
      </c>
      <c r="F121" s="97">
        <f>IFERROR(__xludf.DUMMYFUNCTION("pmt(Assumptions!$D$25/12,Assumptions!$D$20*12,-Assumptions!$D$19)"),2283.0793791810706)</f>
        <v>2283.079379</v>
      </c>
      <c r="G121" s="97">
        <f t="shared" si="2"/>
        <v>312353.4393</v>
      </c>
    </row>
    <row r="122">
      <c r="A122" s="98">
        <f t="shared" si="6"/>
        <v>11</v>
      </c>
      <c r="B122" s="98">
        <f t="shared" si="7"/>
        <v>1</v>
      </c>
      <c r="C122" s="97">
        <f t="shared" si="5"/>
        <v>312353.4393</v>
      </c>
      <c r="D122" s="97">
        <f>C122*Assumptions!$D$25/12</f>
        <v>1626.84083</v>
      </c>
      <c r="E122" s="97">
        <f t="shared" si="1"/>
        <v>656.2385493</v>
      </c>
      <c r="F122" s="97">
        <f>IFERROR(__xludf.DUMMYFUNCTION("pmt(Assumptions!$D$25/12,Assumptions!$D$20*12,-Assumptions!$D$19)"),2283.0793791810706)</f>
        <v>2283.079379</v>
      </c>
      <c r="G122" s="97">
        <f t="shared" si="2"/>
        <v>311697.2008</v>
      </c>
    </row>
    <row r="123">
      <c r="A123" s="98">
        <f t="shared" si="6"/>
        <v>11</v>
      </c>
      <c r="B123" s="98">
        <f t="shared" si="7"/>
        <v>2</v>
      </c>
      <c r="C123" s="97">
        <f t="shared" si="5"/>
        <v>311697.2008</v>
      </c>
      <c r="D123" s="97">
        <f>C123*Assumptions!$D$25/12</f>
        <v>1623.422921</v>
      </c>
      <c r="E123" s="97">
        <f t="shared" si="1"/>
        <v>659.6564584</v>
      </c>
      <c r="F123" s="97">
        <f>IFERROR(__xludf.DUMMYFUNCTION("pmt(Assumptions!$D$25/12,Assumptions!$D$20*12,-Assumptions!$D$19)"),2283.0793791810706)</f>
        <v>2283.079379</v>
      </c>
      <c r="G123" s="97">
        <f t="shared" si="2"/>
        <v>311037.5443</v>
      </c>
    </row>
    <row r="124">
      <c r="A124" s="98">
        <f t="shared" si="6"/>
        <v>11</v>
      </c>
      <c r="B124" s="98">
        <f t="shared" si="7"/>
        <v>3</v>
      </c>
      <c r="C124" s="97">
        <f t="shared" si="5"/>
        <v>311037.5443</v>
      </c>
      <c r="D124" s="97">
        <f>C124*Assumptions!$D$25/12</f>
        <v>1619.98721</v>
      </c>
      <c r="E124" s="97">
        <f t="shared" si="1"/>
        <v>663.0921692</v>
      </c>
      <c r="F124" s="97">
        <f>IFERROR(__xludf.DUMMYFUNCTION("pmt(Assumptions!$D$25/12,Assumptions!$D$20*12,-Assumptions!$D$19)"),2283.0793791810706)</f>
        <v>2283.079379</v>
      </c>
      <c r="G124" s="97">
        <f t="shared" si="2"/>
        <v>310374.4522</v>
      </c>
    </row>
    <row r="125">
      <c r="A125" s="98">
        <f t="shared" si="6"/>
        <v>11</v>
      </c>
      <c r="B125" s="98">
        <f t="shared" si="7"/>
        <v>4</v>
      </c>
      <c r="C125" s="97">
        <f t="shared" si="5"/>
        <v>310374.4522</v>
      </c>
      <c r="D125" s="97">
        <f>C125*Assumptions!$D$25/12</f>
        <v>1616.533605</v>
      </c>
      <c r="E125" s="97">
        <f t="shared" si="1"/>
        <v>666.5457742</v>
      </c>
      <c r="F125" s="97">
        <f>IFERROR(__xludf.DUMMYFUNCTION("pmt(Assumptions!$D$25/12,Assumptions!$D$20*12,-Assumptions!$D$19)"),2283.0793791810706)</f>
        <v>2283.079379</v>
      </c>
      <c r="G125" s="97">
        <f t="shared" si="2"/>
        <v>309707.9064</v>
      </c>
    </row>
    <row r="126">
      <c r="A126" s="98">
        <f t="shared" si="6"/>
        <v>11</v>
      </c>
      <c r="B126" s="98">
        <f t="shared" si="7"/>
        <v>5</v>
      </c>
      <c r="C126" s="97">
        <f t="shared" si="5"/>
        <v>309707.9064</v>
      </c>
      <c r="D126" s="97">
        <f>C126*Assumptions!$D$25/12</f>
        <v>1613.062012</v>
      </c>
      <c r="E126" s="97">
        <f t="shared" si="1"/>
        <v>670.0173668</v>
      </c>
      <c r="F126" s="97">
        <f>IFERROR(__xludf.DUMMYFUNCTION("pmt(Assumptions!$D$25/12,Assumptions!$D$20*12,-Assumptions!$D$19)"),2283.0793791810706)</f>
        <v>2283.079379</v>
      </c>
      <c r="G126" s="97">
        <f t="shared" si="2"/>
        <v>309037.889</v>
      </c>
    </row>
    <row r="127">
      <c r="A127" s="98">
        <f t="shared" si="6"/>
        <v>11</v>
      </c>
      <c r="B127" s="98">
        <f t="shared" si="7"/>
        <v>6</v>
      </c>
      <c r="C127" s="97">
        <f t="shared" si="5"/>
        <v>309037.889</v>
      </c>
      <c r="D127" s="97">
        <f>C127*Assumptions!$D$25/12</f>
        <v>1609.572339</v>
      </c>
      <c r="E127" s="97">
        <f t="shared" si="1"/>
        <v>673.5070406</v>
      </c>
      <c r="F127" s="97">
        <f>IFERROR(__xludf.DUMMYFUNCTION("pmt(Assumptions!$D$25/12,Assumptions!$D$20*12,-Assumptions!$D$19)"),2283.0793791810706)</f>
        <v>2283.079379</v>
      </c>
      <c r="G127" s="97">
        <f t="shared" si="2"/>
        <v>308364.382</v>
      </c>
    </row>
    <row r="128">
      <c r="A128" s="98">
        <f t="shared" si="6"/>
        <v>11</v>
      </c>
      <c r="B128" s="98">
        <f t="shared" si="7"/>
        <v>7</v>
      </c>
      <c r="C128" s="97">
        <f t="shared" si="5"/>
        <v>308364.382</v>
      </c>
      <c r="D128" s="97">
        <f>C128*Assumptions!$D$25/12</f>
        <v>1606.064489</v>
      </c>
      <c r="E128" s="97">
        <f t="shared" si="1"/>
        <v>677.0148897</v>
      </c>
      <c r="F128" s="97">
        <f>IFERROR(__xludf.DUMMYFUNCTION("pmt(Assumptions!$D$25/12,Assumptions!$D$20*12,-Assumptions!$D$19)"),2283.0793791810706)</f>
        <v>2283.079379</v>
      </c>
      <c r="G128" s="97">
        <f t="shared" si="2"/>
        <v>307687.3671</v>
      </c>
    </row>
    <row r="129">
      <c r="A129" s="98">
        <f t="shared" si="6"/>
        <v>11</v>
      </c>
      <c r="B129" s="98">
        <f t="shared" si="7"/>
        <v>8</v>
      </c>
      <c r="C129" s="97">
        <f t="shared" si="5"/>
        <v>307687.3671</v>
      </c>
      <c r="D129" s="97">
        <f>C129*Assumptions!$D$25/12</f>
        <v>1602.53837</v>
      </c>
      <c r="E129" s="97">
        <f t="shared" si="1"/>
        <v>680.5410089</v>
      </c>
      <c r="F129" s="97">
        <f>IFERROR(__xludf.DUMMYFUNCTION("pmt(Assumptions!$D$25/12,Assumptions!$D$20*12,-Assumptions!$D$19)"),2283.0793791810706)</f>
        <v>2283.079379</v>
      </c>
      <c r="G129" s="97">
        <f t="shared" si="2"/>
        <v>307006.8261</v>
      </c>
    </row>
    <row r="130">
      <c r="A130" s="98">
        <f t="shared" si="6"/>
        <v>11</v>
      </c>
      <c r="B130" s="98">
        <f t="shared" si="7"/>
        <v>9</v>
      </c>
      <c r="C130" s="97">
        <f t="shared" si="5"/>
        <v>307006.8261</v>
      </c>
      <c r="D130" s="97">
        <f>C130*Assumptions!$D$25/12</f>
        <v>1598.993886</v>
      </c>
      <c r="E130" s="97">
        <f t="shared" si="1"/>
        <v>684.0854934</v>
      </c>
      <c r="F130" s="97">
        <f>IFERROR(__xludf.DUMMYFUNCTION("pmt(Assumptions!$D$25/12,Assumptions!$D$20*12,-Assumptions!$D$19)"),2283.0793791810706)</f>
        <v>2283.079379</v>
      </c>
      <c r="G130" s="97">
        <f t="shared" si="2"/>
        <v>306322.7406</v>
      </c>
    </row>
    <row r="131">
      <c r="A131" s="98">
        <f t="shared" si="6"/>
        <v>11</v>
      </c>
      <c r="B131" s="98">
        <f t="shared" si="7"/>
        <v>10</v>
      </c>
      <c r="C131" s="97">
        <f t="shared" si="5"/>
        <v>306322.7406</v>
      </c>
      <c r="D131" s="97">
        <f>C131*Assumptions!$D$25/12</f>
        <v>1595.430941</v>
      </c>
      <c r="E131" s="97">
        <f t="shared" si="1"/>
        <v>687.6484386</v>
      </c>
      <c r="F131" s="97">
        <f>IFERROR(__xludf.DUMMYFUNCTION("pmt(Assumptions!$D$25/12,Assumptions!$D$20*12,-Assumptions!$D$19)"),2283.0793791810706)</f>
        <v>2283.079379</v>
      </c>
      <c r="G131" s="97">
        <f t="shared" si="2"/>
        <v>305635.0921</v>
      </c>
    </row>
    <row r="132">
      <c r="A132" s="98">
        <f t="shared" si="6"/>
        <v>11</v>
      </c>
      <c r="B132" s="98">
        <f t="shared" si="7"/>
        <v>11</v>
      </c>
      <c r="C132" s="97">
        <f t="shared" si="5"/>
        <v>305635.0921</v>
      </c>
      <c r="D132" s="97">
        <f>C132*Assumptions!$D$25/12</f>
        <v>1591.849438</v>
      </c>
      <c r="E132" s="97">
        <f t="shared" si="1"/>
        <v>691.2299409</v>
      </c>
      <c r="F132" s="97">
        <f>IFERROR(__xludf.DUMMYFUNCTION("pmt(Assumptions!$D$25/12,Assumptions!$D$20*12,-Assumptions!$D$19)"),2283.0793791810706)</f>
        <v>2283.079379</v>
      </c>
      <c r="G132" s="97">
        <f t="shared" si="2"/>
        <v>304943.8622</v>
      </c>
    </row>
    <row r="133">
      <c r="A133" s="98">
        <f t="shared" si="6"/>
        <v>11</v>
      </c>
      <c r="B133" s="98">
        <f t="shared" si="7"/>
        <v>12</v>
      </c>
      <c r="C133" s="97">
        <f t="shared" si="5"/>
        <v>304943.8622</v>
      </c>
      <c r="D133" s="97">
        <f>C133*Assumptions!$D$25/12</f>
        <v>1588.249282</v>
      </c>
      <c r="E133" s="97">
        <f t="shared" si="1"/>
        <v>694.8300969</v>
      </c>
      <c r="F133" s="97">
        <f>IFERROR(__xludf.DUMMYFUNCTION("pmt(Assumptions!$D$25/12,Assumptions!$D$20*12,-Assumptions!$D$19)"),2283.0793791810706)</f>
        <v>2283.079379</v>
      </c>
      <c r="G133" s="97">
        <f t="shared" si="2"/>
        <v>304249.0321</v>
      </c>
    </row>
    <row r="134">
      <c r="A134" s="98">
        <f t="shared" si="6"/>
        <v>12</v>
      </c>
      <c r="B134" s="98">
        <f t="shared" si="7"/>
        <v>1</v>
      </c>
      <c r="C134" s="97">
        <f t="shared" si="5"/>
        <v>304249.0321</v>
      </c>
      <c r="D134" s="97">
        <f>C134*Assumptions!$D$25/12</f>
        <v>1584.630376</v>
      </c>
      <c r="E134" s="97">
        <f t="shared" si="1"/>
        <v>698.4490036</v>
      </c>
      <c r="F134" s="97">
        <f>IFERROR(__xludf.DUMMYFUNCTION("pmt(Assumptions!$D$25/12,Assumptions!$D$20*12,-Assumptions!$D$19)"),2283.0793791810706)</f>
        <v>2283.079379</v>
      </c>
      <c r="G134" s="97">
        <f t="shared" si="2"/>
        <v>303550.5831</v>
      </c>
    </row>
    <row r="135">
      <c r="A135" s="98">
        <f t="shared" si="6"/>
        <v>12</v>
      </c>
      <c r="B135" s="98">
        <f t="shared" si="7"/>
        <v>2</v>
      </c>
      <c r="C135" s="97">
        <f t="shared" si="5"/>
        <v>303550.5831</v>
      </c>
      <c r="D135" s="97">
        <f>C135*Assumptions!$D$25/12</f>
        <v>1580.99262</v>
      </c>
      <c r="E135" s="97">
        <f t="shared" si="1"/>
        <v>702.0867589</v>
      </c>
      <c r="F135" s="97">
        <f>IFERROR(__xludf.DUMMYFUNCTION("pmt(Assumptions!$D$25/12,Assumptions!$D$20*12,-Assumptions!$D$19)"),2283.0793791810706)</f>
        <v>2283.079379</v>
      </c>
      <c r="G135" s="97">
        <f t="shared" si="2"/>
        <v>302848.4963</v>
      </c>
    </row>
    <row r="136">
      <c r="A136" s="98">
        <f t="shared" si="6"/>
        <v>12</v>
      </c>
      <c r="B136" s="98">
        <f t="shared" si="7"/>
        <v>3</v>
      </c>
      <c r="C136" s="97">
        <f t="shared" si="5"/>
        <v>302848.4963</v>
      </c>
      <c r="D136" s="97">
        <f>C136*Assumptions!$D$25/12</f>
        <v>1577.335918</v>
      </c>
      <c r="E136" s="97">
        <f t="shared" si="1"/>
        <v>705.7434607</v>
      </c>
      <c r="F136" s="97">
        <f>IFERROR(__xludf.DUMMYFUNCTION("pmt(Assumptions!$D$25/12,Assumptions!$D$20*12,-Assumptions!$D$19)"),2283.0793791810706)</f>
        <v>2283.079379</v>
      </c>
      <c r="G136" s="97">
        <f t="shared" si="2"/>
        <v>302142.7529</v>
      </c>
    </row>
    <row r="137">
      <c r="A137" s="98">
        <f t="shared" si="6"/>
        <v>12</v>
      </c>
      <c r="B137" s="98">
        <f t="shared" si="7"/>
        <v>4</v>
      </c>
      <c r="C137" s="97">
        <f t="shared" si="5"/>
        <v>302142.7529</v>
      </c>
      <c r="D137" s="97">
        <f>C137*Assumptions!$D$25/12</f>
        <v>1573.660171</v>
      </c>
      <c r="E137" s="97">
        <f t="shared" si="1"/>
        <v>709.4192079</v>
      </c>
      <c r="F137" s="97">
        <f>IFERROR(__xludf.DUMMYFUNCTION("pmt(Assumptions!$D$25/12,Assumptions!$D$20*12,-Assumptions!$D$19)"),2283.0793791810706)</f>
        <v>2283.079379</v>
      </c>
      <c r="G137" s="97">
        <f t="shared" si="2"/>
        <v>301433.3337</v>
      </c>
    </row>
    <row r="138">
      <c r="A138" s="98">
        <f t="shared" si="6"/>
        <v>12</v>
      </c>
      <c r="B138" s="98">
        <f t="shared" si="7"/>
        <v>5</v>
      </c>
      <c r="C138" s="97">
        <f t="shared" si="5"/>
        <v>301433.3337</v>
      </c>
      <c r="D138" s="97">
        <f>C138*Assumptions!$D$25/12</f>
        <v>1569.96528</v>
      </c>
      <c r="E138" s="97">
        <f t="shared" si="1"/>
        <v>713.1140996</v>
      </c>
      <c r="F138" s="97">
        <f>IFERROR(__xludf.DUMMYFUNCTION("pmt(Assumptions!$D$25/12,Assumptions!$D$20*12,-Assumptions!$D$19)"),2283.0793791810706)</f>
        <v>2283.079379</v>
      </c>
      <c r="G138" s="97">
        <f t="shared" si="2"/>
        <v>300720.2196</v>
      </c>
    </row>
    <row r="139">
      <c r="A139" s="98">
        <f t="shared" si="6"/>
        <v>12</v>
      </c>
      <c r="B139" s="98">
        <f t="shared" si="7"/>
        <v>6</v>
      </c>
      <c r="C139" s="97">
        <f t="shared" si="5"/>
        <v>300720.2196</v>
      </c>
      <c r="D139" s="97">
        <f>C139*Assumptions!$D$25/12</f>
        <v>1566.251144</v>
      </c>
      <c r="E139" s="97">
        <f t="shared" si="1"/>
        <v>716.8282356</v>
      </c>
      <c r="F139" s="97">
        <f>IFERROR(__xludf.DUMMYFUNCTION("pmt(Assumptions!$D$25/12,Assumptions!$D$20*12,-Assumptions!$D$19)"),2283.0793791810706)</f>
        <v>2283.079379</v>
      </c>
      <c r="G139" s="97">
        <f t="shared" si="2"/>
        <v>300003.3913</v>
      </c>
    </row>
    <row r="140">
      <c r="A140" s="98">
        <f t="shared" si="6"/>
        <v>12</v>
      </c>
      <c r="B140" s="98">
        <f t="shared" si="7"/>
        <v>7</v>
      </c>
      <c r="C140" s="97">
        <f t="shared" si="5"/>
        <v>300003.3913</v>
      </c>
      <c r="D140" s="97">
        <f>C140*Assumptions!$D$25/12</f>
        <v>1562.517663</v>
      </c>
      <c r="E140" s="97">
        <f t="shared" si="1"/>
        <v>720.561716</v>
      </c>
      <c r="F140" s="97">
        <f>IFERROR(__xludf.DUMMYFUNCTION("pmt(Assumptions!$D$25/12,Assumptions!$D$20*12,-Assumptions!$D$19)"),2283.0793791810706)</f>
        <v>2283.079379</v>
      </c>
      <c r="G140" s="97">
        <f t="shared" si="2"/>
        <v>299282.8296</v>
      </c>
    </row>
    <row r="141">
      <c r="A141" s="98">
        <f t="shared" si="6"/>
        <v>12</v>
      </c>
      <c r="B141" s="98">
        <f t="shared" si="7"/>
        <v>8</v>
      </c>
      <c r="C141" s="97">
        <f t="shared" si="5"/>
        <v>299282.8296</v>
      </c>
      <c r="D141" s="97">
        <f>C141*Assumptions!$D$25/12</f>
        <v>1558.764738</v>
      </c>
      <c r="E141" s="97">
        <f t="shared" si="1"/>
        <v>724.3146416</v>
      </c>
      <c r="F141" s="97">
        <f>IFERROR(__xludf.DUMMYFUNCTION("pmt(Assumptions!$D$25/12,Assumptions!$D$20*12,-Assumptions!$D$19)"),2283.0793791810706)</f>
        <v>2283.079379</v>
      </c>
      <c r="G141" s="97">
        <f t="shared" si="2"/>
        <v>298558.515</v>
      </c>
    </row>
    <row r="142">
      <c r="A142" s="98">
        <f t="shared" si="6"/>
        <v>12</v>
      </c>
      <c r="B142" s="98">
        <f t="shared" si="7"/>
        <v>9</v>
      </c>
      <c r="C142" s="97">
        <f t="shared" si="5"/>
        <v>298558.515</v>
      </c>
      <c r="D142" s="97">
        <f>C142*Assumptions!$D$25/12</f>
        <v>1554.992266</v>
      </c>
      <c r="E142" s="97">
        <f t="shared" si="1"/>
        <v>728.0871136</v>
      </c>
      <c r="F142" s="97">
        <f>IFERROR(__xludf.DUMMYFUNCTION("pmt(Assumptions!$D$25/12,Assumptions!$D$20*12,-Assumptions!$D$19)"),2283.0793791810706)</f>
        <v>2283.079379</v>
      </c>
      <c r="G142" s="97">
        <f t="shared" si="2"/>
        <v>297830.4279</v>
      </c>
    </row>
    <row r="143">
      <c r="A143" s="98">
        <f t="shared" si="6"/>
        <v>12</v>
      </c>
      <c r="B143" s="98">
        <f t="shared" si="7"/>
        <v>10</v>
      </c>
      <c r="C143" s="97">
        <f t="shared" si="5"/>
        <v>297830.4279</v>
      </c>
      <c r="D143" s="97">
        <f>C143*Assumptions!$D$25/12</f>
        <v>1551.200145</v>
      </c>
      <c r="E143" s="97">
        <f t="shared" si="1"/>
        <v>731.879234</v>
      </c>
      <c r="F143" s="97">
        <f>IFERROR(__xludf.DUMMYFUNCTION("pmt(Assumptions!$D$25/12,Assumptions!$D$20*12,-Assumptions!$D$19)"),2283.0793791810706)</f>
        <v>2283.079379</v>
      </c>
      <c r="G143" s="97">
        <f t="shared" si="2"/>
        <v>297098.5486</v>
      </c>
    </row>
    <row r="144">
      <c r="A144" s="98">
        <f t="shared" si="6"/>
        <v>12</v>
      </c>
      <c r="B144" s="98">
        <f t="shared" si="7"/>
        <v>11</v>
      </c>
      <c r="C144" s="97">
        <f t="shared" si="5"/>
        <v>297098.5486</v>
      </c>
      <c r="D144" s="97">
        <f>C144*Assumptions!$D$25/12</f>
        <v>1547.388274</v>
      </c>
      <c r="E144" s="97">
        <f t="shared" si="1"/>
        <v>735.691105</v>
      </c>
      <c r="F144" s="97">
        <f>IFERROR(__xludf.DUMMYFUNCTION("pmt(Assumptions!$D$25/12,Assumptions!$D$20*12,-Assumptions!$D$19)"),2283.0793791810706)</f>
        <v>2283.079379</v>
      </c>
      <c r="G144" s="97">
        <f t="shared" si="2"/>
        <v>296362.8575</v>
      </c>
    </row>
    <row r="145">
      <c r="A145" s="98">
        <f t="shared" si="6"/>
        <v>12</v>
      </c>
      <c r="B145" s="98">
        <f t="shared" si="7"/>
        <v>12</v>
      </c>
      <c r="C145" s="97">
        <f t="shared" si="5"/>
        <v>296362.8575</v>
      </c>
      <c r="D145" s="97">
        <f>C145*Assumptions!$D$25/12</f>
        <v>1543.55655</v>
      </c>
      <c r="E145" s="97">
        <f t="shared" si="1"/>
        <v>739.5228295</v>
      </c>
      <c r="F145" s="97">
        <f>IFERROR(__xludf.DUMMYFUNCTION("pmt(Assumptions!$D$25/12,Assumptions!$D$20*12,-Assumptions!$D$19)"),2283.0793791810706)</f>
        <v>2283.079379</v>
      </c>
      <c r="G145" s="97">
        <f t="shared" si="2"/>
        <v>295623.3347</v>
      </c>
    </row>
    <row r="146">
      <c r="A146" s="98">
        <f t="shared" si="6"/>
        <v>13</v>
      </c>
      <c r="B146" s="98">
        <f t="shared" si="7"/>
        <v>1</v>
      </c>
      <c r="C146" s="97">
        <f t="shared" si="5"/>
        <v>295623.3347</v>
      </c>
      <c r="D146" s="97">
        <f>C146*Assumptions!$D$25/12</f>
        <v>1539.704868</v>
      </c>
      <c r="E146" s="97">
        <f t="shared" si="1"/>
        <v>743.374511</v>
      </c>
      <c r="F146" s="97">
        <f>IFERROR(__xludf.DUMMYFUNCTION("pmt(Assumptions!$D$25/12,Assumptions!$D$20*12,-Assumptions!$D$19)"),2283.0793791810706)</f>
        <v>2283.079379</v>
      </c>
      <c r="G146" s="97">
        <f t="shared" si="2"/>
        <v>294879.9602</v>
      </c>
    </row>
    <row r="147">
      <c r="A147" s="98">
        <f t="shared" si="6"/>
        <v>13</v>
      </c>
      <c r="B147" s="98">
        <f t="shared" si="7"/>
        <v>2</v>
      </c>
      <c r="C147" s="97">
        <f t="shared" si="5"/>
        <v>294879.9602</v>
      </c>
      <c r="D147" s="97">
        <f>C147*Assumptions!$D$25/12</f>
        <v>1535.833126</v>
      </c>
      <c r="E147" s="97">
        <f t="shared" si="1"/>
        <v>747.2462532</v>
      </c>
      <c r="F147" s="97">
        <f>IFERROR(__xludf.DUMMYFUNCTION("pmt(Assumptions!$D$25/12,Assumptions!$D$20*12,-Assumptions!$D$19)"),2283.0793791810706)</f>
        <v>2283.079379</v>
      </c>
      <c r="G147" s="97">
        <f t="shared" si="2"/>
        <v>294132.7139</v>
      </c>
    </row>
    <row r="148">
      <c r="A148" s="98">
        <f t="shared" si="6"/>
        <v>13</v>
      </c>
      <c r="B148" s="98">
        <f t="shared" si="7"/>
        <v>3</v>
      </c>
      <c r="C148" s="97">
        <f t="shared" si="5"/>
        <v>294132.7139</v>
      </c>
      <c r="D148" s="97">
        <f>C148*Assumptions!$D$25/12</f>
        <v>1531.941218</v>
      </c>
      <c r="E148" s="97">
        <f t="shared" si="1"/>
        <v>751.1381608</v>
      </c>
      <c r="F148" s="97">
        <f>IFERROR(__xludf.DUMMYFUNCTION("pmt(Assumptions!$D$25/12,Assumptions!$D$20*12,-Assumptions!$D$19)"),2283.0793791810706)</f>
        <v>2283.079379</v>
      </c>
      <c r="G148" s="97">
        <f t="shared" si="2"/>
        <v>293381.5758</v>
      </c>
    </row>
    <row r="149">
      <c r="A149" s="98">
        <f t="shared" si="6"/>
        <v>13</v>
      </c>
      <c r="B149" s="98">
        <f t="shared" si="7"/>
        <v>4</v>
      </c>
      <c r="C149" s="97">
        <f t="shared" si="5"/>
        <v>293381.5758</v>
      </c>
      <c r="D149" s="97">
        <f>C149*Assumptions!$D$25/12</f>
        <v>1528.02904</v>
      </c>
      <c r="E149" s="97">
        <f t="shared" si="1"/>
        <v>755.0503387</v>
      </c>
      <c r="F149" s="97">
        <f>IFERROR(__xludf.DUMMYFUNCTION("pmt(Assumptions!$D$25/12,Assumptions!$D$20*12,-Assumptions!$D$19)"),2283.0793791810706)</f>
        <v>2283.079379</v>
      </c>
      <c r="G149" s="97">
        <f t="shared" si="2"/>
        <v>292626.5254</v>
      </c>
    </row>
    <row r="150">
      <c r="A150" s="98">
        <f t="shared" si="6"/>
        <v>13</v>
      </c>
      <c r="B150" s="98">
        <f t="shared" si="7"/>
        <v>5</v>
      </c>
      <c r="C150" s="97">
        <f t="shared" si="5"/>
        <v>292626.5254</v>
      </c>
      <c r="D150" s="97">
        <f>C150*Assumptions!$D$25/12</f>
        <v>1524.096487</v>
      </c>
      <c r="E150" s="97">
        <f t="shared" si="1"/>
        <v>758.9828925</v>
      </c>
      <c r="F150" s="97">
        <f>IFERROR(__xludf.DUMMYFUNCTION("pmt(Assumptions!$D$25/12,Assumptions!$D$20*12,-Assumptions!$D$19)"),2283.0793791810706)</f>
        <v>2283.079379</v>
      </c>
      <c r="G150" s="97">
        <f t="shared" si="2"/>
        <v>291867.5425</v>
      </c>
    </row>
    <row r="151">
      <c r="A151" s="98">
        <f t="shared" si="6"/>
        <v>13</v>
      </c>
      <c r="B151" s="98">
        <f t="shared" si="7"/>
        <v>6</v>
      </c>
      <c r="C151" s="97">
        <f t="shared" si="5"/>
        <v>291867.5425</v>
      </c>
      <c r="D151" s="97">
        <f>C151*Assumptions!$D$25/12</f>
        <v>1520.143451</v>
      </c>
      <c r="E151" s="97">
        <f t="shared" si="1"/>
        <v>762.9359284</v>
      </c>
      <c r="F151" s="97">
        <f>IFERROR(__xludf.DUMMYFUNCTION("pmt(Assumptions!$D$25/12,Assumptions!$D$20*12,-Assumptions!$D$19)"),2283.0793791810706)</f>
        <v>2283.079379</v>
      </c>
      <c r="G151" s="97">
        <f t="shared" si="2"/>
        <v>291104.6066</v>
      </c>
    </row>
    <row r="152">
      <c r="A152" s="98">
        <f t="shared" si="6"/>
        <v>13</v>
      </c>
      <c r="B152" s="98">
        <f t="shared" si="7"/>
        <v>7</v>
      </c>
      <c r="C152" s="97">
        <f t="shared" si="5"/>
        <v>291104.6066</v>
      </c>
      <c r="D152" s="97">
        <f>C152*Assumptions!$D$25/12</f>
        <v>1516.169826</v>
      </c>
      <c r="E152" s="97">
        <f t="shared" si="1"/>
        <v>766.9095531</v>
      </c>
      <c r="F152" s="97">
        <f>IFERROR(__xludf.DUMMYFUNCTION("pmt(Assumptions!$D$25/12,Assumptions!$D$20*12,-Assumptions!$D$19)"),2283.0793791810706)</f>
        <v>2283.079379</v>
      </c>
      <c r="G152" s="97">
        <f t="shared" si="2"/>
        <v>290337.6971</v>
      </c>
    </row>
    <row r="153">
      <c r="A153" s="98">
        <f t="shared" si="6"/>
        <v>13</v>
      </c>
      <c r="B153" s="98">
        <f t="shared" si="7"/>
        <v>8</v>
      </c>
      <c r="C153" s="97">
        <f t="shared" si="5"/>
        <v>290337.6971</v>
      </c>
      <c r="D153" s="97">
        <f>C153*Assumptions!$D$25/12</f>
        <v>1512.175506</v>
      </c>
      <c r="E153" s="97">
        <f t="shared" si="1"/>
        <v>770.9038736</v>
      </c>
      <c r="F153" s="97">
        <f>IFERROR(__xludf.DUMMYFUNCTION("pmt(Assumptions!$D$25/12,Assumptions!$D$20*12,-Assumptions!$D$19)"),2283.0793791810706)</f>
        <v>2283.079379</v>
      </c>
      <c r="G153" s="97">
        <f t="shared" si="2"/>
        <v>289566.7932</v>
      </c>
    </row>
    <row r="154">
      <c r="A154" s="98">
        <f t="shared" si="6"/>
        <v>13</v>
      </c>
      <c r="B154" s="98">
        <f t="shared" si="7"/>
        <v>9</v>
      </c>
      <c r="C154" s="97">
        <f t="shared" si="5"/>
        <v>289566.7932</v>
      </c>
      <c r="D154" s="97">
        <f>C154*Assumptions!$D$25/12</f>
        <v>1508.160381</v>
      </c>
      <c r="E154" s="97">
        <f t="shared" si="1"/>
        <v>774.918998</v>
      </c>
      <c r="F154" s="97">
        <f>IFERROR(__xludf.DUMMYFUNCTION("pmt(Assumptions!$D$25/12,Assumptions!$D$20*12,-Assumptions!$D$19)"),2283.0793791810706)</f>
        <v>2283.079379</v>
      </c>
      <c r="G154" s="97">
        <f t="shared" si="2"/>
        <v>288791.8742</v>
      </c>
    </row>
    <row r="155">
      <c r="A155" s="98">
        <f t="shared" si="6"/>
        <v>13</v>
      </c>
      <c r="B155" s="98">
        <f t="shared" si="7"/>
        <v>10</v>
      </c>
      <c r="C155" s="97">
        <f t="shared" si="5"/>
        <v>288791.8742</v>
      </c>
      <c r="D155" s="97">
        <f>C155*Assumptions!$D$25/12</f>
        <v>1504.124345</v>
      </c>
      <c r="E155" s="97">
        <f t="shared" si="1"/>
        <v>778.9550344</v>
      </c>
      <c r="F155" s="97">
        <f>IFERROR(__xludf.DUMMYFUNCTION("pmt(Assumptions!$D$25/12,Assumptions!$D$20*12,-Assumptions!$D$19)"),2283.0793791810706)</f>
        <v>2283.079379</v>
      </c>
      <c r="G155" s="97">
        <f t="shared" si="2"/>
        <v>288012.9192</v>
      </c>
    </row>
    <row r="156">
      <c r="A156" s="98">
        <f t="shared" si="6"/>
        <v>13</v>
      </c>
      <c r="B156" s="98">
        <f t="shared" si="7"/>
        <v>11</v>
      </c>
      <c r="C156" s="97">
        <f t="shared" si="5"/>
        <v>288012.9192</v>
      </c>
      <c r="D156" s="97">
        <f>C156*Assumptions!$D$25/12</f>
        <v>1500.067287</v>
      </c>
      <c r="E156" s="97">
        <f t="shared" si="1"/>
        <v>783.0120919</v>
      </c>
      <c r="F156" s="97">
        <f>IFERROR(__xludf.DUMMYFUNCTION("pmt(Assumptions!$D$25/12,Assumptions!$D$20*12,-Assumptions!$D$19)"),2283.0793791810706)</f>
        <v>2283.079379</v>
      </c>
      <c r="G156" s="97">
        <f t="shared" si="2"/>
        <v>287229.9071</v>
      </c>
    </row>
    <row r="157">
      <c r="A157" s="98">
        <f t="shared" si="6"/>
        <v>13</v>
      </c>
      <c r="B157" s="98">
        <f t="shared" si="7"/>
        <v>12</v>
      </c>
      <c r="C157" s="97">
        <f t="shared" si="5"/>
        <v>287229.9071</v>
      </c>
      <c r="D157" s="97">
        <f>C157*Assumptions!$D$25/12</f>
        <v>1495.989099</v>
      </c>
      <c r="E157" s="97">
        <f t="shared" si="1"/>
        <v>787.0902799</v>
      </c>
      <c r="F157" s="97">
        <f>IFERROR(__xludf.DUMMYFUNCTION("pmt(Assumptions!$D$25/12,Assumptions!$D$20*12,-Assumptions!$D$19)"),2283.0793791810706)</f>
        <v>2283.079379</v>
      </c>
      <c r="G157" s="97">
        <f t="shared" si="2"/>
        <v>286442.8168</v>
      </c>
    </row>
    <row r="158">
      <c r="A158" s="98">
        <f t="shared" si="6"/>
        <v>14</v>
      </c>
      <c r="B158" s="98">
        <f t="shared" si="7"/>
        <v>1</v>
      </c>
      <c r="C158" s="97">
        <f t="shared" si="5"/>
        <v>286442.8168</v>
      </c>
      <c r="D158" s="97">
        <f>C158*Assumptions!$D$25/12</f>
        <v>1491.889671</v>
      </c>
      <c r="E158" s="97">
        <f t="shared" si="1"/>
        <v>791.1897084</v>
      </c>
      <c r="F158" s="97">
        <f>IFERROR(__xludf.DUMMYFUNCTION("pmt(Assumptions!$D$25/12,Assumptions!$D$20*12,-Assumptions!$D$19)"),2283.0793791810706)</f>
        <v>2283.079379</v>
      </c>
      <c r="G158" s="97">
        <f t="shared" si="2"/>
        <v>285651.6271</v>
      </c>
    </row>
    <row r="159">
      <c r="A159" s="98">
        <f t="shared" si="6"/>
        <v>14</v>
      </c>
      <c r="B159" s="98">
        <f t="shared" si="7"/>
        <v>2</v>
      </c>
      <c r="C159" s="97">
        <f t="shared" si="5"/>
        <v>285651.6271</v>
      </c>
      <c r="D159" s="97">
        <f>C159*Assumptions!$D$25/12</f>
        <v>1487.768891</v>
      </c>
      <c r="E159" s="97">
        <f t="shared" si="1"/>
        <v>795.3104882</v>
      </c>
      <c r="F159" s="97">
        <f>IFERROR(__xludf.DUMMYFUNCTION("pmt(Assumptions!$D$25/12,Assumptions!$D$20*12,-Assumptions!$D$19)"),2283.0793791810706)</f>
        <v>2283.079379</v>
      </c>
      <c r="G159" s="97">
        <f t="shared" si="2"/>
        <v>284856.3166</v>
      </c>
    </row>
    <row r="160">
      <c r="A160" s="98">
        <f t="shared" si="6"/>
        <v>14</v>
      </c>
      <c r="B160" s="98">
        <f t="shared" si="7"/>
        <v>3</v>
      </c>
      <c r="C160" s="97">
        <f t="shared" si="5"/>
        <v>284856.3166</v>
      </c>
      <c r="D160" s="97">
        <f>C160*Assumptions!$D$25/12</f>
        <v>1483.626649</v>
      </c>
      <c r="E160" s="97">
        <f t="shared" si="1"/>
        <v>799.4527303</v>
      </c>
      <c r="F160" s="97">
        <f>IFERROR(__xludf.DUMMYFUNCTION("pmt(Assumptions!$D$25/12,Assumptions!$D$20*12,-Assumptions!$D$19)"),2283.0793791810706)</f>
        <v>2283.079379</v>
      </c>
      <c r="G160" s="97">
        <f t="shared" si="2"/>
        <v>284056.8639</v>
      </c>
    </row>
    <row r="161">
      <c r="A161" s="98">
        <f t="shared" si="6"/>
        <v>14</v>
      </c>
      <c r="B161" s="98">
        <f t="shared" si="7"/>
        <v>4</v>
      </c>
      <c r="C161" s="97">
        <f t="shared" si="5"/>
        <v>284056.8639</v>
      </c>
      <c r="D161" s="97">
        <f>C161*Assumptions!$D$25/12</f>
        <v>1479.462833</v>
      </c>
      <c r="E161" s="97">
        <f t="shared" si="1"/>
        <v>803.6165466</v>
      </c>
      <c r="F161" s="97">
        <f>IFERROR(__xludf.DUMMYFUNCTION("pmt(Assumptions!$D$25/12,Assumptions!$D$20*12,-Assumptions!$D$19)"),2283.0793791810706)</f>
        <v>2283.079379</v>
      </c>
      <c r="G161" s="97">
        <f t="shared" si="2"/>
        <v>283253.2473</v>
      </c>
    </row>
    <row r="162">
      <c r="A162" s="98">
        <f t="shared" si="6"/>
        <v>14</v>
      </c>
      <c r="B162" s="98">
        <f t="shared" si="7"/>
        <v>5</v>
      </c>
      <c r="C162" s="97">
        <f t="shared" si="5"/>
        <v>283253.2473</v>
      </c>
      <c r="D162" s="97">
        <f>C162*Assumptions!$D$25/12</f>
        <v>1475.27733</v>
      </c>
      <c r="E162" s="97">
        <f t="shared" si="1"/>
        <v>807.8020494</v>
      </c>
      <c r="F162" s="97">
        <f>IFERROR(__xludf.DUMMYFUNCTION("pmt(Assumptions!$D$25/12,Assumptions!$D$20*12,-Assumptions!$D$19)"),2283.0793791810706)</f>
        <v>2283.079379</v>
      </c>
      <c r="G162" s="97">
        <f t="shared" si="2"/>
        <v>282445.4453</v>
      </c>
    </row>
    <row r="163">
      <c r="A163" s="98">
        <f t="shared" si="6"/>
        <v>14</v>
      </c>
      <c r="B163" s="98">
        <f t="shared" si="7"/>
        <v>6</v>
      </c>
      <c r="C163" s="97">
        <f t="shared" si="5"/>
        <v>282445.4453</v>
      </c>
      <c r="D163" s="97">
        <f>C163*Assumptions!$D$25/12</f>
        <v>1471.070027</v>
      </c>
      <c r="E163" s="97">
        <f t="shared" si="1"/>
        <v>812.0093518</v>
      </c>
      <c r="F163" s="97">
        <f>IFERROR(__xludf.DUMMYFUNCTION("pmt(Assumptions!$D$25/12,Assumptions!$D$20*12,-Assumptions!$D$19)"),2283.0793791810706)</f>
        <v>2283.079379</v>
      </c>
      <c r="G163" s="97">
        <f t="shared" si="2"/>
        <v>281633.4359</v>
      </c>
    </row>
    <row r="164">
      <c r="A164" s="98">
        <f t="shared" si="6"/>
        <v>14</v>
      </c>
      <c r="B164" s="98">
        <f t="shared" si="7"/>
        <v>7</v>
      </c>
      <c r="C164" s="97">
        <f t="shared" si="5"/>
        <v>281633.4359</v>
      </c>
      <c r="D164" s="97">
        <f>C164*Assumptions!$D$25/12</f>
        <v>1466.840812</v>
      </c>
      <c r="E164" s="97">
        <f t="shared" si="1"/>
        <v>816.2385672</v>
      </c>
      <c r="F164" s="97">
        <f>IFERROR(__xludf.DUMMYFUNCTION("pmt(Assumptions!$D$25/12,Assumptions!$D$20*12,-Assumptions!$D$19)"),2283.0793791810706)</f>
        <v>2283.079379</v>
      </c>
      <c r="G164" s="97">
        <f t="shared" si="2"/>
        <v>280817.1973</v>
      </c>
    </row>
    <row r="165">
      <c r="A165" s="98">
        <f t="shared" si="6"/>
        <v>14</v>
      </c>
      <c r="B165" s="98">
        <f t="shared" si="7"/>
        <v>8</v>
      </c>
      <c r="C165" s="97">
        <f t="shared" si="5"/>
        <v>280817.1973</v>
      </c>
      <c r="D165" s="97">
        <f>C165*Assumptions!$D$25/12</f>
        <v>1462.589569</v>
      </c>
      <c r="E165" s="97">
        <f t="shared" si="1"/>
        <v>820.4898097</v>
      </c>
      <c r="F165" s="97">
        <f>IFERROR(__xludf.DUMMYFUNCTION("pmt(Assumptions!$D$25/12,Assumptions!$D$20*12,-Assumptions!$D$19)"),2283.0793791810706)</f>
        <v>2283.079379</v>
      </c>
      <c r="G165" s="97">
        <f t="shared" si="2"/>
        <v>279996.7075</v>
      </c>
    </row>
    <row r="166">
      <c r="A166" s="98">
        <f t="shared" si="6"/>
        <v>14</v>
      </c>
      <c r="B166" s="98">
        <f t="shared" si="7"/>
        <v>9</v>
      </c>
      <c r="C166" s="97">
        <f t="shared" si="5"/>
        <v>279996.7075</v>
      </c>
      <c r="D166" s="97">
        <f>C166*Assumptions!$D$25/12</f>
        <v>1458.316185</v>
      </c>
      <c r="E166" s="97">
        <f t="shared" si="1"/>
        <v>824.7631941</v>
      </c>
      <c r="F166" s="97">
        <f>IFERROR(__xludf.DUMMYFUNCTION("pmt(Assumptions!$D$25/12,Assumptions!$D$20*12,-Assumptions!$D$19)"),2283.0793791810706)</f>
        <v>2283.079379</v>
      </c>
      <c r="G166" s="97">
        <f t="shared" si="2"/>
        <v>279171.9443</v>
      </c>
    </row>
    <row r="167">
      <c r="A167" s="98">
        <f t="shared" si="6"/>
        <v>14</v>
      </c>
      <c r="B167" s="98">
        <f t="shared" si="7"/>
        <v>10</v>
      </c>
      <c r="C167" s="97">
        <f t="shared" si="5"/>
        <v>279171.9443</v>
      </c>
      <c r="D167" s="97">
        <f>C167*Assumptions!$D$25/12</f>
        <v>1454.020543</v>
      </c>
      <c r="E167" s="97">
        <f t="shared" si="1"/>
        <v>829.0588357</v>
      </c>
      <c r="F167" s="97">
        <f>IFERROR(__xludf.DUMMYFUNCTION("pmt(Assumptions!$D$25/12,Assumptions!$D$20*12,-Assumptions!$D$19)"),2283.0793791810706)</f>
        <v>2283.079379</v>
      </c>
      <c r="G167" s="97">
        <f t="shared" si="2"/>
        <v>278342.8855</v>
      </c>
    </row>
    <row r="168">
      <c r="A168" s="98">
        <f t="shared" si="6"/>
        <v>14</v>
      </c>
      <c r="B168" s="98">
        <f t="shared" si="7"/>
        <v>11</v>
      </c>
      <c r="C168" s="97">
        <f t="shared" si="5"/>
        <v>278342.8855</v>
      </c>
      <c r="D168" s="97">
        <f>C168*Assumptions!$D$25/12</f>
        <v>1449.702529</v>
      </c>
      <c r="E168" s="97">
        <f t="shared" si="1"/>
        <v>833.3768505</v>
      </c>
      <c r="F168" s="97">
        <f>IFERROR(__xludf.DUMMYFUNCTION("pmt(Assumptions!$D$25/12,Assumptions!$D$20*12,-Assumptions!$D$19)"),2283.0793791810706)</f>
        <v>2283.079379</v>
      </c>
      <c r="G168" s="97">
        <f t="shared" si="2"/>
        <v>277509.5087</v>
      </c>
    </row>
    <row r="169">
      <c r="A169" s="98">
        <f t="shared" si="6"/>
        <v>14</v>
      </c>
      <c r="B169" s="98">
        <f t="shared" si="7"/>
        <v>12</v>
      </c>
      <c r="C169" s="97">
        <f t="shared" si="5"/>
        <v>277509.5087</v>
      </c>
      <c r="D169" s="97">
        <f>C169*Assumptions!$D$25/12</f>
        <v>1445.362024</v>
      </c>
      <c r="E169" s="97">
        <f t="shared" si="1"/>
        <v>837.7173549</v>
      </c>
      <c r="F169" s="97">
        <f>IFERROR(__xludf.DUMMYFUNCTION("pmt(Assumptions!$D$25/12,Assumptions!$D$20*12,-Assumptions!$D$19)"),2283.0793791810706)</f>
        <v>2283.079379</v>
      </c>
      <c r="G169" s="97">
        <f t="shared" si="2"/>
        <v>276671.7913</v>
      </c>
    </row>
    <row r="170">
      <c r="A170" s="98">
        <f t="shared" si="6"/>
        <v>15</v>
      </c>
      <c r="B170" s="98">
        <f t="shared" si="7"/>
        <v>1</v>
      </c>
      <c r="C170" s="97">
        <f t="shared" si="5"/>
        <v>276671.7913</v>
      </c>
      <c r="D170" s="97">
        <f>C170*Assumptions!$D$25/12</f>
        <v>1440.998913</v>
      </c>
      <c r="E170" s="97">
        <f t="shared" si="1"/>
        <v>842.0804662</v>
      </c>
      <c r="F170" s="97">
        <f>IFERROR(__xludf.DUMMYFUNCTION("pmt(Assumptions!$D$25/12,Assumptions!$D$20*12,-Assumptions!$D$19)"),2283.0793791810706)</f>
        <v>2283.079379</v>
      </c>
      <c r="G170" s="97">
        <f t="shared" si="2"/>
        <v>275829.7108</v>
      </c>
    </row>
    <row r="171">
      <c r="A171" s="98">
        <f t="shared" si="6"/>
        <v>15</v>
      </c>
      <c r="B171" s="98">
        <f t="shared" si="7"/>
        <v>2</v>
      </c>
      <c r="C171" s="97">
        <f t="shared" si="5"/>
        <v>275829.7108</v>
      </c>
      <c r="D171" s="97">
        <f>C171*Assumptions!$D$25/12</f>
        <v>1436.613077</v>
      </c>
      <c r="E171" s="97">
        <f t="shared" si="1"/>
        <v>846.4663019</v>
      </c>
      <c r="F171" s="97">
        <f>IFERROR(__xludf.DUMMYFUNCTION("pmt(Assumptions!$D$25/12,Assumptions!$D$20*12,-Assumptions!$D$19)"),2283.0793791810706)</f>
        <v>2283.079379</v>
      </c>
      <c r="G171" s="97">
        <f t="shared" si="2"/>
        <v>274983.2445</v>
      </c>
    </row>
    <row r="172">
      <c r="A172" s="98">
        <f t="shared" si="6"/>
        <v>15</v>
      </c>
      <c r="B172" s="98">
        <f t="shared" si="7"/>
        <v>3</v>
      </c>
      <c r="C172" s="97">
        <f t="shared" si="5"/>
        <v>274983.2445</v>
      </c>
      <c r="D172" s="97">
        <f>C172*Assumptions!$D$25/12</f>
        <v>1432.204399</v>
      </c>
      <c r="E172" s="97">
        <f t="shared" si="1"/>
        <v>850.8749806</v>
      </c>
      <c r="F172" s="97">
        <f>IFERROR(__xludf.DUMMYFUNCTION("pmt(Assumptions!$D$25/12,Assumptions!$D$20*12,-Assumptions!$D$19)"),2283.0793791810706)</f>
        <v>2283.079379</v>
      </c>
      <c r="G172" s="97">
        <f t="shared" si="2"/>
        <v>274132.3695</v>
      </c>
    </row>
    <row r="173">
      <c r="A173" s="98">
        <f t="shared" si="6"/>
        <v>15</v>
      </c>
      <c r="B173" s="98">
        <f t="shared" si="7"/>
        <v>4</v>
      </c>
      <c r="C173" s="97">
        <f t="shared" si="5"/>
        <v>274132.3695</v>
      </c>
      <c r="D173" s="97">
        <f>C173*Assumptions!$D$25/12</f>
        <v>1427.772758</v>
      </c>
      <c r="E173" s="97">
        <f t="shared" si="1"/>
        <v>855.3066211</v>
      </c>
      <c r="F173" s="97">
        <f>IFERROR(__xludf.DUMMYFUNCTION("pmt(Assumptions!$D$25/12,Assumptions!$D$20*12,-Assumptions!$D$19)"),2283.0793791810706)</f>
        <v>2283.079379</v>
      </c>
      <c r="G173" s="97">
        <f t="shared" si="2"/>
        <v>273277.0629</v>
      </c>
    </row>
    <row r="174">
      <c r="A174" s="98">
        <f t="shared" si="6"/>
        <v>15</v>
      </c>
      <c r="B174" s="98">
        <f t="shared" si="7"/>
        <v>5</v>
      </c>
      <c r="C174" s="97">
        <f t="shared" si="5"/>
        <v>273277.0629</v>
      </c>
      <c r="D174" s="97">
        <f>C174*Assumptions!$D$25/12</f>
        <v>1423.318036</v>
      </c>
      <c r="E174" s="97">
        <f t="shared" si="1"/>
        <v>859.7613431</v>
      </c>
      <c r="F174" s="97">
        <f>IFERROR(__xludf.DUMMYFUNCTION("pmt(Assumptions!$D$25/12,Assumptions!$D$20*12,-Assumptions!$D$19)"),2283.0793791810706)</f>
        <v>2283.079379</v>
      </c>
      <c r="G174" s="97">
        <f t="shared" si="2"/>
        <v>272417.3016</v>
      </c>
    </row>
    <row r="175">
      <c r="A175" s="98">
        <f t="shared" si="6"/>
        <v>15</v>
      </c>
      <c r="B175" s="98">
        <f t="shared" si="7"/>
        <v>6</v>
      </c>
      <c r="C175" s="97">
        <f t="shared" si="5"/>
        <v>272417.3016</v>
      </c>
      <c r="D175" s="97">
        <f>C175*Assumptions!$D$25/12</f>
        <v>1418.840112</v>
      </c>
      <c r="E175" s="97">
        <f t="shared" si="1"/>
        <v>864.2392668</v>
      </c>
      <c r="F175" s="97">
        <f>IFERROR(__xludf.DUMMYFUNCTION("pmt(Assumptions!$D$25/12,Assumptions!$D$20*12,-Assumptions!$D$19)"),2283.0793791810706)</f>
        <v>2283.079379</v>
      </c>
      <c r="G175" s="97">
        <f t="shared" si="2"/>
        <v>271553.0623</v>
      </c>
    </row>
    <row r="176">
      <c r="A176" s="98">
        <f t="shared" si="6"/>
        <v>15</v>
      </c>
      <c r="B176" s="98">
        <f t="shared" si="7"/>
        <v>7</v>
      </c>
      <c r="C176" s="97">
        <f t="shared" si="5"/>
        <v>271553.0623</v>
      </c>
      <c r="D176" s="97">
        <f>C176*Assumptions!$D$25/12</f>
        <v>1414.338866</v>
      </c>
      <c r="E176" s="97">
        <f t="shared" si="1"/>
        <v>868.7405129</v>
      </c>
      <c r="F176" s="97">
        <f>IFERROR(__xludf.DUMMYFUNCTION("pmt(Assumptions!$D$25/12,Assumptions!$D$20*12,-Assumptions!$D$19)"),2283.0793791810706)</f>
        <v>2283.079379</v>
      </c>
      <c r="G176" s="97">
        <f t="shared" si="2"/>
        <v>270684.3218</v>
      </c>
    </row>
    <row r="177">
      <c r="A177" s="98">
        <f t="shared" si="6"/>
        <v>15</v>
      </c>
      <c r="B177" s="98">
        <f t="shared" si="7"/>
        <v>8</v>
      </c>
      <c r="C177" s="97">
        <f t="shared" si="5"/>
        <v>270684.3218</v>
      </c>
      <c r="D177" s="97">
        <f>C177*Assumptions!$D$25/12</f>
        <v>1409.814176</v>
      </c>
      <c r="E177" s="97">
        <f t="shared" si="1"/>
        <v>873.2652031</v>
      </c>
      <c r="F177" s="97">
        <f>IFERROR(__xludf.DUMMYFUNCTION("pmt(Assumptions!$D$25/12,Assumptions!$D$20*12,-Assumptions!$D$19)"),2283.0793791810706)</f>
        <v>2283.079379</v>
      </c>
      <c r="G177" s="97">
        <f t="shared" si="2"/>
        <v>269811.0566</v>
      </c>
    </row>
    <row r="178">
      <c r="A178" s="98">
        <f t="shared" si="6"/>
        <v>15</v>
      </c>
      <c r="B178" s="98">
        <f t="shared" si="7"/>
        <v>9</v>
      </c>
      <c r="C178" s="97">
        <f t="shared" si="5"/>
        <v>269811.0566</v>
      </c>
      <c r="D178" s="97">
        <f>C178*Assumptions!$D$25/12</f>
        <v>1405.26592</v>
      </c>
      <c r="E178" s="97">
        <f t="shared" si="1"/>
        <v>877.8134594</v>
      </c>
      <c r="F178" s="97">
        <f>IFERROR(__xludf.DUMMYFUNCTION("pmt(Assumptions!$D$25/12,Assumptions!$D$20*12,-Assumptions!$D$19)"),2283.0793791810706)</f>
        <v>2283.079379</v>
      </c>
      <c r="G178" s="97">
        <f t="shared" si="2"/>
        <v>268933.2431</v>
      </c>
    </row>
    <row r="179">
      <c r="A179" s="98">
        <f t="shared" si="6"/>
        <v>15</v>
      </c>
      <c r="B179" s="98">
        <f t="shared" si="7"/>
        <v>10</v>
      </c>
      <c r="C179" s="97">
        <f t="shared" si="5"/>
        <v>268933.2431</v>
      </c>
      <c r="D179" s="97">
        <f>C179*Assumptions!$D$25/12</f>
        <v>1400.693975</v>
      </c>
      <c r="E179" s="97">
        <f t="shared" si="1"/>
        <v>882.3854045</v>
      </c>
      <c r="F179" s="97">
        <f>IFERROR(__xludf.DUMMYFUNCTION("pmt(Assumptions!$D$25/12,Assumptions!$D$20*12,-Assumptions!$D$19)"),2283.0793791810706)</f>
        <v>2283.079379</v>
      </c>
      <c r="G179" s="97">
        <f t="shared" si="2"/>
        <v>268050.8577</v>
      </c>
    </row>
    <row r="180">
      <c r="A180" s="98">
        <f t="shared" si="6"/>
        <v>15</v>
      </c>
      <c r="B180" s="98">
        <f t="shared" si="7"/>
        <v>11</v>
      </c>
      <c r="C180" s="97">
        <f t="shared" si="5"/>
        <v>268050.8577</v>
      </c>
      <c r="D180" s="97">
        <f>C180*Assumptions!$D$25/12</f>
        <v>1396.098217</v>
      </c>
      <c r="E180" s="97">
        <f t="shared" si="1"/>
        <v>886.9811618</v>
      </c>
      <c r="F180" s="97">
        <f>IFERROR(__xludf.DUMMYFUNCTION("pmt(Assumptions!$D$25/12,Assumptions!$D$20*12,-Assumptions!$D$19)"),2283.0793791810706)</f>
        <v>2283.079379</v>
      </c>
      <c r="G180" s="97">
        <f t="shared" si="2"/>
        <v>267163.8766</v>
      </c>
    </row>
    <row r="181">
      <c r="A181" s="98">
        <f t="shared" si="6"/>
        <v>15</v>
      </c>
      <c r="B181" s="98">
        <f t="shared" si="7"/>
        <v>12</v>
      </c>
      <c r="C181" s="97">
        <f t="shared" si="5"/>
        <v>267163.8766</v>
      </c>
      <c r="D181" s="97">
        <f>C181*Assumptions!$D$25/12</f>
        <v>1391.478524</v>
      </c>
      <c r="E181" s="97">
        <f t="shared" si="1"/>
        <v>891.6008553</v>
      </c>
      <c r="F181" s="97">
        <f>IFERROR(__xludf.DUMMYFUNCTION("pmt(Assumptions!$D$25/12,Assumptions!$D$20*12,-Assumptions!$D$19)"),2283.0793791810706)</f>
        <v>2283.079379</v>
      </c>
      <c r="G181" s="97">
        <f t="shared" si="2"/>
        <v>266272.2757</v>
      </c>
    </row>
    <row r="182">
      <c r="A182" s="98">
        <f t="shared" si="6"/>
        <v>16</v>
      </c>
      <c r="B182" s="98">
        <f t="shared" si="7"/>
        <v>1</v>
      </c>
      <c r="C182" s="97">
        <f t="shared" si="5"/>
        <v>266272.2757</v>
      </c>
      <c r="D182" s="97">
        <f>C182*Assumptions!$D$25/12</f>
        <v>1386.834769</v>
      </c>
      <c r="E182" s="97">
        <f t="shared" si="1"/>
        <v>896.2446098</v>
      </c>
      <c r="F182" s="97">
        <f>IFERROR(__xludf.DUMMYFUNCTION("pmt(Assumptions!$D$25/12,Assumptions!$D$20*12,-Assumptions!$D$19)"),2283.0793791810706)</f>
        <v>2283.079379</v>
      </c>
      <c r="G182" s="97">
        <f t="shared" si="2"/>
        <v>265376.0311</v>
      </c>
    </row>
    <row r="183">
      <c r="A183" s="98">
        <f t="shared" si="6"/>
        <v>16</v>
      </c>
      <c r="B183" s="98">
        <f t="shared" si="7"/>
        <v>2</v>
      </c>
      <c r="C183" s="97">
        <f t="shared" si="5"/>
        <v>265376.0311</v>
      </c>
      <c r="D183" s="97">
        <f>C183*Assumptions!$D$25/12</f>
        <v>1382.166829</v>
      </c>
      <c r="E183" s="97">
        <f t="shared" si="1"/>
        <v>900.9125505</v>
      </c>
      <c r="F183" s="97">
        <f>IFERROR(__xludf.DUMMYFUNCTION("pmt(Assumptions!$D$25/12,Assumptions!$D$20*12,-Assumptions!$D$19)"),2283.0793791810706)</f>
        <v>2283.079379</v>
      </c>
      <c r="G183" s="97">
        <f t="shared" si="2"/>
        <v>264475.1186</v>
      </c>
    </row>
    <row r="184">
      <c r="A184" s="98">
        <f t="shared" si="6"/>
        <v>16</v>
      </c>
      <c r="B184" s="98">
        <f t="shared" si="7"/>
        <v>3</v>
      </c>
      <c r="C184" s="97">
        <f t="shared" si="5"/>
        <v>264475.1186</v>
      </c>
      <c r="D184" s="97">
        <f>C184*Assumptions!$D$25/12</f>
        <v>1377.474576</v>
      </c>
      <c r="E184" s="97">
        <f t="shared" si="1"/>
        <v>905.6048033</v>
      </c>
      <c r="F184" s="97">
        <f>IFERROR(__xludf.DUMMYFUNCTION("pmt(Assumptions!$D$25/12,Assumptions!$D$20*12,-Assumptions!$D$19)"),2283.0793791810706)</f>
        <v>2283.079379</v>
      </c>
      <c r="G184" s="97">
        <f t="shared" si="2"/>
        <v>263569.5138</v>
      </c>
    </row>
    <row r="185">
      <c r="A185" s="98">
        <f t="shared" si="6"/>
        <v>16</v>
      </c>
      <c r="B185" s="98">
        <f t="shared" si="7"/>
        <v>4</v>
      </c>
      <c r="C185" s="97">
        <f t="shared" si="5"/>
        <v>263569.5138</v>
      </c>
      <c r="D185" s="97">
        <f>C185*Assumptions!$D$25/12</f>
        <v>1372.757884</v>
      </c>
      <c r="E185" s="97">
        <f t="shared" si="1"/>
        <v>910.321495</v>
      </c>
      <c r="F185" s="97">
        <f>IFERROR(__xludf.DUMMYFUNCTION("pmt(Assumptions!$D$25/12,Assumptions!$D$20*12,-Assumptions!$D$19)"),2283.0793791810706)</f>
        <v>2283.079379</v>
      </c>
      <c r="G185" s="97">
        <f t="shared" si="2"/>
        <v>262659.1923</v>
      </c>
    </row>
    <row r="186">
      <c r="A186" s="98">
        <f t="shared" si="6"/>
        <v>16</v>
      </c>
      <c r="B186" s="98">
        <f t="shared" si="7"/>
        <v>5</v>
      </c>
      <c r="C186" s="97">
        <f t="shared" si="5"/>
        <v>262659.1923</v>
      </c>
      <c r="D186" s="97">
        <f>C186*Assumptions!$D$25/12</f>
        <v>1368.016626</v>
      </c>
      <c r="E186" s="97">
        <f t="shared" si="1"/>
        <v>915.0627528</v>
      </c>
      <c r="F186" s="97">
        <f>IFERROR(__xludf.DUMMYFUNCTION("pmt(Assumptions!$D$25/12,Assumptions!$D$20*12,-Assumptions!$D$19)"),2283.0793791810706)</f>
        <v>2283.079379</v>
      </c>
      <c r="G186" s="97">
        <f t="shared" si="2"/>
        <v>261744.1295</v>
      </c>
    </row>
    <row r="187">
      <c r="A187" s="98">
        <f t="shared" si="6"/>
        <v>16</v>
      </c>
      <c r="B187" s="98">
        <f t="shared" si="7"/>
        <v>6</v>
      </c>
      <c r="C187" s="97">
        <f t="shared" si="5"/>
        <v>261744.1295</v>
      </c>
      <c r="D187" s="97">
        <f>C187*Assumptions!$D$25/12</f>
        <v>1363.250675</v>
      </c>
      <c r="E187" s="97">
        <f t="shared" si="1"/>
        <v>919.8287047</v>
      </c>
      <c r="F187" s="97">
        <f>IFERROR(__xludf.DUMMYFUNCTION("pmt(Assumptions!$D$25/12,Assumptions!$D$20*12,-Assumptions!$D$19)"),2283.0793791810706)</f>
        <v>2283.079379</v>
      </c>
      <c r="G187" s="97">
        <f t="shared" si="2"/>
        <v>260824.3008</v>
      </c>
    </row>
    <row r="188">
      <c r="A188" s="98">
        <f t="shared" si="6"/>
        <v>16</v>
      </c>
      <c r="B188" s="98">
        <f t="shared" si="7"/>
        <v>7</v>
      </c>
      <c r="C188" s="97">
        <f t="shared" si="5"/>
        <v>260824.3008</v>
      </c>
      <c r="D188" s="97">
        <f>C188*Assumptions!$D$25/12</f>
        <v>1358.4599</v>
      </c>
      <c r="E188" s="97">
        <f t="shared" si="1"/>
        <v>924.6194792</v>
      </c>
      <c r="F188" s="97">
        <f>IFERROR(__xludf.DUMMYFUNCTION("pmt(Assumptions!$D$25/12,Assumptions!$D$20*12,-Assumptions!$D$19)"),2283.0793791810706)</f>
        <v>2283.079379</v>
      </c>
      <c r="G188" s="97">
        <f t="shared" si="2"/>
        <v>259899.6813</v>
      </c>
    </row>
    <row r="189">
      <c r="A189" s="98">
        <f t="shared" si="6"/>
        <v>16</v>
      </c>
      <c r="B189" s="98">
        <f t="shared" si="7"/>
        <v>8</v>
      </c>
      <c r="C189" s="97">
        <f t="shared" si="5"/>
        <v>259899.6813</v>
      </c>
      <c r="D189" s="97">
        <f>C189*Assumptions!$D$25/12</f>
        <v>1353.644174</v>
      </c>
      <c r="E189" s="97">
        <f t="shared" si="1"/>
        <v>929.4352056</v>
      </c>
      <c r="F189" s="97">
        <f>IFERROR(__xludf.DUMMYFUNCTION("pmt(Assumptions!$D$25/12,Assumptions!$D$20*12,-Assumptions!$D$19)"),2283.0793791810706)</f>
        <v>2283.079379</v>
      </c>
      <c r="G189" s="97">
        <f t="shared" si="2"/>
        <v>258970.2461</v>
      </c>
    </row>
    <row r="190">
      <c r="A190" s="98">
        <f t="shared" si="6"/>
        <v>16</v>
      </c>
      <c r="B190" s="98">
        <f t="shared" si="7"/>
        <v>9</v>
      </c>
      <c r="C190" s="97">
        <f t="shared" si="5"/>
        <v>258970.2461</v>
      </c>
      <c r="D190" s="97">
        <f>C190*Assumptions!$D$25/12</f>
        <v>1348.803365</v>
      </c>
      <c r="E190" s="97">
        <f t="shared" si="1"/>
        <v>934.276014</v>
      </c>
      <c r="F190" s="97">
        <f>IFERROR(__xludf.DUMMYFUNCTION("pmt(Assumptions!$D$25/12,Assumptions!$D$20*12,-Assumptions!$D$19)"),2283.0793791810706)</f>
        <v>2283.079379</v>
      </c>
      <c r="G190" s="97">
        <f t="shared" si="2"/>
        <v>258035.9701</v>
      </c>
    </row>
    <row r="191">
      <c r="A191" s="98">
        <f t="shared" si="6"/>
        <v>16</v>
      </c>
      <c r="B191" s="98">
        <f t="shared" si="7"/>
        <v>10</v>
      </c>
      <c r="C191" s="97">
        <f t="shared" si="5"/>
        <v>258035.9701</v>
      </c>
      <c r="D191" s="97">
        <f>C191*Assumptions!$D$25/12</f>
        <v>1343.937344</v>
      </c>
      <c r="E191" s="97">
        <f t="shared" si="1"/>
        <v>939.1420349</v>
      </c>
      <c r="F191" s="97">
        <f>IFERROR(__xludf.DUMMYFUNCTION("pmt(Assumptions!$D$25/12,Assumptions!$D$20*12,-Assumptions!$D$19)"),2283.0793791810706)</f>
        <v>2283.079379</v>
      </c>
      <c r="G191" s="97">
        <f t="shared" si="2"/>
        <v>257096.8281</v>
      </c>
    </row>
    <row r="192">
      <c r="A192" s="98">
        <f t="shared" si="6"/>
        <v>16</v>
      </c>
      <c r="B192" s="98">
        <f t="shared" si="7"/>
        <v>11</v>
      </c>
      <c r="C192" s="97">
        <f t="shared" si="5"/>
        <v>257096.8281</v>
      </c>
      <c r="D192" s="97">
        <f>C192*Assumptions!$D$25/12</f>
        <v>1339.04598</v>
      </c>
      <c r="E192" s="97">
        <f t="shared" si="1"/>
        <v>944.0333996</v>
      </c>
      <c r="F192" s="97">
        <f>IFERROR(__xludf.DUMMYFUNCTION("pmt(Assumptions!$D$25/12,Assumptions!$D$20*12,-Assumptions!$D$19)"),2283.0793791810706)</f>
        <v>2283.079379</v>
      </c>
      <c r="G192" s="97">
        <f t="shared" si="2"/>
        <v>256152.7947</v>
      </c>
    </row>
    <row r="193">
      <c r="A193" s="98">
        <f t="shared" si="6"/>
        <v>16</v>
      </c>
      <c r="B193" s="98">
        <f t="shared" si="7"/>
        <v>12</v>
      </c>
      <c r="C193" s="97">
        <f t="shared" si="5"/>
        <v>256152.7947</v>
      </c>
      <c r="D193" s="97">
        <f>C193*Assumptions!$D$25/12</f>
        <v>1334.129139</v>
      </c>
      <c r="E193" s="97">
        <f t="shared" si="1"/>
        <v>948.9502403</v>
      </c>
      <c r="F193" s="97">
        <f>IFERROR(__xludf.DUMMYFUNCTION("pmt(Assumptions!$D$25/12,Assumptions!$D$20*12,-Assumptions!$D$19)"),2283.0793791810706)</f>
        <v>2283.079379</v>
      </c>
      <c r="G193" s="97">
        <f t="shared" si="2"/>
        <v>255203.8444</v>
      </c>
    </row>
    <row r="194">
      <c r="A194" s="98">
        <f t="shared" si="6"/>
        <v>17</v>
      </c>
      <c r="B194" s="98">
        <f t="shared" si="7"/>
        <v>1</v>
      </c>
      <c r="C194" s="97">
        <f t="shared" si="5"/>
        <v>255203.8444</v>
      </c>
      <c r="D194" s="97">
        <f>C194*Assumptions!$D$25/12</f>
        <v>1329.18669</v>
      </c>
      <c r="E194" s="97">
        <f t="shared" si="1"/>
        <v>953.8926894</v>
      </c>
      <c r="F194" s="97">
        <f>IFERROR(__xludf.DUMMYFUNCTION("pmt(Assumptions!$D$25/12,Assumptions!$D$20*12,-Assumptions!$D$19)"),2283.0793791810706)</f>
        <v>2283.079379</v>
      </c>
      <c r="G194" s="97">
        <f t="shared" si="2"/>
        <v>254249.9517</v>
      </c>
    </row>
    <row r="195">
      <c r="A195" s="98">
        <f t="shared" si="6"/>
        <v>17</v>
      </c>
      <c r="B195" s="98">
        <f t="shared" si="7"/>
        <v>2</v>
      </c>
      <c r="C195" s="97">
        <f t="shared" si="5"/>
        <v>254249.9517</v>
      </c>
      <c r="D195" s="97">
        <f>C195*Assumptions!$D$25/12</f>
        <v>1324.218499</v>
      </c>
      <c r="E195" s="97">
        <f t="shared" si="1"/>
        <v>958.8608805</v>
      </c>
      <c r="F195" s="97">
        <f>IFERROR(__xludf.DUMMYFUNCTION("pmt(Assumptions!$D$25/12,Assumptions!$D$20*12,-Assumptions!$D$19)"),2283.0793791810706)</f>
        <v>2283.079379</v>
      </c>
      <c r="G195" s="97">
        <f t="shared" si="2"/>
        <v>253291.0909</v>
      </c>
    </row>
    <row r="196">
      <c r="A196" s="98">
        <f t="shared" si="6"/>
        <v>17</v>
      </c>
      <c r="B196" s="98">
        <f t="shared" si="7"/>
        <v>3</v>
      </c>
      <c r="C196" s="97">
        <f t="shared" si="5"/>
        <v>253291.0909</v>
      </c>
      <c r="D196" s="97">
        <f>C196*Assumptions!$D$25/12</f>
        <v>1319.224432</v>
      </c>
      <c r="E196" s="97">
        <f t="shared" si="1"/>
        <v>963.8549476</v>
      </c>
      <c r="F196" s="97">
        <f>IFERROR(__xludf.DUMMYFUNCTION("pmt(Assumptions!$D$25/12,Assumptions!$D$20*12,-Assumptions!$D$19)"),2283.0793791810706)</f>
        <v>2283.079379</v>
      </c>
      <c r="G196" s="97">
        <f t="shared" si="2"/>
        <v>252327.2359</v>
      </c>
    </row>
    <row r="197">
      <c r="A197" s="98">
        <f t="shared" si="6"/>
        <v>17</v>
      </c>
      <c r="B197" s="98">
        <f t="shared" si="7"/>
        <v>4</v>
      </c>
      <c r="C197" s="97">
        <f t="shared" si="5"/>
        <v>252327.2359</v>
      </c>
      <c r="D197" s="97">
        <f>C197*Assumptions!$D$25/12</f>
        <v>1314.204354</v>
      </c>
      <c r="E197" s="97">
        <f t="shared" si="1"/>
        <v>968.8750255</v>
      </c>
      <c r="F197" s="97">
        <f>IFERROR(__xludf.DUMMYFUNCTION("pmt(Assumptions!$D$25/12,Assumptions!$D$20*12,-Assumptions!$D$19)"),2283.0793791810706)</f>
        <v>2283.079379</v>
      </c>
      <c r="G197" s="97">
        <f t="shared" si="2"/>
        <v>251358.3609</v>
      </c>
    </row>
    <row r="198">
      <c r="A198" s="98">
        <f t="shared" si="6"/>
        <v>17</v>
      </c>
      <c r="B198" s="98">
        <f t="shared" si="7"/>
        <v>5</v>
      </c>
      <c r="C198" s="97">
        <f t="shared" si="5"/>
        <v>251358.3609</v>
      </c>
      <c r="D198" s="97">
        <f>C198*Assumptions!$D$25/12</f>
        <v>1309.15813</v>
      </c>
      <c r="E198" s="97">
        <f t="shared" si="1"/>
        <v>973.9212496</v>
      </c>
      <c r="F198" s="97">
        <f>IFERROR(__xludf.DUMMYFUNCTION("pmt(Assumptions!$D$25/12,Assumptions!$D$20*12,-Assumptions!$D$19)"),2283.0793791810706)</f>
        <v>2283.079379</v>
      </c>
      <c r="G198" s="97">
        <f t="shared" si="2"/>
        <v>250384.4396</v>
      </c>
    </row>
    <row r="199">
      <c r="A199" s="98">
        <f t="shared" si="6"/>
        <v>17</v>
      </c>
      <c r="B199" s="98">
        <f t="shared" si="7"/>
        <v>6</v>
      </c>
      <c r="C199" s="97">
        <f t="shared" si="5"/>
        <v>250384.4396</v>
      </c>
      <c r="D199" s="97">
        <f>C199*Assumptions!$D$25/12</f>
        <v>1304.085623</v>
      </c>
      <c r="E199" s="97">
        <f t="shared" si="1"/>
        <v>978.9937561</v>
      </c>
      <c r="F199" s="97">
        <f>IFERROR(__xludf.DUMMYFUNCTION("pmt(Assumptions!$D$25/12,Assumptions!$D$20*12,-Assumptions!$D$19)"),2283.0793791810706)</f>
        <v>2283.079379</v>
      </c>
      <c r="G199" s="97">
        <f t="shared" si="2"/>
        <v>249405.4459</v>
      </c>
    </row>
    <row r="200">
      <c r="A200" s="98">
        <f t="shared" si="6"/>
        <v>17</v>
      </c>
      <c r="B200" s="98">
        <f t="shared" si="7"/>
        <v>7</v>
      </c>
      <c r="C200" s="97">
        <f t="shared" si="5"/>
        <v>249405.4459</v>
      </c>
      <c r="D200" s="97">
        <f>C200*Assumptions!$D$25/12</f>
        <v>1298.986697</v>
      </c>
      <c r="E200" s="97">
        <f t="shared" si="1"/>
        <v>984.0926819</v>
      </c>
      <c r="F200" s="97">
        <f>IFERROR(__xludf.DUMMYFUNCTION("pmt(Assumptions!$D$25/12,Assumptions!$D$20*12,-Assumptions!$D$19)"),2283.0793791810706)</f>
        <v>2283.079379</v>
      </c>
      <c r="G200" s="97">
        <f t="shared" si="2"/>
        <v>248421.3532</v>
      </c>
    </row>
    <row r="201">
      <c r="A201" s="98">
        <f t="shared" si="6"/>
        <v>17</v>
      </c>
      <c r="B201" s="98">
        <f t="shared" si="7"/>
        <v>8</v>
      </c>
      <c r="C201" s="97">
        <f t="shared" si="5"/>
        <v>248421.3532</v>
      </c>
      <c r="D201" s="97">
        <f>C201*Assumptions!$D$25/12</f>
        <v>1293.861215</v>
      </c>
      <c r="E201" s="97">
        <f t="shared" si="1"/>
        <v>989.2181646</v>
      </c>
      <c r="F201" s="97">
        <f>IFERROR(__xludf.DUMMYFUNCTION("pmt(Assumptions!$D$25/12,Assumptions!$D$20*12,-Assumptions!$D$19)"),2283.0793791810706)</f>
        <v>2283.079379</v>
      </c>
      <c r="G201" s="97">
        <f t="shared" si="2"/>
        <v>247432.135</v>
      </c>
    </row>
    <row r="202">
      <c r="A202" s="98">
        <f t="shared" si="6"/>
        <v>17</v>
      </c>
      <c r="B202" s="98">
        <f t="shared" si="7"/>
        <v>9</v>
      </c>
      <c r="C202" s="97">
        <f t="shared" si="5"/>
        <v>247432.135</v>
      </c>
      <c r="D202" s="97">
        <f>C202*Assumptions!$D$25/12</f>
        <v>1288.709037</v>
      </c>
      <c r="E202" s="97">
        <f t="shared" si="1"/>
        <v>994.3703425</v>
      </c>
      <c r="F202" s="97">
        <f>IFERROR(__xludf.DUMMYFUNCTION("pmt(Assumptions!$D$25/12,Assumptions!$D$20*12,-Assumptions!$D$19)"),2283.0793791810706)</f>
        <v>2283.079379</v>
      </c>
      <c r="G202" s="97">
        <f t="shared" si="2"/>
        <v>246437.7647</v>
      </c>
    </row>
    <row r="203">
      <c r="A203" s="98">
        <f t="shared" si="6"/>
        <v>17</v>
      </c>
      <c r="B203" s="98">
        <f t="shared" si="7"/>
        <v>10</v>
      </c>
      <c r="C203" s="97">
        <f t="shared" si="5"/>
        <v>246437.7647</v>
      </c>
      <c r="D203" s="97">
        <f>C203*Assumptions!$D$25/12</f>
        <v>1283.530024</v>
      </c>
      <c r="E203" s="97">
        <f t="shared" si="1"/>
        <v>999.5493547</v>
      </c>
      <c r="F203" s="97">
        <f>IFERROR(__xludf.DUMMYFUNCTION("pmt(Assumptions!$D$25/12,Assumptions!$D$20*12,-Assumptions!$D$19)"),2283.0793791810706)</f>
        <v>2283.079379</v>
      </c>
      <c r="G203" s="97">
        <f t="shared" si="2"/>
        <v>245438.2153</v>
      </c>
    </row>
    <row r="204">
      <c r="A204" s="98">
        <f t="shared" si="6"/>
        <v>17</v>
      </c>
      <c r="B204" s="98">
        <f t="shared" si="7"/>
        <v>11</v>
      </c>
      <c r="C204" s="97">
        <f t="shared" si="5"/>
        <v>245438.2153</v>
      </c>
      <c r="D204" s="97">
        <f>C204*Assumptions!$D$25/12</f>
        <v>1278.324038</v>
      </c>
      <c r="E204" s="97">
        <f t="shared" si="1"/>
        <v>1004.755341</v>
      </c>
      <c r="F204" s="97">
        <f>IFERROR(__xludf.DUMMYFUNCTION("pmt(Assumptions!$D$25/12,Assumptions!$D$20*12,-Assumptions!$D$19)"),2283.0793791810706)</f>
        <v>2283.079379</v>
      </c>
      <c r="G204" s="97">
        <f t="shared" si="2"/>
        <v>244433.46</v>
      </c>
    </row>
    <row r="205">
      <c r="A205" s="98">
        <f t="shared" si="6"/>
        <v>17</v>
      </c>
      <c r="B205" s="98">
        <f t="shared" si="7"/>
        <v>12</v>
      </c>
      <c r="C205" s="97">
        <f t="shared" si="5"/>
        <v>244433.46</v>
      </c>
      <c r="D205" s="97">
        <f>C205*Assumptions!$D$25/12</f>
        <v>1273.090937</v>
      </c>
      <c r="E205" s="97">
        <f t="shared" si="1"/>
        <v>1009.988442</v>
      </c>
      <c r="F205" s="97">
        <f>IFERROR(__xludf.DUMMYFUNCTION("pmt(Assumptions!$D$25/12,Assumptions!$D$20*12,-Assumptions!$D$19)"),2283.0793791810706)</f>
        <v>2283.079379</v>
      </c>
      <c r="G205" s="97">
        <f t="shared" si="2"/>
        <v>243423.4716</v>
      </c>
    </row>
    <row r="206">
      <c r="A206" s="98">
        <f t="shared" si="6"/>
        <v>18</v>
      </c>
      <c r="B206" s="98">
        <f t="shared" si="7"/>
        <v>1</v>
      </c>
      <c r="C206" s="97">
        <f t="shared" si="5"/>
        <v>243423.4716</v>
      </c>
      <c r="D206" s="97">
        <f>C206*Assumptions!$D$25/12</f>
        <v>1267.830581</v>
      </c>
      <c r="E206" s="97">
        <f t="shared" si="1"/>
        <v>1015.248798</v>
      </c>
      <c r="F206" s="97">
        <f>IFERROR(__xludf.DUMMYFUNCTION("pmt(Assumptions!$D$25/12,Assumptions!$D$20*12,-Assumptions!$D$19)"),2283.0793791810706)</f>
        <v>2283.079379</v>
      </c>
      <c r="G206" s="97">
        <f t="shared" si="2"/>
        <v>242408.2228</v>
      </c>
    </row>
    <row r="207">
      <c r="A207" s="98">
        <f t="shared" si="6"/>
        <v>18</v>
      </c>
      <c r="B207" s="98">
        <f t="shared" si="7"/>
        <v>2</v>
      </c>
      <c r="C207" s="97">
        <f t="shared" si="5"/>
        <v>242408.2228</v>
      </c>
      <c r="D207" s="97">
        <f>C207*Assumptions!$D$25/12</f>
        <v>1262.542827</v>
      </c>
      <c r="E207" s="97">
        <f t="shared" si="1"/>
        <v>1020.536552</v>
      </c>
      <c r="F207" s="97">
        <f>IFERROR(__xludf.DUMMYFUNCTION("pmt(Assumptions!$D$25/12,Assumptions!$D$20*12,-Assumptions!$D$19)"),2283.0793791810706)</f>
        <v>2283.079379</v>
      </c>
      <c r="G207" s="97">
        <f t="shared" si="2"/>
        <v>241387.6862</v>
      </c>
    </row>
    <row r="208">
      <c r="A208" s="98">
        <f t="shared" si="6"/>
        <v>18</v>
      </c>
      <c r="B208" s="98">
        <f t="shared" si="7"/>
        <v>3</v>
      </c>
      <c r="C208" s="97">
        <f t="shared" si="5"/>
        <v>241387.6862</v>
      </c>
      <c r="D208" s="97">
        <f>C208*Assumptions!$D$25/12</f>
        <v>1257.227532</v>
      </c>
      <c r="E208" s="97">
        <f t="shared" si="1"/>
        <v>1025.851847</v>
      </c>
      <c r="F208" s="97">
        <f>IFERROR(__xludf.DUMMYFUNCTION("pmt(Assumptions!$D$25/12,Assumptions!$D$20*12,-Assumptions!$D$19)"),2283.0793791810706)</f>
        <v>2283.079379</v>
      </c>
      <c r="G208" s="97">
        <f t="shared" si="2"/>
        <v>240361.8344</v>
      </c>
    </row>
    <row r="209">
      <c r="A209" s="98">
        <f t="shared" si="6"/>
        <v>18</v>
      </c>
      <c r="B209" s="98">
        <f t="shared" si="7"/>
        <v>4</v>
      </c>
      <c r="C209" s="97">
        <f t="shared" si="5"/>
        <v>240361.8344</v>
      </c>
      <c r="D209" s="97">
        <f>C209*Assumptions!$D$25/12</f>
        <v>1251.884554</v>
      </c>
      <c r="E209" s="97">
        <f t="shared" si="1"/>
        <v>1031.194825</v>
      </c>
      <c r="F209" s="97">
        <f>IFERROR(__xludf.DUMMYFUNCTION("pmt(Assumptions!$D$25/12,Assumptions!$D$20*12,-Assumptions!$D$19)"),2283.0793791810706)</f>
        <v>2283.079379</v>
      </c>
      <c r="G209" s="97">
        <f t="shared" si="2"/>
        <v>239330.6395</v>
      </c>
    </row>
    <row r="210">
      <c r="A210" s="98">
        <f t="shared" si="6"/>
        <v>18</v>
      </c>
      <c r="B210" s="98">
        <f t="shared" si="7"/>
        <v>5</v>
      </c>
      <c r="C210" s="97">
        <f t="shared" si="5"/>
        <v>239330.6395</v>
      </c>
      <c r="D210" s="97">
        <f>C210*Assumptions!$D$25/12</f>
        <v>1246.513748</v>
      </c>
      <c r="E210" s="97">
        <f t="shared" si="1"/>
        <v>1036.565632</v>
      </c>
      <c r="F210" s="97">
        <f>IFERROR(__xludf.DUMMYFUNCTION("pmt(Assumptions!$D$25/12,Assumptions!$D$20*12,-Assumptions!$D$19)"),2283.0793791810706)</f>
        <v>2283.079379</v>
      </c>
      <c r="G210" s="97">
        <f t="shared" si="2"/>
        <v>238294.0739</v>
      </c>
    </row>
    <row r="211">
      <c r="A211" s="98">
        <f t="shared" si="6"/>
        <v>18</v>
      </c>
      <c r="B211" s="98">
        <f t="shared" si="7"/>
        <v>6</v>
      </c>
      <c r="C211" s="97">
        <f t="shared" si="5"/>
        <v>238294.0739</v>
      </c>
      <c r="D211" s="97">
        <f>C211*Assumptions!$D$25/12</f>
        <v>1241.114968</v>
      </c>
      <c r="E211" s="97">
        <f t="shared" si="1"/>
        <v>1041.964411</v>
      </c>
      <c r="F211" s="97">
        <f>IFERROR(__xludf.DUMMYFUNCTION("pmt(Assumptions!$D$25/12,Assumptions!$D$20*12,-Assumptions!$D$19)"),2283.0793791810706)</f>
        <v>2283.079379</v>
      </c>
      <c r="G211" s="97">
        <f t="shared" si="2"/>
        <v>237252.1095</v>
      </c>
    </row>
    <row r="212">
      <c r="A212" s="98">
        <f t="shared" si="6"/>
        <v>18</v>
      </c>
      <c r="B212" s="98">
        <f t="shared" si="7"/>
        <v>7</v>
      </c>
      <c r="C212" s="97">
        <f t="shared" si="5"/>
        <v>237252.1095</v>
      </c>
      <c r="D212" s="97">
        <f>C212*Assumptions!$D$25/12</f>
        <v>1235.68807</v>
      </c>
      <c r="E212" s="97">
        <f t="shared" si="1"/>
        <v>1047.391309</v>
      </c>
      <c r="F212" s="97">
        <f>IFERROR(__xludf.DUMMYFUNCTION("pmt(Assumptions!$D$25/12,Assumptions!$D$20*12,-Assumptions!$D$19)"),2283.0793791810706)</f>
        <v>2283.079379</v>
      </c>
      <c r="G212" s="97">
        <f t="shared" si="2"/>
        <v>236204.7182</v>
      </c>
    </row>
    <row r="213">
      <c r="A213" s="98">
        <f t="shared" si="6"/>
        <v>18</v>
      </c>
      <c r="B213" s="98">
        <f t="shared" si="7"/>
        <v>8</v>
      </c>
      <c r="C213" s="97">
        <f t="shared" si="5"/>
        <v>236204.7182</v>
      </c>
      <c r="D213" s="97">
        <f>C213*Assumptions!$D$25/12</f>
        <v>1230.232907</v>
      </c>
      <c r="E213" s="97">
        <f t="shared" si="1"/>
        <v>1052.846472</v>
      </c>
      <c r="F213" s="97">
        <f>IFERROR(__xludf.DUMMYFUNCTION("pmt(Assumptions!$D$25/12,Assumptions!$D$20*12,-Assumptions!$D$19)"),2283.0793791810706)</f>
        <v>2283.079379</v>
      </c>
      <c r="G213" s="97">
        <f t="shared" si="2"/>
        <v>235151.8717</v>
      </c>
    </row>
    <row r="214">
      <c r="A214" s="98">
        <f t="shared" si="6"/>
        <v>18</v>
      </c>
      <c r="B214" s="98">
        <f t="shared" si="7"/>
        <v>9</v>
      </c>
      <c r="C214" s="97">
        <f t="shared" si="5"/>
        <v>235151.8717</v>
      </c>
      <c r="D214" s="97">
        <f>C214*Assumptions!$D$25/12</f>
        <v>1224.749332</v>
      </c>
      <c r="E214" s="97">
        <f t="shared" si="1"/>
        <v>1058.330047</v>
      </c>
      <c r="F214" s="97">
        <f>IFERROR(__xludf.DUMMYFUNCTION("pmt(Assumptions!$D$25/12,Assumptions!$D$20*12,-Assumptions!$D$19)"),2283.0793791810706)</f>
        <v>2283.079379</v>
      </c>
      <c r="G214" s="97">
        <f t="shared" si="2"/>
        <v>234093.5417</v>
      </c>
    </row>
    <row r="215">
      <c r="A215" s="98">
        <f t="shared" si="6"/>
        <v>18</v>
      </c>
      <c r="B215" s="98">
        <f t="shared" si="7"/>
        <v>10</v>
      </c>
      <c r="C215" s="97">
        <f t="shared" si="5"/>
        <v>234093.5417</v>
      </c>
      <c r="D215" s="97">
        <f>C215*Assumptions!$D$25/12</f>
        <v>1219.237196</v>
      </c>
      <c r="E215" s="97">
        <f t="shared" si="1"/>
        <v>1063.842183</v>
      </c>
      <c r="F215" s="97">
        <f>IFERROR(__xludf.DUMMYFUNCTION("pmt(Assumptions!$D$25/12,Assumptions!$D$20*12,-Assumptions!$D$19)"),2283.0793791810706)</f>
        <v>2283.079379</v>
      </c>
      <c r="G215" s="97">
        <f t="shared" si="2"/>
        <v>233029.6995</v>
      </c>
    </row>
    <row r="216">
      <c r="A216" s="98">
        <f t="shared" si="6"/>
        <v>18</v>
      </c>
      <c r="B216" s="98">
        <f t="shared" si="7"/>
        <v>11</v>
      </c>
      <c r="C216" s="97">
        <f t="shared" si="5"/>
        <v>233029.6995</v>
      </c>
      <c r="D216" s="97">
        <f>C216*Assumptions!$D$25/12</f>
        <v>1213.696351</v>
      </c>
      <c r="E216" s="97">
        <f t="shared" si="1"/>
        <v>1069.383028</v>
      </c>
      <c r="F216" s="97">
        <f>IFERROR(__xludf.DUMMYFUNCTION("pmt(Assumptions!$D$25/12,Assumptions!$D$20*12,-Assumptions!$D$19)"),2283.0793791810706)</f>
        <v>2283.079379</v>
      </c>
      <c r="G216" s="97">
        <f t="shared" si="2"/>
        <v>231960.3165</v>
      </c>
    </row>
    <row r="217">
      <c r="A217" s="98">
        <f t="shared" si="6"/>
        <v>18</v>
      </c>
      <c r="B217" s="98">
        <f t="shared" si="7"/>
        <v>12</v>
      </c>
      <c r="C217" s="97">
        <f t="shared" si="5"/>
        <v>231960.3165</v>
      </c>
      <c r="D217" s="97">
        <f>C217*Assumptions!$D$25/12</f>
        <v>1208.126648</v>
      </c>
      <c r="E217" s="97">
        <f t="shared" si="1"/>
        <v>1074.952731</v>
      </c>
      <c r="F217" s="97">
        <f>IFERROR(__xludf.DUMMYFUNCTION("pmt(Assumptions!$D$25/12,Assumptions!$D$20*12,-Assumptions!$D$19)"),2283.0793791810706)</f>
        <v>2283.079379</v>
      </c>
      <c r="G217" s="97">
        <f t="shared" si="2"/>
        <v>230885.3637</v>
      </c>
    </row>
    <row r="218">
      <c r="A218" s="98">
        <f t="shared" si="6"/>
        <v>19</v>
      </c>
      <c r="B218" s="98">
        <f t="shared" si="7"/>
        <v>1</v>
      </c>
      <c r="C218" s="97">
        <f t="shared" si="5"/>
        <v>230885.3637</v>
      </c>
      <c r="D218" s="97">
        <f>C218*Assumptions!$D$25/12</f>
        <v>1202.527936</v>
      </c>
      <c r="E218" s="97">
        <f t="shared" si="1"/>
        <v>1080.551443</v>
      </c>
      <c r="F218" s="97">
        <f>IFERROR(__xludf.DUMMYFUNCTION("pmt(Assumptions!$D$25/12,Assumptions!$D$20*12,-Assumptions!$D$19)"),2283.0793791810706)</f>
        <v>2283.079379</v>
      </c>
      <c r="G218" s="97">
        <f t="shared" si="2"/>
        <v>229804.8123</v>
      </c>
    </row>
    <row r="219">
      <c r="A219" s="98">
        <f t="shared" si="6"/>
        <v>19</v>
      </c>
      <c r="B219" s="98">
        <f t="shared" si="7"/>
        <v>2</v>
      </c>
      <c r="C219" s="97">
        <f t="shared" si="5"/>
        <v>229804.8123</v>
      </c>
      <c r="D219" s="97">
        <f>C219*Assumptions!$D$25/12</f>
        <v>1196.900064</v>
      </c>
      <c r="E219" s="97">
        <f t="shared" si="1"/>
        <v>1086.179315</v>
      </c>
      <c r="F219" s="97">
        <f>IFERROR(__xludf.DUMMYFUNCTION("pmt(Assumptions!$D$25/12,Assumptions!$D$20*12,-Assumptions!$D$19)"),2283.0793791810706)</f>
        <v>2283.079379</v>
      </c>
      <c r="G219" s="97">
        <f t="shared" si="2"/>
        <v>228718.633</v>
      </c>
    </row>
    <row r="220">
      <c r="A220" s="98">
        <f t="shared" si="6"/>
        <v>19</v>
      </c>
      <c r="B220" s="98">
        <f t="shared" si="7"/>
        <v>3</v>
      </c>
      <c r="C220" s="97">
        <f t="shared" si="5"/>
        <v>228718.633</v>
      </c>
      <c r="D220" s="97">
        <f>C220*Assumptions!$D$25/12</f>
        <v>1191.24288</v>
      </c>
      <c r="E220" s="97">
        <f t="shared" si="1"/>
        <v>1091.836499</v>
      </c>
      <c r="F220" s="97">
        <f>IFERROR(__xludf.DUMMYFUNCTION("pmt(Assumptions!$D$25/12,Assumptions!$D$20*12,-Assumptions!$D$19)"),2283.0793791810706)</f>
        <v>2283.079379</v>
      </c>
      <c r="G220" s="97">
        <f t="shared" si="2"/>
        <v>227626.7965</v>
      </c>
    </row>
    <row r="221">
      <c r="A221" s="98">
        <f t="shared" si="6"/>
        <v>19</v>
      </c>
      <c r="B221" s="98">
        <f t="shared" si="7"/>
        <v>4</v>
      </c>
      <c r="C221" s="97">
        <f t="shared" si="5"/>
        <v>227626.7965</v>
      </c>
      <c r="D221" s="97">
        <f>C221*Assumptions!$D$25/12</f>
        <v>1185.556232</v>
      </c>
      <c r="E221" s="97">
        <f t="shared" si="1"/>
        <v>1097.523148</v>
      </c>
      <c r="F221" s="97">
        <f>IFERROR(__xludf.DUMMYFUNCTION("pmt(Assumptions!$D$25/12,Assumptions!$D$20*12,-Assumptions!$D$19)"),2283.0793791810706)</f>
        <v>2283.079379</v>
      </c>
      <c r="G221" s="97">
        <f t="shared" si="2"/>
        <v>226529.2733</v>
      </c>
    </row>
    <row r="222">
      <c r="A222" s="98">
        <f t="shared" si="6"/>
        <v>19</v>
      </c>
      <c r="B222" s="98">
        <f t="shared" si="7"/>
        <v>5</v>
      </c>
      <c r="C222" s="97">
        <f t="shared" si="5"/>
        <v>226529.2733</v>
      </c>
      <c r="D222" s="97">
        <f>C222*Assumptions!$D$25/12</f>
        <v>1179.839965</v>
      </c>
      <c r="E222" s="97">
        <f t="shared" si="1"/>
        <v>1103.239414</v>
      </c>
      <c r="F222" s="97">
        <f>IFERROR(__xludf.DUMMYFUNCTION("pmt(Assumptions!$D$25/12,Assumptions!$D$20*12,-Assumptions!$D$19)"),2283.0793791810706)</f>
        <v>2283.079379</v>
      </c>
      <c r="G222" s="97">
        <f t="shared" si="2"/>
        <v>225426.0339</v>
      </c>
    </row>
    <row r="223">
      <c r="A223" s="98">
        <f t="shared" si="6"/>
        <v>19</v>
      </c>
      <c r="B223" s="98">
        <f t="shared" si="7"/>
        <v>6</v>
      </c>
      <c r="C223" s="97">
        <f t="shared" si="5"/>
        <v>225426.0339</v>
      </c>
      <c r="D223" s="97">
        <f>C223*Assumptions!$D$25/12</f>
        <v>1174.093927</v>
      </c>
      <c r="E223" s="97">
        <f t="shared" si="1"/>
        <v>1108.985453</v>
      </c>
      <c r="F223" s="97">
        <f>IFERROR(__xludf.DUMMYFUNCTION("pmt(Assumptions!$D$25/12,Assumptions!$D$20*12,-Assumptions!$D$19)"),2283.0793791810706)</f>
        <v>2283.079379</v>
      </c>
      <c r="G223" s="97">
        <f t="shared" si="2"/>
        <v>224317.0484</v>
      </c>
    </row>
    <row r="224">
      <c r="A224" s="98">
        <f t="shared" si="6"/>
        <v>19</v>
      </c>
      <c r="B224" s="98">
        <f t="shared" si="7"/>
        <v>7</v>
      </c>
      <c r="C224" s="97">
        <f t="shared" si="5"/>
        <v>224317.0484</v>
      </c>
      <c r="D224" s="97">
        <f>C224*Assumptions!$D$25/12</f>
        <v>1168.317961</v>
      </c>
      <c r="E224" s="97">
        <f t="shared" si="1"/>
        <v>1114.761419</v>
      </c>
      <c r="F224" s="97">
        <f>IFERROR(__xludf.DUMMYFUNCTION("pmt(Assumptions!$D$25/12,Assumptions!$D$20*12,-Assumptions!$D$19)"),2283.0793791810706)</f>
        <v>2283.079379</v>
      </c>
      <c r="G224" s="97">
        <f t="shared" si="2"/>
        <v>223202.287</v>
      </c>
    </row>
    <row r="225">
      <c r="A225" s="98">
        <f t="shared" si="6"/>
        <v>19</v>
      </c>
      <c r="B225" s="98">
        <f t="shared" si="7"/>
        <v>8</v>
      </c>
      <c r="C225" s="97">
        <f t="shared" si="5"/>
        <v>223202.287</v>
      </c>
      <c r="D225" s="97">
        <f>C225*Assumptions!$D$25/12</f>
        <v>1162.511912</v>
      </c>
      <c r="E225" s="97">
        <f t="shared" si="1"/>
        <v>1120.567468</v>
      </c>
      <c r="F225" s="97">
        <f>IFERROR(__xludf.DUMMYFUNCTION("pmt(Assumptions!$D$25/12,Assumptions!$D$20*12,-Assumptions!$D$19)"),2283.0793791810706)</f>
        <v>2283.079379</v>
      </c>
      <c r="G225" s="97">
        <f t="shared" si="2"/>
        <v>222081.7196</v>
      </c>
    </row>
    <row r="226">
      <c r="A226" s="98">
        <f t="shared" si="6"/>
        <v>19</v>
      </c>
      <c r="B226" s="98">
        <f t="shared" si="7"/>
        <v>9</v>
      </c>
      <c r="C226" s="97">
        <f t="shared" si="5"/>
        <v>222081.7196</v>
      </c>
      <c r="D226" s="97">
        <f>C226*Assumptions!$D$25/12</f>
        <v>1156.675623</v>
      </c>
      <c r="E226" s="97">
        <f t="shared" si="1"/>
        <v>1126.403756</v>
      </c>
      <c r="F226" s="97">
        <f>IFERROR(__xludf.DUMMYFUNCTION("pmt(Assumptions!$D$25/12,Assumptions!$D$20*12,-Assumptions!$D$19)"),2283.0793791810706)</f>
        <v>2283.079379</v>
      </c>
      <c r="G226" s="97">
        <f t="shared" si="2"/>
        <v>220955.3158</v>
      </c>
    </row>
    <row r="227">
      <c r="A227" s="98">
        <f t="shared" si="6"/>
        <v>19</v>
      </c>
      <c r="B227" s="98">
        <f t="shared" si="7"/>
        <v>10</v>
      </c>
      <c r="C227" s="97">
        <f t="shared" si="5"/>
        <v>220955.3158</v>
      </c>
      <c r="D227" s="97">
        <f>C227*Assumptions!$D$25/12</f>
        <v>1150.808936</v>
      </c>
      <c r="E227" s="97">
        <f t="shared" si="1"/>
        <v>1132.270443</v>
      </c>
      <c r="F227" s="97">
        <f>IFERROR(__xludf.DUMMYFUNCTION("pmt(Assumptions!$D$25/12,Assumptions!$D$20*12,-Assumptions!$D$19)"),2283.0793791810706)</f>
        <v>2283.079379</v>
      </c>
      <c r="G227" s="97">
        <f t="shared" si="2"/>
        <v>219823.0454</v>
      </c>
    </row>
    <row r="228">
      <c r="A228" s="98">
        <f t="shared" si="6"/>
        <v>19</v>
      </c>
      <c r="B228" s="98">
        <f t="shared" si="7"/>
        <v>11</v>
      </c>
      <c r="C228" s="97">
        <f t="shared" si="5"/>
        <v>219823.0454</v>
      </c>
      <c r="D228" s="97">
        <f>C228*Assumptions!$D$25/12</f>
        <v>1144.911695</v>
      </c>
      <c r="E228" s="97">
        <f t="shared" si="1"/>
        <v>1138.167685</v>
      </c>
      <c r="F228" s="97">
        <f>IFERROR(__xludf.DUMMYFUNCTION("pmt(Assumptions!$D$25/12,Assumptions!$D$20*12,-Assumptions!$D$19)"),2283.0793791810706)</f>
        <v>2283.079379</v>
      </c>
      <c r="G228" s="97">
        <f t="shared" si="2"/>
        <v>218684.8777</v>
      </c>
    </row>
    <row r="229">
      <c r="A229" s="98">
        <f t="shared" si="6"/>
        <v>19</v>
      </c>
      <c r="B229" s="98">
        <f t="shared" si="7"/>
        <v>12</v>
      </c>
      <c r="C229" s="97">
        <f t="shared" si="5"/>
        <v>218684.8777</v>
      </c>
      <c r="D229" s="97">
        <f>C229*Assumptions!$D$25/12</f>
        <v>1138.983738</v>
      </c>
      <c r="E229" s="97">
        <f t="shared" si="1"/>
        <v>1144.095641</v>
      </c>
      <c r="F229" s="97">
        <f>IFERROR(__xludf.DUMMYFUNCTION("pmt(Assumptions!$D$25/12,Assumptions!$D$20*12,-Assumptions!$D$19)"),2283.0793791810706)</f>
        <v>2283.079379</v>
      </c>
      <c r="G229" s="97">
        <f t="shared" si="2"/>
        <v>217540.782</v>
      </c>
    </row>
    <row r="230">
      <c r="A230" s="98">
        <f t="shared" si="6"/>
        <v>20</v>
      </c>
      <c r="B230" s="98">
        <f t="shared" si="7"/>
        <v>1</v>
      </c>
      <c r="C230" s="97">
        <f t="shared" si="5"/>
        <v>217540.782</v>
      </c>
      <c r="D230" s="97">
        <f>C230*Assumptions!$D$25/12</f>
        <v>1133.024906</v>
      </c>
      <c r="E230" s="97">
        <f t="shared" si="1"/>
        <v>1150.054473</v>
      </c>
      <c r="F230" s="97">
        <f>IFERROR(__xludf.DUMMYFUNCTION("pmt(Assumptions!$D$25/12,Assumptions!$D$20*12,-Assumptions!$D$19)"),2283.0793791810706)</f>
        <v>2283.079379</v>
      </c>
      <c r="G230" s="97">
        <f t="shared" si="2"/>
        <v>216390.7276</v>
      </c>
    </row>
    <row r="231">
      <c r="A231" s="98">
        <f t="shared" si="6"/>
        <v>20</v>
      </c>
      <c r="B231" s="98">
        <f t="shared" si="7"/>
        <v>2</v>
      </c>
      <c r="C231" s="97">
        <f t="shared" si="5"/>
        <v>216390.7276</v>
      </c>
      <c r="D231" s="97">
        <f>C231*Assumptions!$D$25/12</f>
        <v>1127.035039</v>
      </c>
      <c r="E231" s="97">
        <f t="shared" si="1"/>
        <v>1156.04434</v>
      </c>
      <c r="F231" s="97">
        <f>IFERROR(__xludf.DUMMYFUNCTION("pmt(Assumptions!$D$25/12,Assumptions!$D$20*12,-Assumptions!$D$19)"),2283.0793791810706)</f>
        <v>2283.079379</v>
      </c>
      <c r="G231" s="97">
        <f t="shared" si="2"/>
        <v>215234.6832</v>
      </c>
    </row>
    <row r="232">
      <c r="A232" s="98">
        <f t="shared" si="6"/>
        <v>20</v>
      </c>
      <c r="B232" s="98">
        <f t="shared" si="7"/>
        <v>3</v>
      </c>
      <c r="C232" s="97">
        <f t="shared" si="5"/>
        <v>215234.6832</v>
      </c>
      <c r="D232" s="97">
        <f>C232*Assumptions!$D$25/12</f>
        <v>1121.013975</v>
      </c>
      <c r="E232" s="97">
        <f t="shared" si="1"/>
        <v>1162.065404</v>
      </c>
      <c r="F232" s="97">
        <f>IFERROR(__xludf.DUMMYFUNCTION("pmt(Assumptions!$D$25/12,Assumptions!$D$20*12,-Assumptions!$D$19)"),2283.0793791810706)</f>
        <v>2283.079379</v>
      </c>
      <c r="G232" s="97">
        <f t="shared" si="2"/>
        <v>214072.6178</v>
      </c>
    </row>
    <row r="233">
      <c r="A233" s="98">
        <f t="shared" si="6"/>
        <v>20</v>
      </c>
      <c r="B233" s="98">
        <f t="shared" si="7"/>
        <v>4</v>
      </c>
      <c r="C233" s="97">
        <f t="shared" si="5"/>
        <v>214072.6178</v>
      </c>
      <c r="D233" s="97">
        <f>C233*Assumptions!$D$25/12</f>
        <v>1114.961551</v>
      </c>
      <c r="E233" s="97">
        <f t="shared" si="1"/>
        <v>1168.117828</v>
      </c>
      <c r="F233" s="97">
        <f>IFERROR(__xludf.DUMMYFUNCTION("pmt(Assumptions!$D$25/12,Assumptions!$D$20*12,-Assumptions!$D$19)"),2283.0793791810706)</f>
        <v>2283.079379</v>
      </c>
      <c r="G233" s="97">
        <f t="shared" si="2"/>
        <v>212904.5</v>
      </c>
    </row>
    <row r="234">
      <c r="A234" s="98">
        <f t="shared" si="6"/>
        <v>20</v>
      </c>
      <c r="B234" s="98">
        <f t="shared" si="7"/>
        <v>5</v>
      </c>
      <c r="C234" s="97">
        <f t="shared" si="5"/>
        <v>212904.5</v>
      </c>
      <c r="D234" s="97">
        <f>C234*Assumptions!$D$25/12</f>
        <v>1108.877604</v>
      </c>
      <c r="E234" s="97">
        <f t="shared" si="1"/>
        <v>1174.201775</v>
      </c>
      <c r="F234" s="97">
        <f>IFERROR(__xludf.DUMMYFUNCTION("pmt(Assumptions!$D$25/12,Assumptions!$D$20*12,-Assumptions!$D$19)"),2283.0793791810706)</f>
        <v>2283.079379</v>
      </c>
      <c r="G234" s="97">
        <f t="shared" si="2"/>
        <v>211730.2982</v>
      </c>
    </row>
    <row r="235">
      <c r="A235" s="98">
        <f t="shared" si="6"/>
        <v>20</v>
      </c>
      <c r="B235" s="98">
        <f t="shared" si="7"/>
        <v>6</v>
      </c>
      <c r="C235" s="97">
        <f t="shared" si="5"/>
        <v>211730.2982</v>
      </c>
      <c r="D235" s="97">
        <f>C235*Assumptions!$D$25/12</f>
        <v>1102.76197</v>
      </c>
      <c r="E235" s="97">
        <f t="shared" si="1"/>
        <v>1180.317409</v>
      </c>
      <c r="F235" s="97">
        <f>IFERROR(__xludf.DUMMYFUNCTION("pmt(Assumptions!$D$25/12,Assumptions!$D$20*12,-Assumptions!$D$19)"),2283.0793791810706)</f>
        <v>2283.079379</v>
      </c>
      <c r="G235" s="97">
        <f t="shared" si="2"/>
        <v>210549.9808</v>
      </c>
    </row>
    <row r="236">
      <c r="A236" s="98">
        <f t="shared" si="6"/>
        <v>20</v>
      </c>
      <c r="B236" s="98">
        <f t="shared" si="7"/>
        <v>7</v>
      </c>
      <c r="C236" s="97">
        <f t="shared" si="5"/>
        <v>210549.9808</v>
      </c>
      <c r="D236" s="97">
        <f>C236*Assumptions!$D$25/12</f>
        <v>1096.614483</v>
      </c>
      <c r="E236" s="97">
        <f t="shared" si="1"/>
        <v>1186.464896</v>
      </c>
      <c r="F236" s="97">
        <f>IFERROR(__xludf.DUMMYFUNCTION("pmt(Assumptions!$D$25/12,Assumptions!$D$20*12,-Assumptions!$D$19)"),2283.0793791810706)</f>
        <v>2283.079379</v>
      </c>
      <c r="G236" s="97">
        <f t="shared" si="2"/>
        <v>209363.5159</v>
      </c>
    </row>
    <row r="237">
      <c r="A237" s="98">
        <f t="shared" si="6"/>
        <v>20</v>
      </c>
      <c r="B237" s="98">
        <f t="shared" si="7"/>
        <v>8</v>
      </c>
      <c r="C237" s="97">
        <f t="shared" si="5"/>
        <v>209363.5159</v>
      </c>
      <c r="D237" s="97">
        <f>C237*Assumptions!$D$25/12</f>
        <v>1090.434979</v>
      </c>
      <c r="E237" s="97">
        <f t="shared" si="1"/>
        <v>1192.6444</v>
      </c>
      <c r="F237" s="97">
        <f>IFERROR(__xludf.DUMMYFUNCTION("pmt(Assumptions!$D$25/12,Assumptions!$D$20*12,-Assumptions!$D$19)"),2283.0793791810706)</f>
        <v>2283.079379</v>
      </c>
      <c r="G237" s="97">
        <f t="shared" si="2"/>
        <v>208170.8715</v>
      </c>
    </row>
    <row r="238">
      <c r="A238" s="98">
        <f t="shared" si="6"/>
        <v>20</v>
      </c>
      <c r="B238" s="98">
        <f t="shared" si="7"/>
        <v>9</v>
      </c>
      <c r="C238" s="97">
        <f t="shared" si="5"/>
        <v>208170.8715</v>
      </c>
      <c r="D238" s="97">
        <f>C238*Assumptions!$D$25/12</f>
        <v>1084.223289</v>
      </c>
      <c r="E238" s="97">
        <f t="shared" si="1"/>
        <v>1198.85609</v>
      </c>
      <c r="F238" s="97">
        <f>IFERROR(__xludf.DUMMYFUNCTION("pmt(Assumptions!$D$25/12,Assumptions!$D$20*12,-Assumptions!$D$19)"),2283.0793791810706)</f>
        <v>2283.079379</v>
      </c>
      <c r="G238" s="97">
        <f t="shared" si="2"/>
        <v>206972.0154</v>
      </c>
    </row>
    <row r="239">
      <c r="A239" s="98">
        <f t="shared" si="6"/>
        <v>20</v>
      </c>
      <c r="B239" s="98">
        <f t="shared" si="7"/>
        <v>10</v>
      </c>
      <c r="C239" s="97">
        <f t="shared" si="5"/>
        <v>206972.0154</v>
      </c>
      <c r="D239" s="97">
        <f>C239*Assumptions!$D$25/12</f>
        <v>1077.979247</v>
      </c>
      <c r="E239" s="97">
        <f t="shared" si="1"/>
        <v>1205.100132</v>
      </c>
      <c r="F239" s="97">
        <f>IFERROR(__xludf.DUMMYFUNCTION("pmt(Assumptions!$D$25/12,Assumptions!$D$20*12,-Assumptions!$D$19)"),2283.0793791810706)</f>
        <v>2283.079379</v>
      </c>
      <c r="G239" s="97">
        <f t="shared" si="2"/>
        <v>205766.9153</v>
      </c>
    </row>
    <row r="240">
      <c r="A240" s="98">
        <f t="shared" si="6"/>
        <v>20</v>
      </c>
      <c r="B240" s="98">
        <f t="shared" si="7"/>
        <v>11</v>
      </c>
      <c r="C240" s="97">
        <f t="shared" si="5"/>
        <v>205766.9153</v>
      </c>
      <c r="D240" s="97">
        <f>C240*Assumptions!$D$25/12</f>
        <v>1071.702684</v>
      </c>
      <c r="E240" s="97">
        <f t="shared" si="1"/>
        <v>1211.376695</v>
      </c>
      <c r="F240" s="97">
        <f>IFERROR(__xludf.DUMMYFUNCTION("pmt(Assumptions!$D$25/12,Assumptions!$D$20*12,-Assumptions!$D$19)"),2283.0793791810706)</f>
        <v>2283.079379</v>
      </c>
      <c r="G240" s="97">
        <f t="shared" si="2"/>
        <v>204555.5386</v>
      </c>
    </row>
    <row r="241">
      <c r="A241" s="98">
        <f t="shared" si="6"/>
        <v>20</v>
      </c>
      <c r="B241" s="98">
        <f t="shared" si="7"/>
        <v>12</v>
      </c>
      <c r="C241" s="97">
        <f t="shared" si="5"/>
        <v>204555.5386</v>
      </c>
      <c r="D241" s="97">
        <f>C241*Assumptions!$D$25/12</f>
        <v>1065.39343</v>
      </c>
      <c r="E241" s="97">
        <f t="shared" si="1"/>
        <v>1217.685949</v>
      </c>
      <c r="F241" s="97">
        <f>IFERROR(__xludf.DUMMYFUNCTION("pmt(Assumptions!$D$25/12,Assumptions!$D$20*12,-Assumptions!$D$19)"),2283.0793791810706)</f>
        <v>2283.079379</v>
      </c>
      <c r="G241" s="97">
        <f t="shared" si="2"/>
        <v>203337.8526</v>
      </c>
    </row>
    <row r="242">
      <c r="A242" s="98">
        <f t="shared" si="6"/>
        <v>21</v>
      </c>
      <c r="B242" s="98">
        <f t="shared" si="7"/>
        <v>1</v>
      </c>
      <c r="C242" s="97">
        <f t="shared" si="5"/>
        <v>203337.8526</v>
      </c>
      <c r="D242" s="97">
        <f>C242*Assumptions!$D$25/12</f>
        <v>1059.051316</v>
      </c>
      <c r="E242" s="97">
        <f t="shared" si="1"/>
        <v>1224.028063</v>
      </c>
      <c r="F242" s="97">
        <f>IFERROR(__xludf.DUMMYFUNCTION("pmt(Assumptions!$D$25/12,Assumptions!$D$20*12,-Assumptions!$D$19)"),2283.0793791810706)</f>
        <v>2283.079379</v>
      </c>
      <c r="G242" s="97">
        <f t="shared" si="2"/>
        <v>202113.8246</v>
      </c>
    </row>
    <row r="243">
      <c r="A243" s="98">
        <f t="shared" si="6"/>
        <v>21</v>
      </c>
      <c r="B243" s="98">
        <f t="shared" si="7"/>
        <v>2</v>
      </c>
      <c r="C243" s="97">
        <f t="shared" si="5"/>
        <v>202113.8246</v>
      </c>
      <c r="D243" s="97">
        <f>C243*Assumptions!$D$25/12</f>
        <v>1052.67617</v>
      </c>
      <c r="E243" s="97">
        <f t="shared" si="1"/>
        <v>1230.403209</v>
      </c>
      <c r="F243" s="97">
        <f>IFERROR(__xludf.DUMMYFUNCTION("pmt(Assumptions!$D$25/12,Assumptions!$D$20*12,-Assumptions!$D$19)"),2283.0793791810706)</f>
        <v>2283.079379</v>
      </c>
      <c r="G243" s="97">
        <f t="shared" si="2"/>
        <v>200883.4214</v>
      </c>
    </row>
    <row r="244">
      <c r="A244" s="98">
        <f t="shared" si="6"/>
        <v>21</v>
      </c>
      <c r="B244" s="98">
        <f t="shared" si="7"/>
        <v>3</v>
      </c>
      <c r="C244" s="97">
        <f t="shared" si="5"/>
        <v>200883.4214</v>
      </c>
      <c r="D244" s="97">
        <f>C244*Assumptions!$D$25/12</f>
        <v>1046.26782</v>
      </c>
      <c r="E244" s="97">
        <f t="shared" si="1"/>
        <v>1236.81156</v>
      </c>
      <c r="F244" s="97">
        <f>IFERROR(__xludf.DUMMYFUNCTION("pmt(Assumptions!$D$25/12,Assumptions!$D$20*12,-Assumptions!$D$19)"),2283.0793791810706)</f>
        <v>2283.079379</v>
      </c>
      <c r="G244" s="97">
        <f t="shared" si="2"/>
        <v>199646.6098</v>
      </c>
    </row>
    <row r="245">
      <c r="A245" s="98">
        <f t="shared" si="6"/>
        <v>21</v>
      </c>
      <c r="B245" s="98">
        <f t="shared" si="7"/>
        <v>4</v>
      </c>
      <c r="C245" s="97">
        <f t="shared" si="5"/>
        <v>199646.6098</v>
      </c>
      <c r="D245" s="97">
        <f>C245*Assumptions!$D$25/12</f>
        <v>1039.826093</v>
      </c>
      <c r="E245" s="97">
        <f t="shared" si="1"/>
        <v>1243.253286</v>
      </c>
      <c r="F245" s="97">
        <f>IFERROR(__xludf.DUMMYFUNCTION("pmt(Assumptions!$D$25/12,Assumptions!$D$20*12,-Assumptions!$D$19)"),2283.0793791810706)</f>
        <v>2283.079379</v>
      </c>
      <c r="G245" s="97">
        <f t="shared" si="2"/>
        <v>198403.3565</v>
      </c>
    </row>
    <row r="246">
      <c r="A246" s="98">
        <f t="shared" si="6"/>
        <v>21</v>
      </c>
      <c r="B246" s="98">
        <f t="shared" si="7"/>
        <v>5</v>
      </c>
      <c r="C246" s="97">
        <f t="shared" si="5"/>
        <v>198403.3565</v>
      </c>
      <c r="D246" s="97">
        <f>C246*Assumptions!$D$25/12</f>
        <v>1033.350815</v>
      </c>
      <c r="E246" s="97">
        <f t="shared" si="1"/>
        <v>1249.728564</v>
      </c>
      <c r="F246" s="97">
        <f>IFERROR(__xludf.DUMMYFUNCTION("pmt(Assumptions!$D$25/12,Assumptions!$D$20*12,-Assumptions!$D$19)"),2283.0793791810706)</f>
        <v>2283.079379</v>
      </c>
      <c r="G246" s="97">
        <f t="shared" si="2"/>
        <v>197153.628</v>
      </c>
    </row>
    <row r="247">
      <c r="A247" s="98">
        <f t="shared" si="6"/>
        <v>21</v>
      </c>
      <c r="B247" s="98">
        <f t="shared" si="7"/>
        <v>6</v>
      </c>
      <c r="C247" s="97">
        <f t="shared" si="5"/>
        <v>197153.628</v>
      </c>
      <c r="D247" s="97">
        <f>C247*Assumptions!$D$25/12</f>
        <v>1026.841812</v>
      </c>
      <c r="E247" s="97">
        <f t="shared" si="1"/>
        <v>1256.237567</v>
      </c>
      <c r="F247" s="97">
        <f>IFERROR(__xludf.DUMMYFUNCTION("pmt(Assumptions!$D$25/12,Assumptions!$D$20*12,-Assumptions!$D$19)"),2283.0793791810706)</f>
        <v>2283.079379</v>
      </c>
      <c r="G247" s="97">
        <f t="shared" si="2"/>
        <v>195897.3904</v>
      </c>
    </row>
    <row r="248">
      <c r="A248" s="98">
        <f t="shared" si="6"/>
        <v>21</v>
      </c>
      <c r="B248" s="98">
        <f t="shared" si="7"/>
        <v>7</v>
      </c>
      <c r="C248" s="97">
        <f t="shared" si="5"/>
        <v>195897.3904</v>
      </c>
      <c r="D248" s="97">
        <f>C248*Assumptions!$D$25/12</f>
        <v>1020.298908</v>
      </c>
      <c r="E248" s="97">
        <f t="shared" si="1"/>
        <v>1262.780471</v>
      </c>
      <c r="F248" s="97">
        <f>IFERROR(__xludf.DUMMYFUNCTION("pmt(Assumptions!$D$25/12,Assumptions!$D$20*12,-Assumptions!$D$19)"),2283.0793791810706)</f>
        <v>2283.079379</v>
      </c>
      <c r="G248" s="97">
        <f t="shared" si="2"/>
        <v>194634.6099</v>
      </c>
    </row>
    <row r="249">
      <c r="A249" s="98">
        <f t="shared" si="6"/>
        <v>21</v>
      </c>
      <c r="B249" s="98">
        <f t="shared" si="7"/>
        <v>8</v>
      </c>
      <c r="C249" s="97">
        <f t="shared" si="5"/>
        <v>194634.6099</v>
      </c>
      <c r="D249" s="97">
        <f>C249*Assumptions!$D$25/12</f>
        <v>1013.721927</v>
      </c>
      <c r="E249" s="97">
        <f t="shared" si="1"/>
        <v>1269.357452</v>
      </c>
      <c r="F249" s="97">
        <f>IFERROR(__xludf.DUMMYFUNCTION("pmt(Assumptions!$D$25/12,Assumptions!$D$20*12,-Assumptions!$D$19)"),2283.0793791810706)</f>
        <v>2283.079379</v>
      </c>
      <c r="G249" s="97">
        <f t="shared" si="2"/>
        <v>193365.2525</v>
      </c>
    </row>
    <row r="250">
      <c r="A250" s="98">
        <f t="shared" si="6"/>
        <v>21</v>
      </c>
      <c r="B250" s="98">
        <f t="shared" si="7"/>
        <v>9</v>
      </c>
      <c r="C250" s="97">
        <f t="shared" si="5"/>
        <v>193365.2525</v>
      </c>
      <c r="D250" s="97">
        <f>C250*Assumptions!$D$25/12</f>
        <v>1007.11069</v>
      </c>
      <c r="E250" s="97">
        <f t="shared" si="1"/>
        <v>1275.968689</v>
      </c>
      <c r="F250" s="97">
        <f>IFERROR(__xludf.DUMMYFUNCTION("pmt(Assumptions!$D$25/12,Assumptions!$D$20*12,-Assumptions!$D$19)"),2283.0793791810706)</f>
        <v>2283.079379</v>
      </c>
      <c r="G250" s="97">
        <f t="shared" si="2"/>
        <v>192089.2838</v>
      </c>
    </row>
    <row r="251">
      <c r="A251" s="98">
        <f t="shared" si="6"/>
        <v>21</v>
      </c>
      <c r="B251" s="98">
        <f t="shared" si="7"/>
        <v>10</v>
      </c>
      <c r="C251" s="97">
        <f t="shared" si="5"/>
        <v>192089.2838</v>
      </c>
      <c r="D251" s="97">
        <f>C251*Assumptions!$D$25/12</f>
        <v>1000.46502</v>
      </c>
      <c r="E251" s="97">
        <f t="shared" si="1"/>
        <v>1282.614359</v>
      </c>
      <c r="F251" s="97">
        <f>IFERROR(__xludf.DUMMYFUNCTION("pmt(Assumptions!$D$25/12,Assumptions!$D$20*12,-Assumptions!$D$19)"),2283.0793791810706)</f>
        <v>2283.079379</v>
      </c>
      <c r="G251" s="97">
        <f t="shared" si="2"/>
        <v>190806.6694</v>
      </c>
    </row>
    <row r="252">
      <c r="A252" s="98">
        <f t="shared" si="6"/>
        <v>21</v>
      </c>
      <c r="B252" s="98">
        <f t="shared" si="7"/>
        <v>11</v>
      </c>
      <c r="C252" s="97">
        <f t="shared" si="5"/>
        <v>190806.6694</v>
      </c>
      <c r="D252" s="97">
        <f>C252*Assumptions!$D$25/12</f>
        <v>993.7847366</v>
      </c>
      <c r="E252" s="97">
        <f t="shared" si="1"/>
        <v>1289.294643</v>
      </c>
      <c r="F252" s="97">
        <f>IFERROR(__xludf.DUMMYFUNCTION("pmt(Assumptions!$D$25/12,Assumptions!$D$20*12,-Assumptions!$D$19)"),2283.0793791810706)</f>
        <v>2283.079379</v>
      </c>
      <c r="G252" s="97">
        <f t="shared" si="2"/>
        <v>189517.3748</v>
      </c>
    </row>
    <row r="253">
      <c r="A253" s="98">
        <f t="shared" si="6"/>
        <v>21</v>
      </c>
      <c r="B253" s="98">
        <f t="shared" si="7"/>
        <v>12</v>
      </c>
      <c r="C253" s="97">
        <f t="shared" si="5"/>
        <v>189517.3748</v>
      </c>
      <c r="D253" s="97">
        <f>C253*Assumptions!$D$25/12</f>
        <v>987.0696603</v>
      </c>
      <c r="E253" s="97">
        <f t="shared" si="1"/>
        <v>1296.009719</v>
      </c>
      <c r="F253" s="97">
        <f>IFERROR(__xludf.DUMMYFUNCTION("pmt(Assumptions!$D$25/12,Assumptions!$D$20*12,-Assumptions!$D$19)"),2283.0793791810706)</f>
        <v>2283.079379</v>
      </c>
      <c r="G253" s="97">
        <f t="shared" si="2"/>
        <v>188221.3651</v>
      </c>
    </row>
    <row r="254">
      <c r="A254" s="98">
        <f t="shared" si="6"/>
        <v>22</v>
      </c>
      <c r="B254" s="98">
        <f t="shared" si="7"/>
        <v>1</v>
      </c>
      <c r="C254" s="97">
        <f t="shared" si="5"/>
        <v>188221.3651</v>
      </c>
      <c r="D254" s="97">
        <f>C254*Assumptions!$D$25/12</f>
        <v>980.3196097</v>
      </c>
      <c r="E254" s="97">
        <f t="shared" si="1"/>
        <v>1302.759769</v>
      </c>
      <c r="F254" s="97">
        <f>IFERROR(__xludf.DUMMYFUNCTION("pmt(Assumptions!$D$25/12,Assumptions!$D$20*12,-Assumptions!$D$19)"),2283.0793791810706)</f>
        <v>2283.079379</v>
      </c>
      <c r="G254" s="97">
        <f t="shared" si="2"/>
        <v>186918.6053</v>
      </c>
    </row>
    <row r="255">
      <c r="A255" s="98">
        <f t="shared" si="6"/>
        <v>22</v>
      </c>
      <c r="B255" s="98">
        <f t="shared" si="7"/>
        <v>2</v>
      </c>
      <c r="C255" s="97">
        <f t="shared" si="5"/>
        <v>186918.6053</v>
      </c>
      <c r="D255" s="97">
        <f>C255*Assumptions!$D$25/12</f>
        <v>973.5344026</v>
      </c>
      <c r="E255" s="97">
        <f t="shared" si="1"/>
        <v>1309.544977</v>
      </c>
      <c r="F255" s="97">
        <f>IFERROR(__xludf.DUMMYFUNCTION("pmt(Assumptions!$D$25/12,Assumptions!$D$20*12,-Assumptions!$D$19)"),2283.0793791810706)</f>
        <v>2283.079379</v>
      </c>
      <c r="G255" s="97">
        <f t="shared" si="2"/>
        <v>185609.0603</v>
      </c>
    </row>
    <row r="256">
      <c r="A256" s="98">
        <f t="shared" si="6"/>
        <v>22</v>
      </c>
      <c r="B256" s="98">
        <f t="shared" si="7"/>
        <v>3</v>
      </c>
      <c r="C256" s="97">
        <f t="shared" si="5"/>
        <v>185609.0603</v>
      </c>
      <c r="D256" s="97">
        <f>C256*Assumptions!$D$25/12</f>
        <v>966.7138558</v>
      </c>
      <c r="E256" s="97">
        <f t="shared" si="1"/>
        <v>1316.365523</v>
      </c>
      <c r="F256" s="97">
        <f>IFERROR(__xludf.DUMMYFUNCTION("pmt(Assumptions!$D$25/12,Assumptions!$D$20*12,-Assumptions!$D$19)"),2283.0793791810706)</f>
        <v>2283.079379</v>
      </c>
      <c r="G256" s="97">
        <f t="shared" si="2"/>
        <v>184292.6948</v>
      </c>
    </row>
    <row r="257">
      <c r="A257" s="98">
        <f t="shared" si="6"/>
        <v>22</v>
      </c>
      <c r="B257" s="98">
        <f t="shared" si="7"/>
        <v>4</v>
      </c>
      <c r="C257" s="97">
        <f t="shared" si="5"/>
        <v>184292.6948</v>
      </c>
      <c r="D257" s="97">
        <f>C257*Assumptions!$D$25/12</f>
        <v>959.8577854</v>
      </c>
      <c r="E257" s="97">
        <f t="shared" si="1"/>
        <v>1323.221594</v>
      </c>
      <c r="F257" s="97">
        <f>IFERROR(__xludf.DUMMYFUNCTION("pmt(Assumptions!$D$25/12,Assumptions!$D$20*12,-Assumptions!$D$19)"),2283.0793791810706)</f>
        <v>2283.079379</v>
      </c>
      <c r="G257" s="97">
        <f t="shared" si="2"/>
        <v>182969.4732</v>
      </c>
    </row>
    <row r="258">
      <c r="A258" s="98">
        <f t="shared" si="6"/>
        <v>22</v>
      </c>
      <c r="B258" s="98">
        <f t="shared" si="7"/>
        <v>5</v>
      </c>
      <c r="C258" s="97">
        <f t="shared" si="5"/>
        <v>182969.4732</v>
      </c>
      <c r="D258" s="97">
        <f>C258*Assumptions!$D$25/12</f>
        <v>952.9660063</v>
      </c>
      <c r="E258" s="97">
        <f t="shared" si="1"/>
        <v>1330.113373</v>
      </c>
      <c r="F258" s="97">
        <f>IFERROR(__xludf.DUMMYFUNCTION("pmt(Assumptions!$D$25/12,Assumptions!$D$20*12,-Assumptions!$D$19)"),2283.0793791810706)</f>
        <v>2283.079379</v>
      </c>
      <c r="G258" s="97">
        <f t="shared" si="2"/>
        <v>181639.3598</v>
      </c>
    </row>
    <row r="259">
      <c r="A259" s="98">
        <f t="shared" si="6"/>
        <v>22</v>
      </c>
      <c r="B259" s="98">
        <f t="shared" si="7"/>
        <v>6</v>
      </c>
      <c r="C259" s="97">
        <f t="shared" si="5"/>
        <v>181639.3598</v>
      </c>
      <c r="D259" s="97">
        <f>C259*Assumptions!$D$25/12</f>
        <v>946.0383324</v>
      </c>
      <c r="E259" s="97">
        <f t="shared" si="1"/>
        <v>1337.041047</v>
      </c>
      <c r="F259" s="97">
        <f>IFERROR(__xludf.DUMMYFUNCTION("pmt(Assumptions!$D$25/12,Assumptions!$D$20*12,-Assumptions!$D$19)"),2283.0793791810706)</f>
        <v>2283.079379</v>
      </c>
      <c r="G259" s="97">
        <f t="shared" si="2"/>
        <v>180302.3188</v>
      </c>
    </row>
    <row r="260">
      <c r="A260" s="98">
        <f t="shared" si="6"/>
        <v>22</v>
      </c>
      <c r="B260" s="98">
        <f t="shared" si="7"/>
        <v>7</v>
      </c>
      <c r="C260" s="97">
        <f t="shared" si="5"/>
        <v>180302.3188</v>
      </c>
      <c r="D260" s="97">
        <f>C260*Assumptions!$D$25/12</f>
        <v>939.074577</v>
      </c>
      <c r="E260" s="97">
        <f t="shared" si="1"/>
        <v>1344.004802</v>
      </c>
      <c r="F260" s="97">
        <f>IFERROR(__xludf.DUMMYFUNCTION("pmt(Assumptions!$D$25/12,Assumptions!$D$20*12,-Assumptions!$D$19)"),2283.0793791810706)</f>
        <v>2283.079379</v>
      </c>
      <c r="G260" s="97">
        <f t="shared" si="2"/>
        <v>178958.314</v>
      </c>
    </row>
    <row r="261">
      <c r="A261" s="98">
        <f t="shared" si="6"/>
        <v>22</v>
      </c>
      <c r="B261" s="98">
        <f t="shared" si="7"/>
        <v>8</v>
      </c>
      <c r="C261" s="97">
        <f t="shared" si="5"/>
        <v>178958.314</v>
      </c>
      <c r="D261" s="97">
        <f>C261*Assumptions!$D$25/12</f>
        <v>932.074552</v>
      </c>
      <c r="E261" s="97">
        <f t="shared" si="1"/>
        <v>1351.004827</v>
      </c>
      <c r="F261" s="97">
        <f>IFERROR(__xludf.DUMMYFUNCTION("pmt(Assumptions!$D$25/12,Assumptions!$D$20*12,-Assumptions!$D$19)"),2283.0793791810706)</f>
        <v>2283.079379</v>
      </c>
      <c r="G261" s="97">
        <f t="shared" si="2"/>
        <v>177607.3092</v>
      </c>
    </row>
    <row r="262">
      <c r="A262" s="98">
        <f t="shared" si="6"/>
        <v>22</v>
      </c>
      <c r="B262" s="98">
        <f t="shared" si="7"/>
        <v>9</v>
      </c>
      <c r="C262" s="97">
        <f t="shared" si="5"/>
        <v>177607.3092</v>
      </c>
      <c r="D262" s="97">
        <f>C262*Assumptions!$D$25/12</f>
        <v>925.0380685</v>
      </c>
      <c r="E262" s="97">
        <f t="shared" si="1"/>
        <v>1358.041311</v>
      </c>
      <c r="F262" s="97">
        <f>IFERROR(__xludf.DUMMYFUNCTION("pmt(Assumptions!$D$25/12,Assumptions!$D$20*12,-Assumptions!$D$19)"),2283.0793791810706)</f>
        <v>2283.079379</v>
      </c>
      <c r="G262" s="97">
        <f t="shared" si="2"/>
        <v>176249.2678</v>
      </c>
    </row>
    <row r="263">
      <c r="A263" s="98">
        <f t="shared" si="6"/>
        <v>22</v>
      </c>
      <c r="B263" s="98">
        <f t="shared" si="7"/>
        <v>10</v>
      </c>
      <c r="C263" s="97">
        <f t="shared" si="5"/>
        <v>176249.2678</v>
      </c>
      <c r="D263" s="97">
        <f>C263*Assumptions!$D$25/12</f>
        <v>917.9649367</v>
      </c>
      <c r="E263" s="97">
        <f t="shared" si="1"/>
        <v>1365.114443</v>
      </c>
      <c r="F263" s="97">
        <f>IFERROR(__xludf.DUMMYFUNCTION("pmt(Assumptions!$D$25/12,Assumptions!$D$20*12,-Assumptions!$D$19)"),2283.0793791810706)</f>
        <v>2283.079379</v>
      </c>
      <c r="G263" s="97">
        <f t="shared" si="2"/>
        <v>174884.1534</v>
      </c>
    </row>
    <row r="264">
      <c r="A264" s="98">
        <f t="shared" si="6"/>
        <v>22</v>
      </c>
      <c r="B264" s="98">
        <f t="shared" si="7"/>
        <v>11</v>
      </c>
      <c r="C264" s="97">
        <f t="shared" si="5"/>
        <v>174884.1534</v>
      </c>
      <c r="D264" s="97">
        <f>C264*Assumptions!$D$25/12</f>
        <v>910.8549656</v>
      </c>
      <c r="E264" s="97">
        <f t="shared" si="1"/>
        <v>1372.224414</v>
      </c>
      <c r="F264" s="97">
        <f>IFERROR(__xludf.DUMMYFUNCTION("pmt(Assumptions!$D$25/12,Assumptions!$D$20*12,-Assumptions!$D$19)"),2283.0793791810706)</f>
        <v>2283.079379</v>
      </c>
      <c r="G264" s="97">
        <f t="shared" si="2"/>
        <v>173511.929</v>
      </c>
    </row>
    <row r="265">
      <c r="A265" s="98">
        <f t="shared" si="6"/>
        <v>22</v>
      </c>
      <c r="B265" s="98">
        <f t="shared" si="7"/>
        <v>12</v>
      </c>
      <c r="C265" s="97">
        <f t="shared" si="5"/>
        <v>173511.929</v>
      </c>
      <c r="D265" s="97">
        <f>C265*Assumptions!$D$25/12</f>
        <v>903.7079635</v>
      </c>
      <c r="E265" s="97">
        <f t="shared" si="1"/>
        <v>1379.371416</v>
      </c>
      <c r="F265" s="97">
        <f>IFERROR(__xludf.DUMMYFUNCTION("pmt(Assumptions!$D$25/12,Assumptions!$D$20*12,-Assumptions!$D$19)"),2283.0793791810706)</f>
        <v>2283.079379</v>
      </c>
      <c r="G265" s="97">
        <f t="shared" si="2"/>
        <v>172132.5576</v>
      </c>
    </row>
    <row r="266">
      <c r="A266" s="98">
        <f t="shared" si="6"/>
        <v>23</v>
      </c>
      <c r="B266" s="98">
        <f t="shared" si="7"/>
        <v>1</v>
      </c>
      <c r="C266" s="97">
        <f t="shared" si="5"/>
        <v>172132.5576</v>
      </c>
      <c r="D266" s="97">
        <f>C266*Assumptions!$D$25/12</f>
        <v>896.5237373</v>
      </c>
      <c r="E266" s="97">
        <f t="shared" si="1"/>
        <v>1386.555642</v>
      </c>
      <c r="F266" s="97">
        <f>IFERROR(__xludf.DUMMYFUNCTION("pmt(Assumptions!$D$25/12,Assumptions!$D$20*12,-Assumptions!$D$19)"),2283.0793791810706)</f>
        <v>2283.079379</v>
      </c>
      <c r="G266" s="97">
        <f t="shared" si="2"/>
        <v>170746.0019</v>
      </c>
    </row>
    <row r="267">
      <c r="A267" s="98">
        <f t="shared" si="6"/>
        <v>23</v>
      </c>
      <c r="B267" s="98">
        <f t="shared" si="7"/>
        <v>2</v>
      </c>
      <c r="C267" s="97">
        <f t="shared" si="5"/>
        <v>170746.0019</v>
      </c>
      <c r="D267" s="97">
        <f>C267*Assumptions!$D$25/12</f>
        <v>889.3020934</v>
      </c>
      <c r="E267" s="97">
        <f t="shared" si="1"/>
        <v>1393.777286</v>
      </c>
      <c r="F267" s="97">
        <f>IFERROR(__xludf.DUMMYFUNCTION("pmt(Assumptions!$D$25/12,Assumptions!$D$20*12,-Assumptions!$D$19)"),2283.0793791810706)</f>
        <v>2283.079379</v>
      </c>
      <c r="G267" s="97">
        <f t="shared" si="2"/>
        <v>169352.2246</v>
      </c>
    </row>
    <row r="268">
      <c r="A268" s="98">
        <f t="shared" si="6"/>
        <v>23</v>
      </c>
      <c r="B268" s="98">
        <f t="shared" si="7"/>
        <v>3</v>
      </c>
      <c r="C268" s="97">
        <f t="shared" si="5"/>
        <v>169352.2246</v>
      </c>
      <c r="D268" s="97">
        <f>C268*Assumptions!$D$25/12</f>
        <v>882.0428367</v>
      </c>
      <c r="E268" s="97">
        <f t="shared" si="1"/>
        <v>1401.036543</v>
      </c>
      <c r="F268" s="97">
        <f>IFERROR(__xludf.DUMMYFUNCTION("pmt(Assumptions!$D$25/12,Assumptions!$D$20*12,-Assumptions!$D$19)"),2283.0793791810706)</f>
        <v>2283.079379</v>
      </c>
      <c r="G268" s="97">
        <f t="shared" si="2"/>
        <v>167951.1881</v>
      </c>
    </row>
    <row r="269">
      <c r="A269" s="98">
        <f t="shared" si="6"/>
        <v>23</v>
      </c>
      <c r="B269" s="98">
        <f t="shared" si="7"/>
        <v>4</v>
      </c>
      <c r="C269" s="97">
        <f t="shared" si="5"/>
        <v>167951.1881</v>
      </c>
      <c r="D269" s="97">
        <f>C269*Assumptions!$D$25/12</f>
        <v>874.7457713</v>
      </c>
      <c r="E269" s="97">
        <f t="shared" si="1"/>
        <v>1408.333608</v>
      </c>
      <c r="F269" s="97">
        <f>IFERROR(__xludf.DUMMYFUNCTION("pmt(Assumptions!$D$25/12,Assumptions!$D$20*12,-Assumptions!$D$19)"),2283.0793791810706)</f>
        <v>2283.079379</v>
      </c>
      <c r="G269" s="97">
        <f t="shared" si="2"/>
        <v>166542.8545</v>
      </c>
    </row>
    <row r="270">
      <c r="A270" s="98">
        <f t="shared" si="6"/>
        <v>23</v>
      </c>
      <c r="B270" s="98">
        <f t="shared" si="7"/>
        <v>5</v>
      </c>
      <c r="C270" s="97">
        <f t="shared" si="5"/>
        <v>166542.8545</v>
      </c>
      <c r="D270" s="97">
        <f>C270*Assumptions!$D$25/12</f>
        <v>867.4107005</v>
      </c>
      <c r="E270" s="97">
        <f t="shared" si="1"/>
        <v>1415.668679</v>
      </c>
      <c r="F270" s="97">
        <f>IFERROR(__xludf.DUMMYFUNCTION("pmt(Assumptions!$D$25/12,Assumptions!$D$20*12,-Assumptions!$D$19)"),2283.0793791810706)</f>
        <v>2283.079379</v>
      </c>
      <c r="G270" s="97">
        <f t="shared" si="2"/>
        <v>165127.1858</v>
      </c>
    </row>
    <row r="271">
      <c r="A271" s="98">
        <f t="shared" si="6"/>
        <v>23</v>
      </c>
      <c r="B271" s="98">
        <f t="shared" si="7"/>
        <v>6</v>
      </c>
      <c r="C271" s="97">
        <f t="shared" si="5"/>
        <v>165127.1858</v>
      </c>
      <c r="D271" s="97">
        <f>C271*Assumptions!$D$25/12</f>
        <v>860.0374261</v>
      </c>
      <c r="E271" s="97">
        <f t="shared" si="1"/>
        <v>1423.041953</v>
      </c>
      <c r="F271" s="97">
        <f>IFERROR(__xludf.DUMMYFUNCTION("pmt(Assumptions!$D$25/12,Assumptions!$D$20*12,-Assumptions!$D$19)"),2283.0793791810706)</f>
        <v>2283.079379</v>
      </c>
      <c r="G271" s="97">
        <f t="shared" si="2"/>
        <v>163704.1439</v>
      </c>
    </row>
    <row r="272">
      <c r="A272" s="98">
        <f t="shared" si="6"/>
        <v>23</v>
      </c>
      <c r="B272" s="98">
        <f t="shared" si="7"/>
        <v>7</v>
      </c>
      <c r="C272" s="97">
        <f t="shared" si="5"/>
        <v>163704.1439</v>
      </c>
      <c r="D272" s="97">
        <f>C272*Assumptions!$D$25/12</f>
        <v>852.6257493</v>
      </c>
      <c r="E272" s="97">
        <f t="shared" si="1"/>
        <v>1430.45363</v>
      </c>
      <c r="F272" s="97">
        <f>IFERROR(__xludf.DUMMYFUNCTION("pmt(Assumptions!$D$25/12,Assumptions!$D$20*12,-Assumptions!$D$19)"),2283.0793791810706)</f>
        <v>2283.079379</v>
      </c>
      <c r="G272" s="97">
        <f t="shared" si="2"/>
        <v>162273.6902</v>
      </c>
    </row>
    <row r="273">
      <c r="A273" s="98">
        <f t="shared" si="6"/>
        <v>23</v>
      </c>
      <c r="B273" s="98">
        <f t="shared" si="7"/>
        <v>8</v>
      </c>
      <c r="C273" s="97">
        <f t="shared" si="5"/>
        <v>162273.6902</v>
      </c>
      <c r="D273" s="97">
        <f>C273*Assumptions!$D$25/12</f>
        <v>845.1754699</v>
      </c>
      <c r="E273" s="97">
        <f t="shared" si="1"/>
        <v>1437.903909</v>
      </c>
      <c r="F273" s="97">
        <f>IFERROR(__xludf.DUMMYFUNCTION("pmt(Assumptions!$D$25/12,Assumptions!$D$20*12,-Assumptions!$D$19)"),2283.0793791810706)</f>
        <v>2283.079379</v>
      </c>
      <c r="G273" s="97">
        <f t="shared" si="2"/>
        <v>160835.7863</v>
      </c>
    </row>
    <row r="274">
      <c r="A274" s="98">
        <f t="shared" si="6"/>
        <v>23</v>
      </c>
      <c r="B274" s="98">
        <f t="shared" si="7"/>
        <v>9</v>
      </c>
      <c r="C274" s="97">
        <f t="shared" si="5"/>
        <v>160835.7863</v>
      </c>
      <c r="D274" s="97">
        <f>C274*Assumptions!$D$25/12</f>
        <v>837.6863871</v>
      </c>
      <c r="E274" s="97">
        <f t="shared" si="1"/>
        <v>1445.392992</v>
      </c>
      <c r="F274" s="97">
        <f>IFERROR(__xludf.DUMMYFUNCTION("pmt(Assumptions!$D$25/12,Assumptions!$D$20*12,-Assumptions!$D$19)"),2283.0793791810706)</f>
        <v>2283.079379</v>
      </c>
      <c r="G274" s="97">
        <f t="shared" si="2"/>
        <v>159390.3933</v>
      </c>
    </row>
    <row r="275">
      <c r="A275" s="98">
        <f t="shared" si="6"/>
        <v>23</v>
      </c>
      <c r="B275" s="98">
        <f t="shared" si="7"/>
        <v>10</v>
      </c>
      <c r="C275" s="97">
        <f t="shared" si="5"/>
        <v>159390.3933</v>
      </c>
      <c r="D275" s="97">
        <f>C275*Assumptions!$D$25/12</f>
        <v>830.1582986</v>
      </c>
      <c r="E275" s="97">
        <f t="shared" si="1"/>
        <v>1452.921081</v>
      </c>
      <c r="F275" s="97">
        <f>IFERROR(__xludf.DUMMYFUNCTION("pmt(Assumptions!$D$25/12,Assumptions!$D$20*12,-Assumptions!$D$19)"),2283.0793791810706)</f>
        <v>2283.079379</v>
      </c>
      <c r="G275" s="97">
        <f t="shared" si="2"/>
        <v>157937.4722</v>
      </c>
    </row>
    <row r="276">
      <c r="A276" s="98">
        <f t="shared" si="6"/>
        <v>23</v>
      </c>
      <c r="B276" s="98">
        <f t="shared" si="7"/>
        <v>11</v>
      </c>
      <c r="C276" s="97">
        <f t="shared" si="5"/>
        <v>157937.4722</v>
      </c>
      <c r="D276" s="97">
        <f>C276*Assumptions!$D$25/12</f>
        <v>822.5910013</v>
      </c>
      <c r="E276" s="97">
        <f t="shared" si="1"/>
        <v>1460.488378</v>
      </c>
      <c r="F276" s="97">
        <f>IFERROR(__xludf.DUMMYFUNCTION("pmt(Assumptions!$D$25/12,Assumptions!$D$20*12,-Assumptions!$D$19)"),2283.0793791810706)</f>
        <v>2283.079379</v>
      </c>
      <c r="G276" s="97">
        <f t="shared" si="2"/>
        <v>156476.9839</v>
      </c>
    </row>
    <row r="277">
      <c r="A277" s="98">
        <f t="shared" si="6"/>
        <v>23</v>
      </c>
      <c r="B277" s="98">
        <f t="shared" si="7"/>
        <v>12</v>
      </c>
      <c r="C277" s="97">
        <f t="shared" si="5"/>
        <v>156476.9839</v>
      </c>
      <c r="D277" s="97">
        <f>C277*Assumptions!$D$25/12</f>
        <v>814.984291</v>
      </c>
      <c r="E277" s="97">
        <f t="shared" si="1"/>
        <v>1468.095088</v>
      </c>
      <c r="F277" s="97">
        <f>IFERROR(__xludf.DUMMYFUNCTION("pmt(Assumptions!$D$25/12,Assumptions!$D$20*12,-Assumptions!$D$19)"),2283.0793791810706)</f>
        <v>2283.079379</v>
      </c>
      <c r="G277" s="97">
        <f t="shared" si="2"/>
        <v>155008.8888</v>
      </c>
    </row>
    <row r="278">
      <c r="A278" s="98">
        <f t="shared" si="6"/>
        <v>24</v>
      </c>
      <c r="B278" s="98">
        <f t="shared" si="7"/>
        <v>1</v>
      </c>
      <c r="C278" s="97">
        <f t="shared" si="5"/>
        <v>155008.8888</v>
      </c>
      <c r="D278" s="97">
        <f>C278*Assumptions!$D$25/12</f>
        <v>807.3379624</v>
      </c>
      <c r="E278" s="97">
        <f t="shared" si="1"/>
        <v>1475.741417</v>
      </c>
      <c r="F278" s="97">
        <f>IFERROR(__xludf.DUMMYFUNCTION("pmt(Assumptions!$D$25/12,Assumptions!$D$20*12,-Assumptions!$D$19)"),2283.0793791810706)</f>
        <v>2283.079379</v>
      </c>
      <c r="G278" s="97">
        <f t="shared" si="2"/>
        <v>153533.1474</v>
      </c>
    </row>
    <row r="279">
      <c r="A279" s="98">
        <f t="shared" si="6"/>
        <v>24</v>
      </c>
      <c r="B279" s="98">
        <f t="shared" si="7"/>
        <v>2</v>
      </c>
      <c r="C279" s="97">
        <f t="shared" si="5"/>
        <v>153533.1474</v>
      </c>
      <c r="D279" s="97">
        <f>C279*Assumptions!$D$25/12</f>
        <v>799.6518092</v>
      </c>
      <c r="E279" s="97">
        <f t="shared" si="1"/>
        <v>1483.42757</v>
      </c>
      <c r="F279" s="97">
        <f>IFERROR(__xludf.DUMMYFUNCTION("pmt(Assumptions!$D$25/12,Assumptions!$D$20*12,-Assumptions!$D$19)"),2283.0793791810706)</f>
        <v>2283.079379</v>
      </c>
      <c r="G279" s="97">
        <f t="shared" si="2"/>
        <v>152049.7198</v>
      </c>
    </row>
    <row r="280">
      <c r="A280" s="98">
        <f t="shared" si="6"/>
        <v>24</v>
      </c>
      <c r="B280" s="98">
        <f t="shared" si="7"/>
        <v>3</v>
      </c>
      <c r="C280" s="97">
        <f t="shared" si="5"/>
        <v>152049.7198</v>
      </c>
      <c r="D280" s="97">
        <f>C280*Assumptions!$D$25/12</f>
        <v>791.9256239</v>
      </c>
      <c r="E280" s="97">
        <f t="shared" si="1"/>
        <v>1491.153755</v>
      </c>
      <c r="F280" s="97">
        <f>IFERROR(__xludf.DUMMYFUNCTION("pmt(Assumptions!$D$25/12,Assumptions!$D$20*12,-Assumptions!$D$19)"),2283.0793791810706)</f>
        <v>2283.079379</v>
      </c>
      <c r="G280" s="97">
        <f t="shared" si="2"/>
        <v>150558.566</v>
      </c>
    </row>
    <row r="281">
      <c r="A281" s="98">
        <f t="shared" si="6"/>
        <v>24</v>
      </c>
      <c r="B281" s="98">
        <f t="shared" si="7"/>
        <v>4</v>
      </c>
      <c r="C281" s="97">
        <f t="shared" si="5"/>
        <v>150558.566</v>
      </c>
      <c r="D281" s="97">
        <f>C281*Assumptions!$D$25/12</f>
        <v>784.1591981</v>
      </c>
      <c r="E281" s="97">
        <f t="shared" si="1"/>
        <v>1498.920181</v>
      </c>
      <c r="F281" s="97">
        <f>IFERROR(__xludf.DUMMYFUNCTION("pmt(Assumptions!$D$25/12,Assumptions!$D$20*12,-Assumptions!$D$19)"),2283.0793791810706)</f>
        <v>2283.079379</v>
      </c>
      <c r="G281" s="97">
        <f t="shared" si="2"/>
        <v>149059.6459</v>
      </c>
    </row>
    <row r="282">
      <c r="A282" s="98">
        <f t="shared" si="6"/>
        <v>24</v>
      </c>
      <c r="B282" s="98">
        <f t="shared" si="7"/>
        <v>5</v>
      </c>
      <c r="C282" s="97">
        <f t="shared" si="5"/>
        <v>149059.6459</v>
      </c>
      <c r="D282" s="97">
        <f>C282*Assumptions!$D$25/12</f>
        <v>776.3523222</v>
      </c>
      <c r="E282" s="97">
        <f t="shared" si="1"/>
        <v>1506.727057</v>
      </c>
      <c r="F282" s="97">
        <f>IFERROR(__xludf.DUMMYFUNCTION("pmt(Assumptions!$D$25/12,Assumptions!$D$20*12,-Assumptions!$D$19)"),2283.0793791810706)</f>
        <v>2283.079379</v>
      </c>
      <c r="G282" s="97">
        <f t="shared" si="2"/>
        <v>147552.9188</v>
      </c>
    </row>
    <row r="283">
      <c r="A283" s="98">
        <f t="shared" si="6"/>
        <v>24</v>
      </c>
      <c r="B283" s="98">
        <f t="shared" si="7"/>
        <v>6</v>
      </c>
      <c r="C283" s="97">
        <f t="shared" si="5"/>
        <v>147552.9188</v>
      </c>
      <c r="D283" s="97">
        <f>C283*Assumptions!$D$25/12</f>
        <v>768.5047854</v>
      </c>
      <c r="E283" s="97">
        <f t="shared" si="1"/>
        <v>1514.574594</v>
      </c>
      <c r="F283" s="97">
        <f>IFERROR(__xludf.DUMMYFUNCTION("pmt(Assumptions!$D$25/12,Assumptions!$D$20*12,-Assumptions!$D$19)"),2283.0793791810706)</f>
        <v>2283.079379</v>
      </c>
      <c r="G283" s="97">
        <f t="shared" si="2"/>
        <v>146038.3442</v>
      </c>
    </row>
    <row r="284">
      <c r="A284" s="98">
        <f t="shared" si="6"/>
        <v>24</v>
      </c>
      <c r="B284" s="98">
        <f t="shared" si="7"/>
        <v>7</v>
      </c>
      <c r="C284" s="97">
        <f t="shared" si="5"/>
        <v>146038.3442</v>
      </c>
      <c r="D284" s="97">
        <f>C284*Assumptions!$D$25/12</f>
        <v>760.6163761</v>
      </c>
      <c r="E284" s="97">
        <f t="shared" si="1"/>
        <v>1522.463003</v>
      </c>
      <c r="F284" s="97">
        <f>IFERROR(__xludf.DUMMYFUNCTION("pmt(Assumptions!$D$25/12,Assumptions!$D$20*12,-Assumptions!$D$19)"),2283.0793791810706)</f>
        <v>2283.079379</v>
      </c>
      <c r="G284" s="97">
        <f t="shared" si="2"/>
        <v>144515.8812</v>
      </c>
    </row>
    <row r="285">
      <c r="A285" s="98">
        <f t="shared" si="6"/>
        <v>24</v>
      </c>
      <c r="B285" s="98">
        <f t="shared" si="7"/>
        <v>8</v>
      </c>
      <c r="C285" s="97">
        <f t="shared" si="5"/>
        <v>144515.8812</v>
      </c>
      <c r="D285" s="97">
        <f>C285*Assumptions!$D$25/12</f>
        <v>752.6868813</v>
      </c>
      <c r="E285" s="97">
        <f t="shared" si="1"/>
        <v>1530.392498</v>
      </c>
      <c r="F285" s="97">
        <f>IFERROR(__xludf.DUMMYFUNCTION("pmt(Assumptions!$D$25/12,Assumptions!$D$20*12,-Assumptions!$D$19)"),2283.0793791810706)</f>
        <v>2283.079379</v>
      </c>
      <c r="G285" s="97">
        <f t="shared" si="2"/>
        <v>142985.4887</v>
      </c>
    </row>
    <row r="286">
      <c r="A286" s="98">
        <f t="shared" si="6"/>
        <v>24</v>
      </c>
      <c r="B286" s="98">
        <f t="shared" si="7"/>
        <v>9</v>
      </c>
      <c r="C286" s="97">
        <f t="shared" si="5"/>
        <v>142985.4887</v>
      </c>
      <c r="D286" s="97">
        <f>C286*Assumptions!$D$25/12</f>
        <v>744.716087</v>
      </c>
      <c r="E286" s="97">
        <f t="shared" si="1"/>
        <v>1538.363292</v>
      </c>
      <c r="F286" s="97">
        <f>IFERROR(__xludf.DUMMYFUNCTION("pmt(Assumptions!$D$25/12,Assumptions!$D$20*12,-Assumptions!$D$19)"),2283.0793791810706)</f>
        <v>2283.079379</v>
      </c>
      <c r="G286" s="97">
        <f t="shared" si="2"/>
        <v>141447.1254</v>
      </c>
    </row>
    <row r="287">
      <c r="A287" s="98">
        <f t="shared" si="6"/>
        <v>24</v>
      </c>
      <c r="B287" s="98">
        <f t="shared" si="7"/>
        <v>10</v>
      </c>
      <c r="C287" s="97">
        <f t="shared" si="5"/>
        <v>141447.1254</v>
      </c>
      <c r="D287" s="97">
        <f>C287*Assumptions!$D$25/12</f>
        <v>736.7037782</v>
      </c>
      <c r="E287" s="97">
        <f t="shared" si="1"/>
        <v>1546.375601</v>
      </c>
      <c r="F287" s="97">
        <f>IFERROR(__xludf.DUMMYFUNCTION("pmt(Assumptions!$D$25/12,Assumptions!$D$20*12,-Assumptions!$D$19)"),2283.0793791810706)</f>
        <v>2283.079379</v>
      </c>
      <c r="G287" s="97">
        <f t="shared" si="2"/>
        <v>139900.7498</v>
      </c>
    </row>
    <row r="288">
      <c r="A288" s="98">
        <f t="shared" si="6"/>
        <v>24</v>
      </c>
      <c r="B288" s="98">
        <f t="shared" si="7"/>
        <v>11</v>
      </c>
      <c r="C288" s="97">
        <f t="shared" si="5"/>
        <v>139900.7498</v>
      </c>
      <c r="D288" s="97">
        <f>C288*Assumptions!$D$25/12</f>
        <v>728.6497386</v>
      </c>
      <c r="E288" s="97">
        <f t="shared" si="1"/>
        <v>1554.429641</v>
      </c>
      <c r="F288" s="97">
        <f>IFERROR(__xludf.DUMMYFUNCTION("pmt(Assumptions!$D$25/12,Assumptions!$D$20*12,-Assumptions!$D$19)"),2283.0793791810706)</f>
        <v>2283.079379</v>
      </c>
      <c r="G288" s="97">
        <f t="shared" si="2"/>
        <v>138346.3202</v>
      </c>
    </row>
    <row r="289">
      <c r="A289" s="98">
        <f t="shared" si="6"/>
        <v>24</v>
      </c>
      <c r="B289" s="98">
        <f t="shared" si="7"/>
        <v>12</v>
      </c>
      <c r="C289" s="97">
        <f t="shared" si="5"/>
        <v>138346.3202</v>
      </c>
      <c r="D289" s="97">
        <f>C289*Assumptions!$D$25/12</f>
        <v>720.5537509</v>
      </c>
      <c r="E289" s="97">
        <f t="shared" si="1"/>
        <v>1562.525628</v>
      </c>
      <c r="F289" s="97">
        <f>IFERROR(__xludf.DUMMYFUNCTION("pmt(Assumptions!$D$25/12,Assumptions!$D$20*12,-Assumptions!$D$19)"),2283.0793791810706)</f>
        <v>2283.079379</v>
      </c>
      <c r="G289" s="97">
        <f t="shared" si="2"/>
        <v>136783.7945</v>
      </c>
    </row>
    <row r="290">
      <c r="A290" s="98">
        <f t="shared" si="6"/>
        <v>25</v>
      </c>
      <c r="B290" s="98">
        <f t="shared" si="7"/>
        <v>1</v>
      </c>
      <c r="C290" s="97">
        <f t="shared" si="5"/>
        <v>136783.7945</v>
      </c>
      <c r="D290" s="97">
        <f>C290*Assumptions!$D$25/12</f>
        <v>712.4155966</v>
      </c>
      <c r="E290" s="97">
        <f t="shared" si="1"/>
        <v>1570.663783</v>
      </c>
      <c r="F290" s="97">
        <f>IFERROR(__xludf.DUMMYFUNCTION("pmt(Assumptions!$D$25/12,Assumptions!$D$20*12,-Assumptions!$D$19)"),2283.0793791810706)</f>
        <v>2283.079379</v>
      </c>
      <c r="G290" s="97">
        <f t="shared" si="2"/>
        <v>135213.1308</v>
      </c>
    </row>
    <row r="291">
      <c r="A291" s="98">
        <f t="shared" si="6"/>
        <v>25</v>
      </c>
      <c r="B291" s="98">
        <f t="shared" si="7"/>
        <v>2</v>
      </c>
      <c r="C291" s="97">
        <f t="shared" si="5"/>
        <v>135213.1308</v>
      </c>
      <c r="D291" s="97">
        <f>C291*Assumptions!$D$25/12</f>
        <v>704.235056</v>
      </c>
      <c r="E291" s="97">
        <f t="shared" si="1"/>
        <v>1578.844323</v>
      </c>
      <c r="F291" s="97">
        <f>IFERROR(__xludf.DUMMYFUNCTION("pmt(Assumptions!$D$25/12,Assumptions!$D$20*12,-Assumptions!$D$19)"),2283.0793791810706)</f>
        <v>2283.079379</v>
      </c>
      <c r="G291" s="97">
        <f t="shared" si="2"/>
        <v>133634.2864</v>
      </c>
    </row>
    <row r="292">
      <c r="A292" s="98">
        <f t="shared" si="6"/>
        <v>25</v>
      </c>
      <c r="B292" s="98">
        <f t="shared" si="7"/>
        <v>3</v>
      </c>
      <c r="C292" s="97">
        <f t="shared" si="5"/>
        <v>133634.2864</v>
      </c>
      <c r="D292" s="97">
        <f>C292*Assumptions!$D$25/12</f>
        <v>696.0119085</v>
      </c>
      <c r="E292" s="97">
        <f t="shared" si="1"/>
        <v>1587.067471</v>
      </c>
      <c r="F292" s="97">
        <f>IFERROR(__xludf.DUMMYFUNCTION("pmt(Assumptions!$D$25/12,Assumptions!$D$20*12,-Assumptions!$D$19)"),2283.0793791810706)</f>
        <v>2283.079379</v>
      </c>
      <c r="G292" s="97">
        <f t="shared" si="2"/>
        <v>132047.219</v>
      </c>
    </row>
    <row r="293">
      <c r="A293" s="98">
        <f t="shared" si="6"/>
        <v>25</v>
      </c>
      <c r="B293" s="98">
        <f t="shared" si="7"/>
        <v>4</v>
      </c>
      <c r="C293" s="97">
        <f t="shared" si="5"/>
        <v>132047.219</v>
      </c>
      <c r="D293" s="97">
        <f>C293*Assumptions!$D$25/12</f>
        <v>687.7459321</v>
      </c>
      <c r="E293" s="97">
        <f t="shared" si="1"/>
        <v>1595.333447</v>
      </c>
      <c r="F293" s="97">
        <f>IFERROR(__xludf.DUMMYFUNCTION("pmt(Assumptions!$D$25/12,Assumptions!$D$20*12,-Assumptions!$D$19)"),2283.0793791810706)</f>
        <v>2283.079379</v>
      </c>
      <c r="G293" s="97">
        <f t="shared" si="2"/>
        <v>130451.8855</v>
      </c>
    </row>
    <row r="294">
      <c r="A294" s="98">
        <f t="shared" si="6"/>
        <v>25</v>
      </c>
      <c r="B294" s="98">
        <f t="shared" si="7"/>
        <v>5</v>
      </c>
      <c r="C294" s="97">
        <f t="shared" si="5"/>
        <v>130451.8855</v>
      </c>
      <c r="D294" s="97">
        <f>C294*Assumptions!$D$25/12</f>
        <v>679.4369038</v>
      </c>
      <c r="E294" s="97">
        <f t="shared" si="1"/>
        <v>1603.642475</v>
      </c>
      <c r="F294" s="97">
        <f>IFERROR(__xludf.DUMMYFUNCTION("pmt(Assumptions!$D$25/12,Assumptions!$D$20*12,-Assumptions!$D$19)"),2283.0793791810706)</f>
        <v>2283.079379</v>
      </c>
      <c r="G294" s="97">
        <f t="shared" si="2"/>
        <v>128848.243</v>
      </c>
    </row>
    <row r="295">
      <c r="A295" s="98">
        <f t="shared" si="6"/>
        <v>25</v>
      </c>
      <c r="B295" s="98">
        <f t="shared" si="7"/>
        <v>6</v>
      </c>
      <c r="C295" s="97">
        <f t="shared" si="5"/>
        <v>128848.243</v>
      </c>
      <c r="D295" s="97">
        <f>C295*Assumptions!$D$25/12</f>
        <v>671.0845992</v>
      </c>
      <c r="E295" s="97">
        <f t="shared" si="1"/>
        <v>1611.99478</v>
      </c>
      <c r="F295" s="97">
        <f>IFERROR(__xludf.DUMMYFUNCTION("pmt(Assumptions!$D$25/12,Assumptions!$D$20*12,-Assumptions!$D$19)"),2283.0793791810706)</f>
        <v>2283.079379</v>
      </c>
      <c r="G295" s="97">
        <f t="shared" si="2"/>
        <v>127236.2483</v>
      </c>
    </row>
    <row r="296">
      <c r="A296" s="98">
        <f t="shared" si="6"/>
        <v>25</v>
      </c>
      <c r="B296" s="98">
        <f t="shared" si="7"/>
        <v>7</v>
      </c>
      <c r="C296" s="97">
        <f t="shared" si="5"/>
        <v>127236.2483</v>
      </c>
      <c r="D296" s="97">
        <f>C296*Assumptions!$D$25/12</f>
        <v>662.688793</v>
      </c>
      <c r="E296" s="97">
        <f t="shared" si="1"/>
        <v>1620.390586</v>
      </c>
      <c r="F296" s="97">
        <f>IFERROR(__xludf.DUMMYFUNCTION("pmt(Assumptions!$D$25/12,Assumptions!$D$20*12,-Assumptions!$D$19)"),2283.0793791810706)</f>
        <v>2283.079379</v>
      </c>
      <c r="G296" s="97">
        <f t="shared" si="2"/>
        <v>125615.8577</v>
      </c>
    </row>
    <row r="297">
      <c r="A297" s="98">
        <f t="shared" si="6"/>
        <v>25</v>
      </c>
      <c r="B297" s="98">
        <f t="shared" si="7"/>
        <v>8</v>
      </c>
      <c r="C297" s="97">
        <f t="shared" si="5"/>
        <v>125615.8577</v>
      </c>
      <c r="D297" s="97">
        <f>C297*Assumptions!$D$25/12</f>
        <v>654.2492587</v>
      </c>
      <c r="E297" s="97">
        <f t="shared" si="1"/>
        <v>1628.83012</v>
      </c>
      <c r="F297" s="97">
        <f>IFERROR(__xludf.DUMMYFUNCTION("pmt(Assumptions!$D$25/12,Assumptions!$D$20*12,-Assumptions!$D$19)"),2283.0793791810706)</f>
        <v>2283.079379</v>
      </c>
      <c r="G297" s="97">
        <f t="shared" si="2"/>
        <v>123987.0276</v>
      </c>
    </row>
    <row r="298">
      <c r="A298" s="98">
        <f t="shared" si="6"/>
        <v>25</v>
      </c>
      <c r="B298" s="98">
        <f t="shared" si="7"/>
        <v>9</v>
      </c>
      <c r="C298" s="97">
        <f t="shared" si="5"/>
        <v>123987.0276</v>
      </c>
      <c r="D298" s="97">
        <f>C298*Assumptions!$D$25/12</f>
        <v>645.7657685</v>
      </c>
      <c r="E298" s="97">
        <f t="shared" si="1"/>
        <v>1637.313611</v>
      </c>
      <c r="F298" s="97">
        <f>IFERROR(__xludf.DUMMYFUNCTION("pmt(Assumptions!$D$25/12,Assumptions!$D$20*12,-Assumptions!$D$19)"),2283.0793791810706)</f>
        <v>2283.079379</v>
      </c>
      <c r="G298" s="97">
        <f t="shared" si="2"/>
        <v>122349.7139</v>
      </c>
    </row>
    <row r="299">
      <c r="A299" s="98">
        <f t="shared" si="6"/>
        <v>25</v>
      </c>
      <c r="B299" s="98">
        <f t="shared" si="7"/>
        <v>10</v>
      </c>
      <c r="C299" s="97">
        <f t="shared" si="5"/>
        <v>122349.7139</v>
      </c>
      <c r="D299" s="97">
        <f>C299*Assumptions!$D$25/12</f>
        <v>637.2380935</v>
      </c>
      <c r="E299" s="97">
        <f t="shared" si="1"/>
        <v>1645.841286</v>
      </c>
      <c r="F299" s="97">
        <f>IFERROR(__xludf.DUMMYFUNCTION("pmt(Assumptions!$D$25/12,Assumptions!$D$20*12,-Assumptions!$D$19)"),2283.0793791810706)</f>
        <v>2283.079379</v>
      </c>
      <c r="G299" s="97">
        <f t="shared" si="2"/>
        <v>120703.8727</v>
      </c>
    </row>
    <row r="300">
      <c r="A300" s="98">
        <f t="shared" si="6"/>
        <v>25</v>
      </c>
      <c r="B300" s="98">
        <f t="shared" si="7"/>
        <v>11</v>
      </c>
      <c r="C300" s="97">
        <f t="shared" si="5"/>
        <v>120703.8727</v>
      </c>
      <c r="D300" s="97">
        <f>C300*Assumptions!$D$25/12</f>
        <v>628.6660034</v>
      </c>
      <c r="E300" s="97">
        <f t="shared" si="1"/>
        <v>1654.413376</v>
      </c>
      <c r="F300" s="97">
        <f>IFERROR(__xludf.DUMMYFUNCTION("pmt(Assumptions!$D$25/12,Assumptions!$D$20*12,-Assumptions!$D$19)"),2283.0793791810706)</f>
        <v>2283.079379</v>
      </c>
      <c r="G300" s="97">
        <f t="shared" si="2"/>
        <v>119049.4593</v>
      </c>
    </row>
    <row r="301">
      <c r="A301" s="98">
        <f t="shared" si="6"/>
        <v>25</v>
      </c>
      <c r="B301" s="98">
        <f t="shared" si="7"/>
        <v>12</v>
      </c>
      <c r="C301" s="97">
        <f t="shared" si="5"/>
        <v>119049.4593</v>
      </c>
      <c r="D301" s="97">
        <f>C301*Assumptions!$D$25/12</f>
        <v>620.0492671</v>
      </c>
      <c r="E301" s="97">
        <f t="shared" si="1"/>
        <v>1663.030112</v>
      </c>
      <c r="F301" s="97">
        <f>IFERROR(__xludf.DUMMYFUNCTION("pmt(Assumptions!$D$25/12,Assumptions!$D$20*12,-Assumptions!$D$19)"),2283.0793791810706)</f>
        <v>2283.079379</v>
      </c>
      <c r="G301" s="97">
        <f t="shared" si="2"/>
        <v>117386.4292</v>
      </c>
    </row>
    <row r="302">
      <c r="A302" s="98">
        <f t="shared" si="6"/>
        <v>26</v>
      </c>
      <c r="B302" s="98">
        <f t="shared" si="7"/>
        <v>1</v>
      </c>
      <c r="C302" s="97">
        <f t="shared" si="5"/>
        <v>117386.4292</v>
      </c>
      <c r="D302" s="97">
        <f>C302*Assumptions!$D$25/12</f>
        <v>611.387652</v>
      </c>
      <c r="E302" s="97">
        <f t="shared" si="1"/>
        <v>1671.691727</v>
      </c>
      <c r="F302" s="97">
        <f>IFERROR(__xludf.DUMMYFUNCTION("pmt(Assumptions!$D$25/12,Assumptions!$D$20*12,-Assumptions!$D$19)"),2283.0793791810706)</f>
        <v>2283.079379</v>
      </c>
      <c r="G302" s="97">
        <f t="shared" si="2"/>
        <v>115714.7374</v>
      </c>
    </row>
    <row r="303">
      <c r="A303" s="98">
        <f t="shared" si="6"/>
        <v>26</v>
      </c>
      <c r="B303" s="98">
        <f t="shared" si="7"/>
        <v>2</v>
      </c>
      <c r="C303" s="97">
        <f t="shared" si="5"/>
        <v>115714.7374</v>
      </c>
      <c r="D303" s="97">
        <f>C303*Assumptions!$D$25/12</f>
        <v>602.6809242</v>
      </c>
      <c r="E303" s="97">
        <f t="shared" si="1"/>
        <v>1680.398455</v>
      </c>
      <c r="F303" s="97">
        <f>IFERROR(__xludf.DUMMYFUNCTION("pmt(Assumptions!$D$25/12,Assumptions!$D$20*12,-Assumptions!$D$19)"),2283.0793791810706)</f>
        <v>2283.079379</v>
      </c>
      <c r="G303" s="97">
        <f t="shared" si="2"/>
        <v>114034.339</v>
      </c>
    </row>
    <row r="304">
      <c r="A304" s="98">
        <f t="shared" si="6"/>
        <v>26</v>
      </c>
      <c r="B304" s="98">
        <f t="shared" si="7"/>
        <v>3</v>
      </c>
      <c r="C304" s="97">
        <f t="shared" si="5"/>
        <v>114034.339</v>
      </c>
      <c r="D304" s="97">
        <f>C304*Assumptions!$D$25/12</f>
        <v>593.9288489</v>
      </c>
      <c r="E304" s="97">
        <f t="shared" si="1"/>
        <v>1689.15053</v>
      </c>
      <c r="F304" s="97">
        <f>IFERROR(__xludf.DUMMYFUNCTION("pmt(Assumptions!$D$25/12,Assumptions!$D$20*12,-Assumptions!$D$19)"),2283.0793791810706)</f>
        <v>2283.079379</v>
      </c>
      <c r="G304" s="97">
        <f t="shared" si="2"/>
        <v>112345.1885</v>
      </c>
    </row>
    <row r="305">
      <c r="A305" s="98">
        <f t="shared" si="6"/>
        <v>26</v>
      </c>
      <c r="B305" s="98">
        <f t="shared" si="7"/>
        <v>4</v>
      </c>
      <c r="C305" s="97">
        <f t="shared" si="5"/>
        <v>112345.1885</v>
      </c>
      <c r="D305" s="97">
        <f>C305*Assumptions!$D$25/12</f>
        <v>585.1311899</v>
      </c>
      <c r="E305" s="97">
        <f t="shared" si="1"/>
        <v>1697.948189</v>
      </c>
      <c r="F305" s="97">
        <f>IFERROR(__xludf.DUMMYFUNCTION("pmt(Assumptions!$D$25/12,Assumptions!$D$20*12,-Assumptions!$D$19)"),2283.0793791810706)</f>
        <v>2283.079379</v>
      </c>
      <c r="G305" s="97">
        <f t="shared" si="2"/>
        <v>110647.2403</v>
      </c>
    </row>
    <row r="306">
      <c r="A306" s="98">
        <f t="shared" si="6"/>
        <v>26</v>
      </c>
      <c r="B306" s="98">
        <f t="shared" si="7"/>
        <v>5</v>
      </c>
      <c r="C306" s="97">
        <f t="shared" si="5"/>
        <v>110647.2403</v>
      </c>
      <c r="D306" s="97">
        <f>C306*Assumptions!$D$25/12</f>
        <v>576.2877098</v>
      </c>
      <c r="E306" s="97">
        <f t="shared" si="1"/>
        <v>1706.791669</v>
      </c>
      <c r="F306" s="97">
        <f>IFERROR(__xludf.DUMMYFUNCTION("pmt(Assumptions!$D$25/12,Assumptions!$D$20*12,-Assumptions!$D$19)"),2283.0793791810706)</f>
        <v>2283.079379</v>
      </c>
      <c r="G306" s="97">
        <f t="shared" si="2"/>
        <v>108940.4486</v>
      </c>
    </row>
    <row r="307">
      <c r="A307" s="98">
        <f t="shared" si="6"/>
        <v>26</v>
      </c>
      <c r="B307" s="98">
        <f t="shared" si="7"/>
        <v>6</v>
      </c>
      <c r="C307" s="97">
        <f t="shared" si="5"/>
        <v>108940.4486</v>
      </c>
      <c r="D307" s="97">
        <f>C307*Assumptions!$D$25/12</f>
        <v>567.3981698</v>
      </c>
      <c r="E307" s="97">
        <f t="shared" si="1"/>
        <v>1715.681209</v>
      </c>
      <c r="F307" s="97">
        <f>IFERROR(__xludf.DUMMYFUNCTION("pmt(Assumptions!$D$25/12,Assumptions!$D$20*12,-Assumptions!$D$19)"),2283.0793791810706)</f>
        <v>2283.079379</v>
      </c>
      <c r="G307" s="97">
        <f t="shared" si="2"/>
        <v>107224.7674</v>
      </c>
    </row>
    <row r="308">
      <c r="A308" s="98">
        <f t="shared" si="6"/>
        <v>26</v>
      </c>
      <c r="B308" s="98">
        <f t="shared" si="7"/>
        <v>7</v>
      </c>
      <c r="C308" s="97">
        <f t="shared" si="5"/>
        <v>107224.7674</v>
      </c>
      <c r="D308" s="97">
        <f>C308*Assumptions!$D$25/12</f>
        <v>558.4623302</v>
      </c>
      <c r="E308" s="97">
        <f t="shared" si="1"/>
        <v>1724.617049</v>
      </c>
      <c r="F308" s="97">
        <f>IFERROR(__xludf.DUMMYFUNCTION("pmt(Assumptions!$D$25/12,Assumptions!$D$20*12,-Assumptions!$D$19)"),2283.0793791810706)</f>
        <v>2283.079379</v>
      </c>
      <c r="G308" s="97">
        <f t="shared" si="2"/>
        <v>105500.1503</v>
      </c>
    </row>
    <row r="309">
      <c r="A309" s="98">
        <f t="shared" si="6"/>
        <v>26</v>
      </c>
      <c r="B309" s="98">
        <f t="shared" si="7"/>
        <v>8</v>
      </c>
      <c r="C309" s="97">
        <f t="shared" si="5"/>
        <v>105500.1503</v>
      </c>
      <c r="D309" s="97">
        <f>C309*Assumptions!$D$25/12</f>
        <v>549.4799497</v>
      </c>
      <c r="E309" s="97">
        <f t="shared" si="1"/>
        <v>1733.599429</v>
      </c>
      <c r="F309" s="97">
        <f>IFERROR(__xludf.DUMMYFUNCTION("pmt(Assumptions!$D$25/12,Assumptions!$D$20*12,-Assumptions!$D$19)"),2283.0793791810706)</f>
        <v>2283.079379</v>
      </c>
      <c r="G309" s="97">
        <f t="shared" si="2"/>
        <v>103766.5509</v>
      </c>
    </row>
    <row r="310">
      <c r="A310" s="98">
        <f t="shared" si="6"/>
        <v>26</v>
      </c>
      <c r="B310" s="98">
        <f t="shared" si="7"/>
        <v>9</v>
      </c>
      <c r="C310" s="97">
        <f t="shared" si="5"/>
        <v>103766.5509</v>
      </c>
      <c r="D310" s="97">
        <f>C310*Assumptions!$D$25/12</f>
        <v>540.450786</v>
      </c>
      <c r="E310" s="97">
        <f t="shared" si="1"/>
        <v>1742.628593</v>
      </c>
      <c r="F310" s="97">
        <f>IFERROR(__xludf.DUMMYFUNCTION("pmt(Assumptions!$D$25/12,Assumptions!$D$20*12,-Assumptions!$D$19)"),2283.0793791810706)</f>
        <v>2283.079379</v>
      </c>
      <c r="G310" s="97">
        <f t="shared" si="2"/>
        <v>102023.9223</v>
      </c>
    </row>
    <row r="311">
      <c r="A311" s="98">
        <f t="shared" si="6"/>
        <v>26</v>
      </c>
      <c r="B311" s="98">
        <f t="shared" si="7"/>
        <v>10</v>
      </c>
      <c r="C311" s="97">
        <f t="shared" si="5"/>
        <v>102023.9223</v>
      </c>
      <c r="D311" s="97">
        <f>C311*Assumptions!$D$25/12</f>
        <v>531.3745954</v>
      </c>
      <c r="E311" s="97">
        <f t="shared" si="1"/>
        <v>1751.704784</v>
      </c>
      <c r="F311" s="97">
        <f>IFERROR(__xludf.DUMMYFUNCTION("pmt(Assumptions!$D$25/12,Assumptions!$D$20*12,-Assumptions!$D$19)"),2283.0793791810706)</f>
        <v>2283.079379</v>
      </c>
      <c r="G311" s="97">
        <f t="shared" si="2"/>
        <v>100272.2175</v>
      </c>
    </row>
    <row r="312">
      <c r="A312" s="98">
        <f t="shared" si="6"/>
        <v>26</v>
      </c>
      <c r="B312" s="98">
        <f t="shared" si="7"/>
        <v>11</v>
      </c>
      <c r="C312" s="97">
        <f t="shared" si="5"/>
        <v>100272.2175</v>
      </c>
      <c r="D312" s="97">
        <f>C312*Assumptions!$D$25/12</f>
        <v>522.251133</v>
      </c>
      <c r="E312" s="97">
        <f t="shared" si="1"/>
        <v>1760.828246</v>
      </c>
      <c r="F312" s="97">
        <f>IFERROR(__xludf.DUMMYFUNCTION("pmt(Assumptions!$D$25/12,Assumptions!$D$20*12,-Assumptions!$D$19)"),2283.0793791810706)</f>
        <v>2283.079379</v>
      </c>
      <c r="G312" s="97">
        <f t="shared" si="2"/>
        <v>98511.38929</v>
      </c>
    </row>
    <row r="313">
      <c r="A313" s="98">
        <f t="shared" si="6"/>
        <v>26</v>
      </c>
      <c r="B313" s="98">
        <f t="shared" si="7"/>
        <v>12</v>
      </c>
      <c r="C313" s="97">
        <f t="shared" si="5"/>
        <v>98511.38929</v>
      </c>
      <c r="D313" s="97">
        <f>C313*Assumptions!$D$25/12</f>
        <v>513.0801526</v>
      </c>
      <c r="E313" s="97">
        <f t="shared" si="1"/>
        <v>1769.999227</v>
      </c>
      <c r="F313" s="97">
        <f>IFERROR(__xludf.DUMMYFUNCTION("pmt(Assumptions!$D$25/12,Assumptions!$D$20*12,-Assumptions!$D$19)"),2283.0793791810706)</f>
        <v>2283.079379</v>
      </c>
      <c r="G313" s="97">
        <f t="shared" si="2"/>
        <v>96741.39007</v>
      </c>
    </row>
    <row r="314">
      <c r="A314" s="98">
        <f t="shared" si="6"/>
        <v>27</v>
      </c>
      <c r="B314" s="98">
        <f t="shared" si="7"/>
        <v>1</v>
      </c>
      <c r="C314" s="97">
        <f t="shared" si="5"/>
        <v>96741.39007</v>
      </c>
      <c r="D314" s="97">
        <f>C314*Assumptions!$D$25/12</f>
        <v>503.8614066</v>
      </c>
      <c r="E314" s="97">
        <f t="shared" si="1"/>
        <v>1779.217973</v>
      </c>
      <c r="F314" s="97">
        <f>IFERROR(__xludf.DUMMYFUNCTION("pmt(Assumptions!$D$25/12,Assumptions!$D$20*12,-Assumptions!$D$19)"),2283.0793791810706)</f>
        <v>2283.079379</v>
      </c>
      <c r="G314" s="97">
        <f t="shared" si="2"/>
        <v>94962.17209</v>
      </c>
    </row>
    <row r="315">
      <c r="A315" s="98">
        <f t="shared" si="6"/>
        <v>27</v>
      </c>
      <c r="B315" s="98">
        <f t="shared" si="7"/>
        <v>2</v>
      </c>
      <c r="C315" s="97">
        <f t="shared" si="5"/>
        <v>94962.17209</v>
      </c>
      <c r="D315" s="97">
        <f>C315*Assumptions!$D$25/12</f>
        <v>494.5946463</v>
      </c>
      <c r="E315" s="97">
        <f t="shared" si="1"/>
        <v>1788.484733</v>
      </c>
      <c r="F315" s="97">
        <f>IFERROR(__xludf.DUMMYFUNCTION("pmt(Assumptions!$D$25/12,Assumptions!$D$20*12,-Assumptions!$D$19)"),2283.0793791810706)</f>
        <v>2283.079379</v>
      </c>
      <c r="G315" s="97">
        <f t="shared" si="2"/>
        <v>93173.68736</v>
      </c>
    </row>
    <row r="316">
      <c r="A316" s="98">
        <f t="shared" si="6"/>
        <v>27</v>
      </c>
      <c r="B316" s="98">
        <f t="shared" si="7"/>
        <v>3</v>
      </c>
      <c r="C316" s="97">
        <f t="shared" si="5"/>
        <v>93173.68736</v>
      </c>
      <c r="D316" s="97">
        <f>C316*Assumptions!$D$25/12</f>
        <v>485.2796217</v>
      </c>
      <c r="E316" s="97">
        <f t="shared" si="1"/>
        <v>1797.799758</v>
      </c>
      <c r="F316" s="97">
        <f>IFERROR(__xludf.DUMMYFUNCTION("pmt(Assumptions!$D$25/12,Assumptions!$D$20*12,-Assumptions!$D$19)"),2283.0793791810706)</f>
        <v>2283.079379</v>
      </c>
      <c r="G316" s="97">
        <f t="shared" si="2"/>
        <v>91375.8876</v>
      </c>
    </row>
    <row r="317">
      <c r="A317" s="98">
        <f t="shared" si="6"/>
        <v>27</v>
      </c>
      <c r="B317" s="98">
        <f t="shared" si="7"/>
        <v>4</v>
      </c>
      <c r="C317" s="97">
        <f t="shared" si="5"/>
        <v>91375.8876</v>
      </c>
      <c r="D317" s="97">
        <f>C317*Assumptions!$D$25/12</f>
        <v>475.9160813</v>
      </c>
      <c r="E317" s="97">
        <f t="shared" si="1"/>
        <v>1807.163298</v>
      </c>
      <c r="F317" s="97">
        <f>IFERROR(__xludf.DUMMYFUNCTION("pmt(Assumptions!$D$25/12,Assumptions!$D$20*12,-Assumptions!$D$19)"),2283.0793791810706)</f>
        <v>2283.079379</v>
      </c>
      <c r="G317" s="97">
        <f t="shared" si="2"/>
        <v>89568.7243</v>
      </c>
    </row>
    <row r="318">
      <c r="A318" s="98">
        <f t="shared" si="6"/>
        <v>27</v>
      </c>
      <c r="B318" s="98">
        <f t="shared" si="7"/>
        <v>5</v>
      </c>
      <c r="C318" s="97">
        <f t="shared" si="5"/>
        <v>89568.7243</v>
      </c>
      <c r="D318" s="97">
        <f>C318*Assumptions!$D$25/12</f>
        <v>466.5037724</v>
      </c>
      <c r="E318" s="97">
        <f t="shared" si="1"/>
        <v>1816.575607</v>
      </c>
      <c r="F318" s="97">
        <f>IFERROR(__xludf.DUMMYFUNCTION("pmt(Assumptions!$D$25/12,Assumptions!$D$20*12,-Assumptions!$D$19)"),2283.0793791810706)</f>
        <v>2283.079379</v>
      </c>
      <c r="G318" s="97">
        <f t="shared" si="2"/>
        <v>87752.1487</v>
      </c>
    </row>
    <row r="319">
      <c r="A319" s="98">
        <f t="shared" si="6"/>
        <v>27</v>
      </c>
      <c r="B319" s="98">
        <f t="shared" si="7"/>
        <v>6</v>
      </c>
      <c r="C319" s="97">
        <f t="shared" si="5"/>
        <v>87752.1487</v>
      </c>
      <c r="D319" s="97">
        <f>C319*Assumptions!$D$25/12</f>
        <v>457.0424411</v>
      </c>
      <c r="E319" s="97">
        <f t="shared" si="1"/>
        <v>1826.036938</v>
      </c>
      <c r="F319" s="97">
        <f>IFERROR(__xludf.DUMMYFUNCTION("pmt(Assumptions!$D$25/12,Assumptions!$D$20*12,-Assumptions!$D$19)"),2283.0793791810706)</f>
        <v>2283.079379</v>
      </c>
      <c r="G319" s="97">
        <f t="shared" si="2"/>
        <v>85926.11176</v>
      </c>
    </row>
    <row r="320">
      <c r="A320" s="98">
        <f t="shared" si="6"/>
        <v>27</v>
      </c>
      <c r="B320" s="98">
        <f t="shared" si="7"/>
        <v>7</v>
      </c>
      <c r="C320" s="97">
        <f t="shared" si="5"/>
        <v>85926.11176</v>
      </c>
      <c r="D320" s="97">
        <f>C320*Assumptions!$D$25/12</f>
        <v>447.5318321</v>
      </c>
      <c r="E320" s="97">
        <f t="shared" si="1"/>
        <v>1835.547547</v>
      </c>
      <c r="F320" s="97">
        <f>IFERROR(__xludf.DUMMYFUNCTION("pmt(Assumptions!$D$25/12,Assumptions!$D$20*12,-Assumptions!$D$19)"),2283.0793791810706)</f>
        <v>2283.079379</v>
      </c>
      <c r="G320" s="97">
        <f t="shared" si="2"/>
        <v>84090.56421</v>
      </c>
    </row>
    <row r="321">
      <c r="A321" s="98">
        <f t="shared" si="6"/>
        <v>27</v>
      </c>
      <c r="B321" s="98">
        <f t="shared" si="7"/>
        <v>8</v>
      </c>
      <c r="C321" s="97">
        <f t="shared" si="5"/>
        <v>84090.56421</v>
      </c>
      <c r="D321" s="97">
        <f>C321*Assumptions!$D$25/12</f>
        <v>437.9716886</v>
      </c>
      <c r="E321" s="97">
        <f t="shared" si="1"/>
        <v>1845.107691</v>
      </c>
      <c r="F321" s="97">
        <f>IFERROR(__xludf.DUMMYFUNCTION("pmt(Assumptions!$D$25/12,Assumptions!$D$20*12,-Assumptions!$D$19)"),2283.0793791810706)</f>
        <v>2283.079379</v>
      </c>
      <c r="G321" s="97">
        <f t="shared" si="2"/>
        <v>82245.45652</v>
      </c>
    </row>
    <row r="322">
      <c r="A322" s="98">
        <f t="shared" si="6"/>
        <v>27</v>
      </c>
      <c r="B322" s="98">
        <f t="shared" si="7"/>
        <v>9</v>
      </c>
      <c r="C322" s="97">
        <f t="shared" si="5"/>
        <v>82245.45652</v>
      </c>
      <c r="D322" s="97">
        <f>C322*Assumptions!$D$25/12</f>
        <v>428.3617527</v>
      </c>
      <c r="E322" s="97">
        <f t="shared" si="1"/>
        <v>1854.717626</v>
      </c>
      <c r="F322" s="97">
        <f>IFERROR(__xludf.DUMMYFUNCTION("pmt(Assumptions!$D$25/12,Assumptions!$D$20*12,-Assumptions!$D$19)"),2283.0793791810706)</f>
        <v>2283.079379</v>
      </c>
      <c r="G322" s="97">
        <f t="shared" si="2"/>
        <v>80390.7389</v>
      </c>
    </row>
    <row r="323">
      <c r="A323" s="98">
        <f t="shared" si="6"/>
        <v>27</v>
      </c>
      <c r="B323" s="98">
        <f t="shared" si="7"/>
        <v>10</v>
      </c>
      <c r="C323" s="97">
        <f t="shared" si="5"/>
        <v>80390.7389</v>
      </c>
      <c r="D323" s="97">
        <f>C323*Assumptions!$D$25/12</f>
        <v>418.7017651</v>
      </c>
      <c r="E323" s="97">
        <f t="shared" si="1"/>
        <v>1864.377614</v>
      </c>
      <c r="F323" s="97">
        <f>IFERROR(__xludf.DUMMYFUNCTION("pmt(Assumptions!$D$25/12,Assumptions!$D$20*12,-Assumptions!$D$19)"),2283.0793791810706)</f>
        <v>2283.079379</v>
      </c>
      <c r="G323" s="97">
        <f t="shared" si="2"/>
        <v>78526.36128</v>
      </c>
    </row>
    <row r="324">
      <c r="A324" s="98">
        <f t="shared" si="6"/>
        <v>27</v>
      </c>
      <c r="B324" s="98">
        <f t="shared" si="7"/>
        <v>11</v>
      </c>
      <c r="C324" s="97">
        <f t="shared" si="5"/>
        <v>78526.36128</v>
      </c>
      <c r="D324" s="97">
        <f>C324*Assumptions!$D$25/12</f>
        <v>408.991465</v>
      </c>
      <c r="E324" s="97">
        <f t="shared" si="1"/>
        <v>1874.087914</v>
      </c>
      <c r="F324" s="97">
        <f>IFERROR(__xludf.DUMMYFUNCTION("pmt(Assumptions!$D$25/12,Assumptions!$D$20*12,-Assumptions!$D$19)"),2283.0793791810706)</f>
        <v>2283.079379</v>
      </c>
      <c r="G324" s="97">
        <f t="shared" si="2"/>
        <v>76652.27337</v>
      </c>
    </row>
    <row r="325">
      <c r="A325" s="98">
        <f t="shared" si="6"/>
        <v>27</v>
      </c>
      <c r="B325" s="98">
        <f t="shared" si="7"/>
        <v>12</v>
      </c>
      <c r="C325" s="97">
        <f t="shared" si="5"/>
        <v>76652.27337</v>
      </c>
      <c r="D325" s="97">
        <f>C325*Assumptions!$D$25/12</f>
        <v>399.2305905</v>
      </c>
      <c r="E325" s="97">
        <f t="shared" si="1"/>
        <v>1883.848789</v>
      </c>
      <c r="F325" s="97">
        <f>IFERROR(__xludf.DUMMYFUNCTION("pmt(Assumptions!$D$25/12,Assumptions!$D$20*12,-Assumptions!$D$19)"),2283.0793791810706)</f>
        <v>2283.079379</v>
      </c>
      <c r="G325" s="97">
        <f t="shared" si="2"/>
        <v>74768.42458</v>
      </c>
    </row>
    <row r="326">
      <c r="A326" s="98">
        <f t="shared" si="6"/>
        <v>28</v>
      </c>
      <c r="B326" s="98">
        <f t="shared" si="7"/>
        <v>1</v>
      </c>
      <c r="C326" s="97">
        <f t="shared" si="5"/>
        <v>74768.42458</v>
      </c>
      <c r="D326" s="97">
        <f>C326*Assumptions!$D$25/12</f>
        <v>389.418878</v>
      </c>
      <c r="E326" s="97">
        <f t="shared" si="1"/>
        <v>1893.660501</v>
      </c>
      <c r="F326" s="97">
        <f>IFERROR(__xludf.DUMMYFUNCTION("pmt(Assumptions!$D$25/12,Assumptions!$D$20*12,-Assumptions!$D$19)"),2283.0793791810706)</f>
        <v>2283.079379</v>
      </c>
      <c r="G326" s="97">
        <f t="shared" si="2"/>
        <v>72874.76408</v>
      </c>
    </row>
    <row r="327">
      <c r="A327" s="98">
        <f t="shared" si="6"/>
        <v>28</v>
      </c>
      <c r="B327" s="98">
        <f t="shared" si="7"/>
        <v>2</v>
      </c>
      <c r="C327" s="97">
        <f t="shared" si="5"/>
        <v>72874.76408</v>
      </c>
      <c r="D327" s="97">
        <f>C327*Assumptions!$D$25/12</f>
        <v>379.5560629</v>
      </c>
      <c r="E327" s="97">
        <f t="shared" si="1"/>
        <v>1903.523316</v>
      </c>
      <c r="F327" s="97">
        <f>IFERROR(__xludf.DUMMYFUNCTION("pmt(Assumptions!$D$25/12,Assumptions!$D$20*12,-Assumptions!$D$19)"),2283.0793791810706)</f>
        <v>2283.079379</v>
      </c>
      <c r="G327" s="97">
        <f t="shared" si="2"/>
        <v>70971.24076</v>
      </c>
    </row>
    <row r="328">
      <c r="A328" s="98">
        <f t="shared" si="6"/>
        <v>28</v>
      </c>
      <c r="B328" s="98">
        <f t="shared" si="7"/>
        <v>3</v>
      </c>
      <c r="C328" s="97">
        <f t="shared" si="5"/>
        <v>70971.24076</v>
      </c>
      <c r="D328" s="97">
        <f>C328*Assumptions!$D$25/12</f>
        <v>369.641879</v>
      </c>
      <c r="E328" s="97">
        <f t="shared" si="1"/>
        <v>1913.4375</v>
      </c>
      <c r="F328" s="97">
        <f>IFERROR(__xludf.DUMMYFUNCTION("pmt(Assumptions!$D$25/12,Assumptions!$D$20*12,-Assumptions!$D$19)"),2283.0793791810706)</f>
        <v>2283.079379</v>
      </c>
      <c r="G328" s="97">
        <f t="shared" si="2"/>
        <v>69057.80326</v>
      </c>
    </row>
    <row r="329">
      <c r="A329" s="98">
        <f t="shared" si="6"/>
        <v>28</v>
      </c>
      <c r="B329" s="98">
        <f t="shared" si="7"/>
        <v>4</v>
      </c>
      <c r="C329" s="97">
        <f t="shared" si="5"/>
        <v>69057.80326</v>
      </c>
      <c r="D329" s="97">
        <f>C329*Assumptions!$D$25/12</f>
        <v>359.6760587</v>
      </c>
      <c r="E329" s="97">
        <f t="shared" si="1"/>
        <v>1923.403321</v>
      </c>
      <c r="F329" s="97">
        <f>IFERROR(__xludf.DUMMYFUNCTION("pmt(Assumptions!$D$25/12,Assumptions!$D$20*12,-Assumptions!$D$19)"),2283.0793791810706)</f>
        <v>2283.079379</v>
      </c>
      <c r="G329" s="97">
        <f t="shared" si="2"/>
        <v>67134.39994</v>
      </c>
    </row>
    <row r="330">
      <c r="A330" s="98">
        <f t="shared" si="6"/>
        <v>28</v>
      </c>
      <c r="B330" s="98">
        <f t="shared" si="7"/>
        <v>5</v>
      </c>
      <c r="C330" s="97">
        <f t="shared" si="5"/>
        <v>67134.39994</v>
      </c>
      <c r="D330" s="97">
        <f>C330*Assumptions!$D$25/12</f>
        <v>349.658333</v>
      </c>
      <c r="E330" s="97">
        <f t="shared" si="1"/>
        <v>1933.421046</v>
      </c>
      <c r="F330" s="97">
        <f>IFERROR(__xludf.DUMMYFUNCTION("pmt(Assumptions!$D$25/12,Assumptions!$D$20*12,-Assumptions!$D$19)"),2283.0793791810706)</f>
        <v>2283.079379</v>
      </c>
      <c r="G330" s="97">
        <f t="shared" si="2"/>
        <v>65200.97889</v>
      </c>
    </row>
    <row r="331">
      <c r="A331" s="98">
        <f t="shared" si="6"/>
        <v>28</v>
      </c>
      <c r="B331" s="98">
        <f t="shared" si="7"/>
        <v>6</v>
      </c>
      <c r="C331" s="97">
        <f t="shared" si="5"/>
        <v>65200.97889</v>
      </c>
      <c r="D331" s="97">
        <f>C331*Assumptions!$D$25/12</f>
        <v>339.5884317</v>
      </c>
      <c r="E331" s="97">
        <f t="shared" si="1"/>
        <v>1943.490947</v>
      </c>
      <c r="F331" s="97">
        <f>IFERROR(__xludf.DUMMYFUNCTION("pmt(Assumptions!$D$25/12,Assumptions!$D$20*12,-Assumptions!$D$19)"),2283.0793791810706)</f>
        <v>2283.079379</v>
      </c>
      <c r="G331" s="97">
        <f t="shared" si="2"/>
        <v>63257.48795</v>
      </c>
    </row>
    <row r="332">
      <c r="A332" s="98">
        <f t="shared" si="6"/>
        <v>28</v>
      </c>
      <c r="B332" s="98">
        <f t="shared" si="7"/>
        <v>7</v>
      </c>
      <c r="C332" s="97">
        <f t="shared" si="5"/>
        <v>63257.48795</v>
      </c>
      <c r="D332" s="97">
        <f>C332*Assumptions!$D$25/12</f>
        <v>329.4660831</v>
      </c>
      <c r="E332" s="97">
        <f t="shared" si="1"/>
        <v>1953.613296</v>
      </c>
      <c r="F332" s="97">
        <f>IFERROR(__xludf.DUMMYFUNCTION("pmt(Assumptions!$D$25/12,Assumptions!$D$20*12,-Assumptions!$D$19)"),2283.0793791810706)</f>
        <v>2283.079379</v>
      </c>
      <c r="G332" s="97">
        <f t="shared" si="2"/>
        <v>61303.87465</v>
      </c>
    </row>
    <row r="333">
      <c r="A333" s="98">
        <f t="shared" si="6"/>
        <v>28</v>
      </c>
      <c r="B333" s="98">
        <f t="shared" si="7"/>
        <v>8</v>
      </c>
      <c r="C333" s="97">
        <f t="shared" si="5"/>
        <v>61303.87465</v>
      </c>
      <c r="D333" s="97">
        <f>C333*Assumptions!$D$25/12</f>
        <v>319.2910138</v>
      </c>
      <c r="E333" s="97">
        <f t="shared" si="1"/>
        <v>1963.788365</v>
      </c>
      <c r="F333" s="97">
        <f>IFERROR(__xludf.DUMMYFUNCTION("pmt(Assumptions!$D$25/12,Assumptions!$D$20*12,-Assumptions!$D$19)"),2283.0793791810706)</f>
        <v>2283.079379</v>
      </c>
      <c r="G333" s="97">
        <f t="shared" si="2"/>
        <v>59340.08629</v>
      </c>
    </row>
    <row r="334">
      <c r="A334" s="98">
        <f t="shared" si="6"/>
        <v>28</v>
      </c>
      <c r="B334" s="98">
        <f t="shared" si="7"/>
        <v>9</v>
      </c>
      <c r="C334" s="97">
        <f t="shared" si="5"/>
        <v>59340.08629</v>
      </c>
      <c r="D334" s="97">
        <f>C334*Assumptions!$D$25/12</f>
        <v>309.0629494</v>
      </c>
      <c r="E334" s="97">
        <f t="shared" si="1"/>
        <v>1974.01643</v>
      </c>
      <c r="F334" s="97">
        <f>IFERROR(__xludf.DUMMYFUNCTION("pmt(Assumptions!$D$25/12,Assumptions!$D$20*12,-Assumptions!$D$19)"),2283.0793791810706)</f>
        <v>2283.079379</v>
      </c>
      <c r="G334" s="97">
        <f t="shared" si="2"/>
        <v>57366.06986</v>
      </c>
    </row>
    <row r="335">
      <c r="A335" s="98">
        <f t="shared" si="6"/>
        <v>28</v>
      </c>
      <c r="B335" s="98">
        <f t="shared" si="7"/>
        <v>10</v>
      </c>
      <c r="C335" s="97">
        <f t="shared" si="5"/>
        <v>57366.06986</v>
      </c>
      <c r="D335" s="97">
        <f>C335*Assumptions!$D$25/12</f>
        <v>298.7816138</v>
      </c>
      <c r="E335" s="97">
        <f t="shared" si="1"/>
        <v>1984.297765</v>
      </c>
      <c r="F335" s="97">
        <f>IFERROR(__xludf.DUMMYFUNCTION("pmt(Assumptions!$D$25/12,Assumptions!$D$20*12,-Assumptions!$D$19)"),2283.0793791810706)</f>
        <v>2283.079379</v>
      </c>
      <c r="G335" s="97">
        <f t="shared" si="2"/>
        <v>55381.77209</v>
      </c>
    </row>
    <row r="336">
      <c r="A336" s="98">
        <f t="shared" si="6"/>
        <v>28</v>
      </c>
      <c r="B336" s="98">
        <f t="shared" si="7"/>
        <v>11</v>
      </c>
      <c r="C336" s="97">
        <f t="shared" si="5"/>
        <v>55381.77209</v>
      </c>
      <c r="D336" s="97">
        <f>C336*Assumptions!$D$25/12</f>
        <v>288.4467296</v>
      </c>
      <c r="E336" s="97">
        <f t="shared" si="1"/>
        <v>1994.63265</v>
      </c>
      <c r="F336" s="97">
        <f>IFERROR(__xludf.DUMMYFUNCTION("pmt(Assumptions!$D$25/12,Assumptions!$D$20*12,-Assumptions!$D$19)"),2283.0793791810706)</f>
        <v>2283.079379</v>
      </c>
      <c r="G336" s="97">
        <f t="shared" si="2"/>
        <v>53387.13944</v>
      </c>
    </row>
    <row r="337">
      <c r="A337" s="98">
        <f t="shared" si="6"/>
        <v>28</v>
      </c>
      <c r="B337" s="98">
        <f t="shared" si="7"/>
        <v>12</v>
      </c>
      <c r="C337" s="97">
        <f t="shared" si="5"/>
        <v>53387.13944</v>
      </c>
      <c r="D337" s="97">
        <f>C337*Assumptions!$D$25/12</f>
        <v>278.0580179</v>
      </c>
      <c r="E337" s="97">
        <f t="shared" si="1"/>
        <v>2005.021361</v>
      </c>
      <c r="F337" s="97">
        <f>IFERROR(__xludf.DUMMYFUNCTION("pmt(Assumptions!$D$25/12,Assumptions!$D$20*12,-Assumptions!$D$19)"),2283.0793791810706)</f>
        <v>2283.079379</v>
      </c>
      <c r="G337" s="97">
        <f t="shared" si="2"/>
        <v>51382.11808</v>
      </c>
    </row>
    <row r="338">
      <c r="A338" s="98">
        <f t="shared" si="6"/>
        <v>29</v>
      </c>
      <c r="B338" s="98">
        <f t="shared" si="7"/>
        <v>1</v>
      </c>
      <c r="C338" s="97">
        <f t="shared" si="5"/>
        <v>51382.11808</v>
      </c>
      <c r="D338" s="97">
        <f>C338*Assumptions!$D$25/12</f>
        <v>267.6151983</v>
      </c>
      <c r="E338" s="97">
        <f t="shared" si="1"/>
        <v>2015.464181</v>
      </c>
      <c r="F338" s="97">
        <f>IFERROR(__xludf.DUMMYFUNCTION("pmt(Assumptions!$D$25/12,Assumptions!$D$20*12,-Assumptions!$D$19)"),2283.0793791810706)</f>
        <v>2283.079379</v>
      </c>
      <c r="G338" s="97">
        <f t="shared" si="2"/>
        <v>49366.6539</v>
      </c>
    </row>
    <row r="339">
      <c r="A339" s="98">
        <f t="shared" si="6"/>
        <v>29</v>
      </c>
      <c r="B339" s="98">
        <f t="shared" si="7"/>
        <v>2</v>
      </c>
      <c r="C339" s="97">
        <f t="shared" si="5"/>
        <v>49366.6539</v>
      </c>
      <c r="D339" s="97">
        <f>C339*Assumptions!$D$25/12</f>
        <v>257.1179891</v>
      </c>
      <c r="E339" s="97">
        <f t="shared" si="1"/>
        <v>2025.96139</v>
      </c>
      <c r="F339" s="97">
        <f>IFERROR(__xludf.DUMMYFUNCTION("pmt(Assumptions!$D$25/12,Assumptions!$D$20*12,-Assumptions!$D$19)"),2283.0793791810706)</f>
        <v>2283.079379</v>
      </c>
      <c r="G339" s="97">
        <f t="shared" si="2"/>
        <v>47340.69251</v>
      </c>
    </row>
    <row r="340">
      <c r="A340" s="98">
        <f t="shared" si="6"/>
        <v>29</v>
      </c>
      <c r="B340" s="98">
        <f t="shared" si="7"/>
        <v>3</v>
      </c>
      <c r="C340" s="97">
        <f t="shared" si="5"/>
        <v>47340.69251</v>
      </c>
      <c r="D340" s="97">
        <f>C340*Assumptions!$D$25/12</f>
        <v>246.5661068</v>
      </c>
      <c r="E340" s="97">
        <f t="shared" si="1"/>
        <v>2036.513272</v>
      </c>
      <c r="F340" s="97">
        <f>IFERROR(__xludf.DUMMYFUNCTION("pmt(Assumptions!$D$25/12,Assumptions!$D$20*12,-Assumptions!$D$19)"),2283.0793791810706)</f>
        <v>2283.079379</v>
      </c>
      <c r="G340" s="97">
        <f t="shared" si="2"/>
        <v>45304.17924</v>
      </c>
    </row>
    <row r="341">
      <c r="A341" s="98">
        <f t="shared" si="6"/>
        <v>29</v>
      </c>
      <c r="B341" s="98">
        <f t="shared" si="7"/>
        <v>4</v>
      </c>
      <c r="C341" s="97">
        <f t="shared" si="5"/>
        <v>45304.17924</v>
      </c>
      <c r="D341" s="97">
        <f>C341*Assumptions!$D$25/12</f>
        <v>235.9592669</v>
      </c>
      <c r="E341" s="97">
        <f t="shared" si="1"/>
        <v>2047.120112</v>
      </c>
      <c r="F341" s="97">
        <f>IFERROR(__xludf.DUMMYFUNCTION("pmt(Assumptions!$D$25/12,Assumptions!$D$20*12,-Assumptions!$D$19)"),2283.0793791810706)</f>
        <v>2283.079379</v>
      </c>
      <c r="G341" s="97">
        <f t="shared" si="2"/>
        <v>43257.05912</v>
      </c>
    </row>
    <row r="342">
      <c r="A342" s="98">
        <f t="shared" si="6"/>
        <v>29</v>
      </c>
      <c r="B342" s="98">
        <f t="shared" si="7"/>
        <v>5</v>
      </c>
      <c r="C342" s="97">
        <f t="shared" si="5"/>
        <v>43257.05912</v>
      </c>
      <c r="D342" s="97">
        <f>C342*Assumptions!$D$25/12</f>
        <v>225.2971829</v>
      </c>
      <c r="E342" s="97">
        <f t="shared" si="1"/>
        <v>2057.782196</v>
      </c>
      <c r="F342" s="97">
        <f>IFERROR(__xludf.DUMMYFUNCTION("pmt(Assumptions!$D$25/12,Assumptions!$D$20*12,-Assumptions!$D$19)"),2283.0793791810706)</f>
        <v>2283.079379</v>
      </c>
      <c r="G342" s="97">
        <f t="shared" si="2"/>
        <v>41199.27693</v>
      </c>
    </row>
    <row r="343">
      <c r="A343" s="98">
        <f t="shared" si="6"/>
        <v>29</v>
      </c>
      <c r="B343" s="98">
        <f t="shared" si="7"/>
        <v>6</v>
      </c>
      <c r="C343" s="97">
        <f t="shared" si="5"/>
        <v>41199.27693</v>
      </c>
      <c r="D343" s="97">
        <f>C343*Assumptions!$D$25/12</f>
        <v>214.5795673</v>
      </c>
      <c r="E343" s="97">
        <f t="shared" si="1"/>
        <v>2068.499812</v>
      </c>
      <c r="F343" s="97">
        <f>IFERROR(__xludf.DUMMYFUNCTION("pmt(Assumptions!$D$25/12,Assumptions!$D$20*12,-Assumptions!$D$19)"),2283.0793791810706)</f>
        <v>2283.079379</v>
      </c>
      <c r="G343" s="97">
        <f t="shared" si="2"/>
        <v>39130.77712</v>
      </c>
    </row>
    <row r="344">
      <c r="A344" s="98">
        <f t="shared" si="6"/>
        <v>29</v>
      </c>
      <c r="B344" s="98">
        <f t="shared" si="7"/>
        <v>7</v>
      </c>
      <c r="C344" s="97">
        <f t="shared" si="5"/>
        <v>39130.77712</v>
      </c>
      <c r="D344" s="97">
        <f>C344*Assumptions!$D$25/12</f>
        <v>203.8061308</v>
      </c>
      <c r="E344" s="97">
        <f t="shared" si="1"/>
        <v>2079.273248</v>
      </c>
      <c r="F344" s="97">
        <f>IFERROR(__xludf.DUMMYFUNCTION("pmt(Assumptions!$D$25/12,Assumptions!$D$20*12,-Assumptions!$D$19)"),2283.0793791810706)</f>
        <v>2283.079379</v>
      </c>
      <c r="G344" s="97">
        <f t="shared" si="2"/>
        <v>37051.50387</v>
      </c>
    </row>
    <row r="345">
      <c r="A345" s="98">
        <f t="shared" si="6"/>
        <v>29</v>
      </c>
      <c r="B345" s="98">
        <f t="shared" si="7"/>
        <v>8</v>
      </c>
      <c r="C345" s="97">
        <f t="shared" si="5"/>
        <v>37051.50387</v>
      </c>
      <c r="D345" s="97">
        <f>C345*Assumptions!$D$25/12</f>
        <v>192.9765826</v>
      </c>
      <c r="E345" s="97">
        <f t="shared" si="1"/>
        <v>2090.102797</v>
      </c>
      <c r="F345" s="97">
        <f>IFERROR(__xludf.DUMMYFUNCTION("pmt(Assumptions!$D$25/12,Assumptions!$D$20*12,-Assumptions!$D$19)"),2283.0793791810706)</f>
        <v>2283.079379</v>
      </c>
      <c r="G345" s="97">
        <f t="shared" si="2"/>
        <v>34961.40107</v>
      </c>
    </row>
    <row r="346">
      <c r="A346" s="98">
        <f t="shared" si="6"/>
        <v>29</v>
      </c>
      <c r="B346" s="98">
        <f t="shared" si="7"/>
        <v>9</v>
      </c>
      <c r="C346" s="97">
        <f t="shared" si="5"/>
        <v>34961.40107</v>
      </c>
      <c r="D346" s="97">
        <f>C346*Assumptions!$D$25/12</f>
        <v>182.0906306</v>
      </c>
      <c r="E346" s="97">
        <f t="shared" si="1"/>
        <v>2100.988749</v>
      </c>
      <c r="F346" s="97">
        <f>IFERROR(__xludf.DUMMYFUNCTION("pmt(Assumptions!$D$25/12,Assumptions!$D$20*12,-Assumptions!$D$19)"),2283.0793791810706)</f>
        <v>2283.079379</v>
      </c>
      <c r="G346" s="97">
        <f t="shared" si="2"/>
        <v>32860.41232</v>
      </c>
    </row>
    <row r="347">
      <c r="A347" s="98">
        <f t="shared" si="6"/>
        <v>29</v>
      </c>
      <c r="B347" s="98">
        <f t="shared" si="7"/>
        <v>10</v>
      </c>
      <c r="C347" s="97">
        <f t="shared" si="5"/>
        <v>32860.41232</v>
      </c>
      <c r="D347" s="97">
        <f>C347*Assumptions!$D$25/12</f>
        <v>171.1479808</v>
      </c>
      <c r="E347" s="97">
        <f t="shared" si="1"/>
        <v>2111.931398</v>
      </c>
      <c r="F347" s="97">
        <f>IFERROR(__xludf.DUMMYFUNCTION("pmt(Assumptions!$D$25/12,Assumptions!$D$20*12,-Assumptions!$D$19)"),2283.0793791810706)</f>
        <v>2283.079379</v>
      </c>
      <c r="G347" s="97">
        <f t="shared" si="2"/>
        <v>30748.48092</v>
      </c>
    </row>
    <row r="348">
      <c r="A348" s="98">
        <f t="shared" si="6"/>
        <v>29</v>
      </c>
      <c r="B348" s="98">
        <f t="shared" si="7"/>
        <v>11</v>
      </c>
      <c r="C348" s="97">
        <f t="shared" si="5"/>
        <v>30748.48092</v>
      </c>
      <c r="D348" s="97">
        <f>C348*Assumptions!$D$25/12</f>
        <v>160.1483381</v>
      </c>
      <c r="E348" s="97">
        <f t="shared" si="1"/>
        <v>2122.931041</v>
      </c>
      <c r="F348" s="97">
        <f>IFERROR(__xludf.DUMMYFUNCTION("pmt(Assumptions!$D$25/12,Assumptions!$D$20*12,-Assumptions!$D$19)"),2283.0793791810706)</f>
        <v>2283.079379</v>
      </c>
      <c r="G348" s="97">
        <f t="shared" si="2"/>
        <v>28625.54988</v>
      </c>
    </row>
    <row r="349">
      <c r="A349" s="98">
        <f t="shared" si="6"/>
        <v>29</v>
      </c>
      <c r="B349" s="98">
        <f t="shared" si="7"/>
        <v>12</v>
      </c>
      <c r="C349" s="97">
        <f t="shared" si="5"/>
        <v>28625.54988</v>
      </c>
      <c r="D349" s="97">
        <f>C349*Assumptions!$D$25/12</f>
        <v>149.0914056</v>
      </c>
      <c r="E349" s="97">
        <f t="shared" si="1"/>
        <v>2133.987974</v>
      </c>
      <c r="F349" s="97">
        <f>IFERROR(__xludf.DUMMYFUNCTION("pmt(Assumptions!$D$25/12,Assumptions!$D$20*12,-Assumptions!$D$19)"),2283.0793791810706)</f>
        <v>2283.079379</v>
      </c>
      <c r="G349" s="97">
        <f t="shared" si="2"/>
        <v>26491.56191</v>
      </c>
    </row>
    <row r="350">
      <c r="A350" s="98">
        <f t="shared" si="6"/>
        <v>30</v>
      </c>
      <c r="B350" s="98">
        <f t="shared" si="7"/>
        <v>1</v>
      </c>
      <c r="C350" s="97">
        <f t="shared" si="5"/>
        <v>26491.56191</v>
      </c>
      <c r="D350" s="97">
        <f>C350*Assumptions!$D$25/12</f>
        <v>137.9768849</v>
      </c>
      <c r="E350" s="97">
        <f t="shared" si="1"/>
        <v>2145.102494</v>
      </c>
      <c r="F350" s="97">
        <f>IFERROR(__xludf.DUMMYFUNCTION("pmt(Assumptions!$D$25/12,Assumptions!$D$20*12,-Assumptions!$D$19)"),2283.0793791810706)</f>
        <v>2283.079379</v>
      </c>
      <c r="G350" s="97">
        <f t="shared" si="2"/>
        <v>24346.45942</v>
      </c>
    </row>
    <row r="351">
      <c r="A351" s="98">
        <f t="shared" si="6"/>
        <v>30</v>
      </c>
      <c r="B351" s="98">
        <f t="shared" si="7"/>
        <v>2</v>
      </c>
      <c r="C351" s="97">
        <f t="shared" si="5"/>
        <v>24346.45942</v>
      </c>
      <c r="D351" s="97">
        <f>C351*Assumptions!$D$25/12</f>
        <v>126.8044761</v>
      </c>
      <c r="E351" s="97">
        <f t="shared" si="1"/>
        <v>2156.274903</v>
      </c>
      <c r="F351" s="97">
        <f>IFERROR(__xludf.DUMMYFUNCTION("pmt(Assumptions!$D$25/12,Assumptions!$D$20*12,-Assumptions!$D$19)"),2283.0793791810706)</f>
        <v>2283.079379</v>
      </c>
      <c r="G351" s="97">
        <f t="shared" si="2"/>
        <v>22190.18451</v>
      </c>
    </row>
    <row r="352">
      <c r="A352" s="98">
        <f t="shared" si="6"/>
        <v>30</v>
      </c>
      <c r="B352" s="98">
        <f t="shared" si="7"/>
        <v>3</v>
      </c>
      <c r="C352" s="97">
        <f t="shared" si="5"/>
        <v>22190.18451</v>
      </c>
      <c r="D352" s="97">
        <f>C352*Assumptions!$D$25/12</f>
        <v>115.5738777</v>
      </c>
      <c r="E352" s="97">
        <f t="shared" si="1"/>
        <v>2167.505502</v>
      </c>
      <c r="F352" s="97">
        <f>IFERROR(__xludf.DUMMYFUNCTION("pmt(Assumptions!$D$25/12,Assumptions!$D$20*12,-Assumptions!$D$19)"),2283.0793791810706)</f>
        <v>2283.079379</v>
      </c>
      <c r="G352" s="97">
        <f t="shared" si="2"/>
        <v>20022.67901</v>
      </c>
    </row>
    <row r="353">
      <c r="A353" s="98">
        <f t="shared" si="6"/>
        <v>30</v>
      </c>
      <c r="B353" s="98">
        <f t="shared" si="7"/>
        <v>4</v>
      </c>
      <c r="C353" s="97">
        <f t="shared" si="5"/>
        <v>20022.67901</v>
      </c>
      <c r="D353" s="97">
        <f>C353*Assumptions!$D$25/12</f>
        <v>104.2847865</v>
      </c>
      <c r="E353" s="97">
        <f t="shared" si="1"/>
        <v>2178.794593</v>
      </c>
      <c r="F353" s="97">
        <f>IFERROR(__xludf.DUMMYFUNCTION("pmt(Assumptions!$D$25/12,Assumptions!$D$20*12,-Assumptions!$D$19)"),2283.0793791810706)</f>
        <v>2283.079379</v>
      </c>
      <c r="G353" s="97">
        <f t="shared" si="2"/>
        <v>17843.88442</v>
      </c>
    </row>
    <row r="354">
      <c r="A354" s="98">
        <f t="shared" si="6"/>
        <v>30</v>
      </c>
      <c r="B354" s="98">
        <f t="shared" si="7"/>
        <v>5</v>
      </c>
      <c r="C354" s="97">
        <f t="shared" si="5"/>
        <v>17843.88442</v>
      </c>
      <c r="D354" s="97">
        <f>C354*Assumptions!$D$25/12</f>
        <v>92.93689801</v>
      </c>
      <c r="E354" s="97">
        <f t="shared" si="1"/>
        <v>2190.142481</v>
      </c>
      <c r="F354" s="97">
        <f>IFERROR(__xludf.DUMMYFUNCTION("pmt(Assumptions!$D$25/12,Assumptions!$D$20*12,-Assumptions!$D$19)"),2283.0793791810706)</f>
        <v>2283.079379</v>
      </c>
      <c r="G354" s="97">
        <f t="shared" si="2"/>
        <v>15653.74194</v>
      </c>
    </row>
    <row r="355">
      <c r="A355" s="98">
        <f t="shared" si="6"/>
        <v>30</v>
      </c>
      <c r="B355" s="98">
        <f t="shared" si="7"/>
        <v>6</v>
      </c>
      <c r="C355" s="97">
        <f t="shared" si="5"/>
        <v>15653.74194</v>
      </c>
      <c r="D355" s="97">
        <f>C355*Assumptions!$D$25/12</f>
        <v>81.52990592</v>
      </c>
      <c r="E355" s="97">
        <f t="shared" si="1"/>
        <v>2201.549473</v>
      </c>
      <c r="F355" s="97">
        <f>IFERROR(__xludf.DUMMYFUNCTION("pmt(Assumptions!$D$25/12,Assumptions!$D$20*12,-Assumptions!$D$19)"),2283.0793791810706)</f>
        <v>2283.079379</v>
      </c>
      <c r="G355" s="97">
        <f t="shared" si="2"/>
        <v>13452.19246</v>
      </c>
    </row>
    <row r="356">
      <c r="A356" s="98">
        <f t="shared" si="6"/>
        <v>30</v>
      </c>
      <c r="B356" s="98">
        <f t="shared" si="7"/>
        <v>7</v>
      </c>
      <c r="C356" s="97">
        <f t="shared" si="5"/>
        <v>13452.19246</v>
      </c>
      <c r="D356" s="97">
        <f>C356*Assumptions!$D$25/12</f>
        <v>70.06350242</v>
      </c>
      <c r="E356" s="97">
        <f t="shared" si="1"/>
        <v>2213.015877</v>
      </c>
      <c r="F356" s="97">
        <f>IFERROR(__xludf.DUMMYFUNCTION("pmt(Assumptions!$D$25/12,Assumptions!$D$20*12,-Assumptions!$D$19)"),2283.0793791810706)</f>
        <v>2283.079379</v>
      </c>
      <c r="G356" s="97">
        <f t="shared" si="2"/>
        <v>11239.17659</v>
      </c>
    </row>
    <row r="357">
      <c r="A357" s="98">
        <f t="shared" si="6"/>
        <v>30</v>
      </c>
      <c r="B357" s="98">
        <f t="shared" si="7"/>
        <v>8</v>
      </c>
      <c r="C357" s="97">
        <f t="shared" si="5"/>
        <v>11239.17659</v>
      </c>
      <c r="D357" s="97">
        <f>C357*Assumptions!$D$25/12</f>
        <v>58.53737806</v>
      </c>
      <c r="E357" s="97">
        <f t="shared" si="1"/>
        <v>2224.542001</v>
      </c>
      <c r="F357" s="97">
        <f>IFERROR(__xludf.DUMMYFUNCTION("pmt(Assumptions!$D$25/12,Assumptions!$D$20*12,-Assumptions!$D$19)"),2283.0793791810706)</f>
        <v>2283.079379</v>
      </c>
      <c r="G357" s="97">
        <f t="shared" si="2"/>
        <v>9014.634586</v>
      </c>
    </row>
    <row r="358">
      <c r="A358" s="98">
        <f t="shared" si="6"/>
        <v>30</v>
      </c>
      <c r="B358" s="98">
        <f t="shared" si="7"/>
        <v>9</v>
      </c>
      <c r="C358" s="97">
        <f t="shared" si="5"/>
        <v>9014.634586</v>
      </c>
      <c r="D358" s="97">
        <f>C358*Assumptions!$D$25/12</f>
        <v>46.9512218</v>
      </c>
      <c r="E358" s="97">
        <f t="shared" si="1"/>
        <v>2236.128157</v>
      </c>
      <c r="F358" s="97">
        <f>IFERROR(__xludf.DUMMYFUNCTION("pmt(Assumptions!$D$25/12,Assumptions!$D$20*12,-Assumptions!$D$19)"),2283.0793791810706)</f>
        <v>2283.079379</v>
      </c>
      <c r="G358" s="97">
        <f t="shared" si="2"/>
        <v>6778.506428</v>
      </c>
    </row>
    <row r="359">
      <c r="A359" s="98">
        <f t="shared" si="6"/>
        <v>30</v>
      </c>
      <c r="B359" s="98">
        <f t="shared" si="7"/>
        <v>10</v>
      </c>
      <c r="C359" s="97">
        <f t="shared" si="5"/>
        <v>6778.506428</v>
      </c>
      <c r="D359" s="97">
        <f>C359*Assumptions!$D$25/12</f>
        <v>35.30472098</v>
      </c>
      <c r="E359" s="97">
        <f t="shared" si="1"/>
        <v>2247.774658</v>
      </c>
      <c r="F359" s="97">
        <f>IFERROR(__xludf.DUMMYFUNCTION("pmt(Assumptions!$D$25/12,Assumptions!$D$20*12,-Assumptions!$D$19)"),2283.0793791810706)</f>
        <v>2283.079379</v>
      </c>
      <c r="G359" s="97">
        <f t="shared" si="2"/>
        <v>4530.73177</v>
      </c>
    </row>
    <row r="360">
      <c r="A360" s="98">
        <f t="shared" si="6"/>
        <v>30</v>
      </c>
      <c r="B360" s="98">
        <f t="shared" si="7"/>
        <v>11</v>
      </c>
      <c r="C360" s="97">
        <f t="shared" si="5"/>
        <v>4530.73177</v>
      </c>
      <c r="D360" s="97">
        <f>C360*Assumptions!$D$25/12</f>
        <v>23.5975613</v>
      </c>
      <c r="E360" s="97">
        <f t="shared" si="1"/>
        <v>2259.481818</v>
      </c>
      <c r="F360" s="97">
        <f>IFERROR(__xludf.DUMMYFUNCTION("pmt(Assumptions!$D$25/12,Assumptions!$D$20*12,-Assumptions!$D$19)"),2283.0793791810706)</f>
        <v>2283.079379</v>
      </c>
      <c r="G360" s="97">
        <f t="shared" si="2"/>
        <v>2271.249952</v>
      </c>
    </row>
    <row r="361">
      <c r="A361" s="98">
        <f t="shared" si="6"/>
        <v>30</v>
      </c>
      <c r="B361" s="98">
        <f t="shared" si="7"/>
        <v>12</v>
      </c>
      <c r="C361" s="97">
        <f t="shared" si="5"/>
        <v>2271.249952</v>
      </c>
      <c r="D361" s="97">
        <f>C361*Assumptions!$D$25/12</f>
        <v>11.82942684</v>
      </c>
      <c r="E361" s="97">
        <f t="shared" si="1"/>
        <v>2271.249952</v>
      </c>
      <c r="F361" s="97">
        <f>IFERROR(__xludf.DUMMYFUNCTION("pmt(Assumptions!$D$25/12,Assumptions!$D$20*12,-Assumptions!$D$19)"),2283.0793791810706)</f>
        <v>2283.079379</v>
      </c>
      <c r="G361" s="97">
        <f t="shared" si="2"/>
        <v>-0.00000001043918019</v>
      </c>
    </row>
    <row r="362">
      <c r="A362" s="98"/>
      <c r="B362" s="98"/>
    </row>
    <row r="363">
      <c r="A363" s="98"/>
      <c r="B363" s="98"/>
    </row>
    <row r="364">
      <c r="A364" s="98"/>
      <c r="B364" s="98"/>
    </row>
    <row r="365">
      <c r="A365" s="98"/>
      <c r="B365" s="98"/>
    </row>
    <row r="366">
      <c r="A366" s="98"/>
      <c r="B366" s="98"/>
    </row>
    <row r="367">
      <c r="A367" s="98"/>
      <c r="B367" s="98"/>
    </row>
    <row r="368">
      <c r="A368" s="98"/>
      <c r="B368" s="98"/>
    </row>
    <row r="369">
      <c r="A369" s="98"/>
      <c r="B369" s="98"/>
    </row>
    <row r="370">
      <c r="A370" s="98"/>
      <c r="B370" s="98"/>
    </row>
    <row r="371">
      <c r="A371" s="98"/>
      <c r="B371" s="98"/>
    </row>
    <row r="372">
      <c r="A372" s="98"/>
      <c r="B372" s="98"/>
    </row>
    <row r="373">
      <c r="A373" s="98"/>
      <c r="B373" s="98"/>
    </row>
    <row r="374">
      <c r="A374" s="98"/>
      <c r="B374" s="98"/>
    </row>
    <row r="375">
      <c r="A375" s="98"/>
      <c r="B375" s="98"/>
    </row>
    <row r="376">
      <c r="A376" s="98"/>
      <c r="B376" s="98"/>
    </row>
    <row r="377">
      <c r="A377" s="98"/>
      <c r="B377" s="98"/>
    </row>
    <row r="378">
      <c r="A378" s="98"/>
      <c r="B378" s="98"/>
    </row>
    <row r="379">
      <c r="A379" s="98"/>
      <c r="B379" s="98"/>
    </row>
    <row r="380">
      <c r="A380" s="98"/>
      <c r="B380" s="98"/>
    </row>
    <row r="381">
      <c r="A381" s="98"/>
      <c r="B381" s="98"/>
    </row>
    <row r="382">
      <c r="A382" s="98"/>
      <c r="B382" s="98"/>
    </row>
    <row r="383">
      <c r="A383" s="98"/>
      <c r="B383" s="98"/>
    </row>
    <row r="384">
      <c r="A384" s="98"/>
      <c r="B384" s="98"/>
    </row>
    <row r="385">
      <c r="A385" s="98"/>
      <c r="B385" s="98"/>
    </row>
    <row r="386">
      <c r="A386" s="98"/>
      <c r="B386" s="98"/>
    </row>
    <row r="387">
      <c r="A387" s="98"/>
      <c r="B387" s="98"/>
    </row>
    <row r="388">
      <c r="A388" s="98"/>
      <c r="B388" s="9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2" t="s">
        <v>126</v>
      </c>
      <c r="B1" s="92" t="s">
        <v>127</v>
      </c>
      <c r="C1" s="93" t="s">
        <v>128</v>
      </c>
      <c r="D1" s="93" t="s">
        <v>129</v>
      </c>
      <c r="E1" s="93" t="s">
        <v>130</v>
      </c>
      <c r="F1" s="94" t="s">
        <v>131</v>
      </c>
      <c r="G1" s="93" t="s">
        <v>132</v>
      </c>
    </row>
    <row r="2">
      <c r="A2" s="95">
        <v>1.0</v>
      </c>
      <c r="B2" s="95">
        <v>1.0</v>
      </c>
      <c r="C2" s="96">
        <f>Assumptions!D19</f>
        <v>370800</v>
      </c>
      <c r="D2" s="97">
        <f>C2*Assumptions!$D$26/12</f>
        <v>2240.25</v>
      </c>
      <c r="E2" s="97">
        <f t="shared" ref="E2:E361" si="1">F2-D2</f>
        <v>289.2596464</v>
      </c>
      <c r="F2" s="97">
        <f>IFERROR(__xludf.DUMMYFUNCTION("pmt(Assumptions!$D$26/12,Assumptions!$D$20*12,-Assumptions!$D$19)"),2529.5096464483527)</f>
        <v>2529.509646</v>
      </c>
      <c r="G2" s="97">
        <f t="shared" ref="G2:G361" si="2">C2-E2</f>
        <v>370510.7404</v>
      </c>
    </row>
    <row r="3">
      <c r="A3" s="98">
        <f t="shared" ref="A3:A13" si="3">A2</f>
        <v>1</v>
      </c>
      <c r="B3" s="98">
        <f t="shared" ref="B3:B13" si="4">B2+1</f>
        <v>2</v>
      </c>
      <c r="C3" s="97">
        <f t="shared" ref="C3:C361" si="5">G2</f>
        <v>370510.7404</v>
      </c>
      <c r="D3" s="97">
        <f>C3*Assumptions!$D$26/12</f>
        <v>2238.50239</v>
      </c>
      <c r="E3" s="97">
        <f t="shared" si="1"/>
        <v>291.0072568</v>
      </c>
      <c r="F3" s="97">
        <f>IFERROR(__xludf.DUMMYFUNCTION("pmt(Assumptions!$D$26/12,Assumptions!$D$20*12,-Assumptions!$D$19)"),2529.5096464483527)</f>
        <v>2529.509646</v>
      </c>
      <c r="G3" s="97">
        <f t="shared" si="2"/>
        <v>370219.7331</v>
      </c>
    </row>
    <row r="4">
      <c r="A4" s="98">
        <f t="shared" si="3"/>
        <v>1</v>
      </c>
      <c r="B4" s="98">
        <f t="shared" si="4"/>
        <v>3</v>
      </c>
      <c r="C4" s="97">
        <f t="shared" si="5"/>
        <v>370219.7331</v>
      </c>
      <c r="D4" s="97">
        <f>C4*Assumptions!$D$26/12</f>
        <v>2236.744221</v>
      </c>
      <c r="E4" s="97">
        <f t="shared" si="1"/>
        <v>292.7654257</v>
      </c>
      <c r="F4" s="97">
        <f>IFERROR(__xludf.DUMMYFUNCTION("pmt(Assumptions!$D$26/12,Assumptions!$D$20*12,-Assumptions!$D$19)"),2529.5096464483527)</f>
        <v>2529.509646</v>
      </c>
      <c r="G4" s="97">
        <f t="shared" si="2"/>
        <v>369926.9677</v>
      </c>
    </row>
    <row r="5">
      <c r="A5" s="98">
        <f t="shared" si="3"/>
        <v>1</v>
      </c>
      <c r="B5" s="98">
        <f t="shared" si="4"/>
        <v>4</v>
      </c>
      <c r="C5" s="97">
        <f t="shared" si="5"/>
        <v>369926.9677</v>
      </c>
      <c r="D5" s="97">
        <f>C5*Assumptions!$D$26/12</f>
        <v>2234.97543</v>
      </c>
      <c r="E5" s="97">
        <f t="shared" si="1"/>
        <v>294.5342168</v>
      </c>
      <c r="F5" s="97">
        <f>IFERROR(__xludf.DUMMYFUNCTION("pmt(Assumptions!$D$26/12,Assumptions!$D$20*12,-Assumptions!$D$19)"),2529.5096464483527)</f>
        <v>2529.509646</v>
      </c>
      <c r="G5" s="97">
        <f t="shared" si="2"/>
        <v>369632.4335</v>
      </c>
    </row>
    <row r="6">
      <c r="A6" s="98">
        <f t="shared" si="3"/>
        <v>1</v>
      </c>
      <c r="B6" s="98">
        <f t="shared" si="4"/>
        <v>5</v>
      </c>
      <c r="C6" s="97">
        <f t="shared" si="5"/>
        <v>369632.4335</v>
      </c>
      <c r="D6" s="97">
        <f>C6*Assumptions!$D$26/12</f>
        <v>2233.195952</v>
      </c>
      <c r="E6" s="97">
        <f t="shared" si="1"/>
        <v>296.3136943</v>
      </c>
      <c r="F6" s="97">
        <f>IFERROR(__xludf.DUMMYFUNCTION("pmt(Assumptions!$D$26/12,Assumptions!$D$20*12,-Assumptions!$D$19)"),2529.5096464483527)</f>
        <v>2529.509646</v>
      </c>
      <c r="G6" s="97">
        <f t="shared" si="2"/>
        <v>369336.1198</v>
      </c>
    </row>
    <row r="7">
      <c r="A7" s="98">
        <f t="shared" si="3"/>
        <v>1</v>
      </c>
      <c r="B7" s="98">
        <f t="shared" si="4"/>
        <v>6</v>
      </c>
      <c r="C7" s="97">
        <f t="shared" si="5"/>
        <v>369336.1198</v>
      </c>
      <c r="D7" s="97">
        <f>C7*Assumptions!$D$26/12</f>
        <v>2231.405724</v>
      </c>
      <c r="E7" s="97">
        <f t="shared" si="1"/>
        <v>298.1039229</v>
      </c>
      <c r="F7" s="97">
        <f>IFERROR(__xludf.DUMMYFUNCTION("pmt(Assumptions!$D$26/12,Assumptions!$D$20*12,-Assumptions!$D$19)"),2529.5096464483527)</f>
        <v>2529.509646</v>
      </c>
      <c r="G7" s="97">
        <f t="shared" si="2"/>
        <v>369038.0158</v>
      </c>
    </row>
    <row r="8">
      <c r="A8" s="98">
        <f t="shared" si="3"/>
        <v>1</v>
      </c>
      <c r="B8" s="98">
        <f t="shared" si="4"/>
        <v>7</v>
      </c>
      <c r="C8" s="97">
        <f t="shared" si="5"/>
        <v>369038.0158</v>
      </c>
      <c r="D8" s="97">
        <f>C8*Assumptions!$D$26/12</f>
        <v>2229.604679</v>
      </c>
      <c r="E8" s="97">
        <f t="shared" si="1"/>
        <v>299.9049674</v>
      </c>
      <c r="F8" s="97">
        <f>IFERROR(__xludf.DUMMYFUNCTION("pmt(Assumptions!$D$26/12,Assumptions!$D$20*12,-Assumptions!$D$19)"),2529.5096464483527)</f>
        <v>2529.509646</v>
      </c>
      <c r="G8" s="97">
        <f t="shared" si="2"/>
        <v>368738.1109</v>
      </c>
    </row>
    <row r="9">
      <c r="A9" s="98">
        <f t="shared" si="3"/>
        <v>1</v>
      </c>
      <c r="B9" s="98">
        <f t="shared" si="4"/>
        <v>8</v>
      </c>
      <c r="C9" s="97">
        <f t="shared" si="5"/>
        <v>368738.1109</v>
      </c>
      <c r="D9" s="97">
        <f>C9*Assumptions!$D$26/12</f>
        <v>2227.792753</v>
      </c>
      <c r="E9" s="97">
        <f t="shared" si="1"/>
        <v>301.7168933</v>
      </c>
      <c r="F9" s="97">
        <f>IFERROR(__xludf.DUMMYFUNCTION("pmt(Assumptions!$D$26/12,Assumptions!$D$20*12,-Assumptions!$D$19)"),2529.5096464483527)</f>
        <v>2529.509646</v>
      </c>
      <c r="G9" s="97">
        <f t="shared" si="2"/>
        <v>368436.394</v>
      </c>
    </row>
    <row r="10">
      <c r="A10" s="98">
        <f t="shared" si="3"/>
        <v>1</v>
      </c>
      <c r="B10" s="98">
        <f t="shared" si="4"/>
        <v>9</v>
      </c>
      <c r="C10" s="97">
        <f t="shared" si="5"/>
        <v>368436.394</v>
      </c>
      <c r="D10" s="97">
        <f>C10*Assumptions!$D$26/12</f>
        <v>2225.96988</v>
      </c>
      <c r="E10" s="97">
        <f t="shared" si="1"/>
        <v>303.5397662</v>
      </c>
      <c r="F10" s="97">
        <f>IFERROR(__xludf.DUMMYFUNCTION("pmt(Assumptions!$D$26/12,Assumptions!$D$20*12,-Assumptions!$D$19)"),2529.5096464483527)</f>
        <v>2529.509646</v>
      </c>
      <c r="G10" s="97">
        <f t="shared" si="2"/>
        <v>368132.8542</v>
      </c>
    </row>
    <row r="11">
      <c r="A11" s="98">
        <f t="shared" si="3"/>
        <v>1</v>
      </c>
      <c r="B11" s="98">
        <f t="shared" si="4"/>
        <v>10</v>
      </c>
      <c r="C11" s="97">
        <f t="shared" si="5"/>
        <v>368132.8542</v>
      </c>
      <c r="D11" s="97">
        <f>C11*Assumptions!$D$26/12</f>
        <v>2224.135994</v>
      </c>
      <c r="E11" s="97">
        <f t="shared" si="1"/>
        <v>305.3736523</v>
      </c>
      <c r="F11" s="97">
        <f>IFERROR(__xludf.DUMMYFUNCTION("pmt(Assumptions!$D$26/12,Assumptions!$D$20*12,-Assumptions!$D$19)"),2529.5096464483527)</f>
        <v>2529.509646</v>
      </c>
      <c r="G11" s="97">
        <f t="shared" si="2"/>
        <v>367827.4806</v>
      </c>
    </row>
    <row r="12">
      <c r="A12" s="98">
        <f t="shared" si="3"/>
        <v>1</v>
      </c>
      <c r="B12" s="98">
        <f t="shared" si="4"/>
        <v>11</v>
      </c>
      <c r="C12" s="97">
        <f t="shared" si="5"/>
        <v>367827.4806</v>
      </c>
      <c r="D12" s="97">
        <f>C12*Assumptions!$D$26/12</f>
        <v>2222.291028</v>
      </c>
      <c r="E12" s="97">
        <f t="shared" si="1"/>
        <v>307.2186181</v>
      </c>
      <c r="F12" s="97">
        <f>IFERROR(__xludf.DUMMYFUNCTION("pmt(Assumptions!$D$26/12,Assumptions!$D$20*12,-Assumptions!$D$19)"),2529.5096464483527)</f>
        <v>2529.509646</v>
      </c>
      <c r="G12" s="97">
        <f t="shared" si="2"/>
        <v>367520.2619</v>
      </c>
    </row>
    <row r="13">
      <c r="A13" s="98">
        <f t="shared" si="3"/>
        <v>1</v>
      </c>
      <c r="B13" s="98">
        <f t="shared" si="4"/>
        <v>12</v>
      </c>
      <c r="C13" s="97">
        <f t="shared" si="5"/>
        <v>367520.2619</v>
      </c>
      <c r="D13" s="97">
        <f>C13*Assumptions!$D$26/12</f>
        <v>2220.434916</v>
      </c>
      <c r="E13" s="97">
        <f t="shared" si="1"/>
        <v>309.0747306</v>
      </c>
      <c r="F13" s="97">
        <f>IFERROR(__xludf.DUMMYFUNCTION("pmt(Assumptions!$D$26/12,Assumptions!$D$20*12,-Assumptions!$D$19)"),2529.5096464483527)</f>
        <v>2529.509646</v>
      </c>
      <c r="G13" s="97">
        <f t="shared" si="2"/>
        <v>367211.1872</v>
      </c>
    </row>
    <row r="14">
      <c r="A14" s="98">
        <f t="shared" ref="A14:A361" si="6">A2+1</f>
        <v>2</v>
      </c>
      <c r="B14" s="98">
        <f t="shared" ref="B14:B361" si="7">B2</f>
        <v>1</v>
      </c>
      <c r="C14" s="97">
        <f t="shared" si="5"/>
        <v>367211.1872</v>
      </c>
      <c r="D14" s="97">
        <f>C14*Assumptions!$D$26/12</f>
        <v>2218.567589</v>
      </c>
      <c r="E14" s="97">
        <f t="shared" si="1"/>
        <v>310.9420571</v>
      </c>
      <c r="F14" s="97">
        <f>IFERROR(__xludf.DUMMYFUNCTION("pmt(Assumptions!$D$26/12,Assumptions!$D$20*12,-Assumptions!$D$19)"),2529.5096464483527)</f>
        <v>2529.509646</v>
      </c>
      <c r="G14" s="97">
        <f t="shared" si="2"/>
        <v>366900.2452</v>
      </c>
    </row>
    <row r="15">
      <c r="A15" s="98">
        <f t="shared" si="6"/>
        <v>2</v>
      </c>
      <c r="B15" s="98">
        <f t="shared" si="7"/>
        <v>2</v>
      </c>
      <c r="C15" s="97">
        <f t="shared" si="5"/>
        <v>366900.2452</v>
      </c>
      <c r="D15" s="97">
        <f>C15*Assumptions!$D$26/12</f>
        <v>2216.688981</v>
      </c>
      <c r="E15" s="97">
        <f t="shared" si="1"/>
        <v>312.8206653</v>
      </c>
      <c r="F15" s="97">
        <f>IFERROR(__xludf.DUMMYFUNCTION("pmt(Assumptions!$D$26/12,Assumptions!$D$20*12,-Assumptions!$D$19)"),2529.5096464483527)</f>
        <v>2529.509646</v>
      </c>
      <c r="G15" s="97">
        <f t="shared" si="2"/>
        <v>366587.4245</v>
      </c>
    </row>
    <row r="16">
      <c r="A16" s="98">
        <f t="shared" si="6"/>
        <v>2</v>
      </c>
      <c r="B16" s="98">
        <f t="shared" si="7"/>
        <v>3</v>
      </c>
      <c r="C16" s="97">
        <f t="shared" si="5"/>
        <v>366587.4245</v>
      </c>
      <c r="D16" s="97">
        <f>C16*Assumptions!$D$26/12</f>
        <v>2214.799023</v>
      </c>
      <c r="E16" s="97">
        <f t="shared" si="1"/>
        <v>314.7106235</v>
      </c>
      <c r="F16" s="97">
        <f>IFERROR(__xludf.DUMMYFUNCTION("pmt(Assumptions!$D$26/12,Assumptions!$D$20*12,-Assumptions!$D$19)"),2529.5096464483527)</f>
        <v>2529.509646</v>
      </c>
      <c r="G16" s="97">
        <f t="shared" si="2"/>
        <v>366272.7139</v>
      </c>
    </row>
    <row r="17">
      <c r="A17" s="98">
        <f t="shared" si="6"/>
        <v>2</v>
      </c>
      <c r="B17" s="98">
        <f t="shared" si="7"/>
        <v>4</v>
      </c>
      <c r="C17" s="97">
        <f t="shared" si="5"/>
        <v>366272.7139</v>
      </c>
      <c r="D17" s="97">
        <f>C17*Assumptions!$D$26/12</f>
        <v>2212.897646</v>
      </c>
      <c r="E17" s="97">
        <f t="shared" si="1"/>
        <v>316.6120002</v>
      </c>
      <c r="F17" s="97">
        <f>IFERROR(__xludf.DUMMYFUNCTION("pmt(Assumptions!$D$26/12,Assumptions!$D$20*12,-Assumptions!$D$19)"),2529.5096464483527)</f>
        <v>2529.509646</v>
      </c>
      <c r="G17" s="97">
        <f t="shared" si="2"/>
        <v>365956.1019</v>
      </c>
    </row>
    <row r="18">
      <c r="A18" s="98">
        <f t="shared" si="6"/>
        <v>2</v>
      </c>
      <c r="B18" s="98">
        <f t="shared" si="7"/>
        <v>5</v>
      </c>
      <c r="C18" s="97">
        <f t="shared" si="5"/>
        <v>365956.1019</v>
      </c>
      <c r="D18" s="97">
        <f>C18*Assumptions!$D$26/12</f>
        <v>2210.984782</v>
      </c>
      <c r="E18" s="97">
        <f t="shared" si="1"/>
        <v>318.5248644</v>
      </c>
      <c r="F18" s="97">
        <f>IFERROR(__xludf.DUMMYFUNCTION("pmt(Assumptions!$D$26/12,Assumptions!$D$20*12,-Assumptions!$D$19)"),2529.5096464483527)</f>
        <v>2529.509646</v>
      </c>
      <c r="G18" s="97">
        <f t="shared" si="2"/>
        <v>365637.577</v>
      </c>
    </row>
    <row r="19">
      <c r="A19" s="98">
        <f t="shared" si="6"/>
        <v>2</v>
      </c>
      <c r="B19" s="98">
        <f t="shared" si="7"/>
        <v>6</v>
      </c>
      <c r="C19" s="97">
        <f t="shared" si="5"/>
        <v>365637.577</v>
      </c>
      <c r="D19" s="97">
        <f>C19*Assumptions!$D$26/12</f>
        <v>2209.060361</v>
      </c>
      <c r="E19" s="97">
        <f t="shared" si="1"/>
        <v>320.4492854</v>
      </c>
      <c r="F19" s="97">
        <f>IFERROR(__xludf.DUMMYFUNCTION("pmt(Assumptions!$D$26/12,Assumptions!$D$20*12,-Assumptions!$D$19)"),2529.5096464483527)</f>
        <v>2529.509646</v>
      </c>
      <c r="G19" s="97">
        <f t="shared" si="2"/>
        <v>365317.1277</v>
      </c>
    </row>
    <row r="20">
      <c r="A20" s="98">
        <f t="shared" si="6"/>
        <v>2</v>
      </c>
      <c r="B20" s="98">
        <f t="shared" si="7"/>
        <v>7</v>
      </c>
      <c r="C20" s="97">
        <f t="shared" si="5"/>
        <v>365317.1277</v>
      </c>
      <c r="D20" s="97">
        <f>C20*Assumptions!$D$26/12</f>
        <v>2207.124313</v>
      </c>
      <c r="E20" s="97">
        <f t="shared" si="1"/>
        <v>322.3853332</v>
      </c>
      <c r="F20" s="97">
        <f>IFERROR(__xludf.DUMMYFUNCTION("pmt(Assumptions!$D$26/12,Assumptions!$D$20*12,-Assumptions!$D$19)"),2529.5096464483527)</f>
        <v>2529.509646</v>
      </c>
      <c r="G20" s="97">
        <f t="shared" si="2"/>
        <v>364994.7424</v>
      </c>
    </row>
    <row r="21">
      <c r="A21" s="98">
        <f t="shared" si="6"/>
        <v>2</v>
      </c>
      <c r="B21" s="98">
        <f t="shared" si="7"/>
        <v>8</v>
      </c>
      <c r="C21" s="97">
        <f t="shared" si="5"/>
        <v>364994.7424</v>
      </c>
      <c r="D21" s="97">
        <f>C21*Assumptions!$D$26/12</f>
        <v>2205.176569</v>
      </c>
      <c r="E21" s="97">
        <f t="shared" si="1"/>
        <v>324.3330779</v>
      </c>
      <c r="F21" s="97">
        <f>IFERROR(__xludf.DUMMYFUNCTION("pmt(Assumptions!$D$26/12,Assumptions!$D$20*12,-Assumptions!$D$19)"),2529.5096464483527)</f>
        <v>2529.509646</v>
      </c>
      <c r="G21" s="97">
        <f t="shared" si="2"/>
        <v>364670.4093</v>
      </c>
    </row>
    <row r="22">
      <c r="A22" s="98">
        <f t="shared" si="6"/>
        <v>2</v>
      </c>
      <c r="B22" s="98">
        <f t="shared" si="7"/>
        <v>9</v>
      </c>
      <c r="C22" s="97">
        <f t="shared" si="5"/>
        <v>364670.4093</v>
      </c>
      <c r="D22" s="97">
        <f>C22*Assumptions!$D$26/12</f>
        <v>2203.217056</v>
      </c>
      <c r="E22" s="97">
        <f t="shared" si="1"/>
        <v>326.2925902</v>
      </c>
      <c r="F22" s="97">
        <f>IFERROR(__xludf.DUMMYFUNCTION("pmt(Assumptions!$D$26/12,Assumptions!$D$20*12,-Assumptions!$D$19)"),2529.5096464483527)</f>
        <v>2529.509646</v>
      </c>
      <c r="G22" s="97">
        <f t="shared" si="2"/>
        <v>364344.1167</v>
      </c>
    </row>
    <row r="23">
      <c r="A23" s="98">
        <f t="shared" si="6"/>
        <v>2</v>
      </c>
      <c r="B23" s="98">
        <f t="shared" si="7"/>
        <v>10</v>
      </c>
      <c r="C23" s="97">
        <f t="shared" si="5"/>
        <v>364344.1167</v>
      </c>
      <c r="D23" s="97">
        <f>C23*Assumptions!$D$26/12</f>
        <v>2201.245705</v>
      </c>
      <c r="E23" s="97">
        <f t="shared" si="1"/>
        <v>328.2639413</v>
      </c>
      <c r="F23" s="97">
        <f>IFERROR(__xludf.DUMMYFUNCTION("pmt(Assumptions!$D$26/12,Assumptions!$D$20*12,-Assumptions!$D$19)"),2529.5096464483527)</f>
        <v>2529.509646</v>
      </c>
      <c r="G23" s="97">
        <f t="shared" si="2"/>
        <v>364015.8528</v>
      </c>
    </row>
    <row r="24">
      <c r="A24" s="98">
        <f t="shared" si="6"/>
        <v>2</v>
      </c>
      <c r="B24" s="98">
        <f t="shared" si="7"/>
        <v>11</v>
      </c>
      <c r="C24" s="97">
        <f t="shared" si="5"/>
        <v>364015.8528</v>
      </c>
      <c r="D24" s="97">
        <f>C24*Assumptions!$D$26/12</f>
        <v>2199.262444</v>
      </c>
      <c r="E24" s="97">
        <f t="shared" si="1"/>
        <v>330.2472026</v>
      </c>
      <c r="F24" s="97">
        <f>IFERROR(__xludf.DUMMYFUNCTION("pmt(Assumptions!$D$26/12,Assumptions!$D$20*12,-Assumptions!$D$19)"),2529.5096464483527)</f>
        <v>2529.509646</v>
      </c>
      <c r="G24" s="97">
        <f t="shared" si="2"/>
        <v>363685.6056</v>
      </c>
    </row>
    <row r="25">
      <c r="A25" s="98">
        <f t="shared" si="6"/>
        <v>2</v>
      </c>
      <c r="B25" s="98">
        <f t="shared" si="7"/>
        <v>12</v>
      </c>
      <c r="C25" s="97">
        <f t="shared" si="5"/>
        <v>363685.6056</v>
      </c>
      <c r="D25" s="97">
        <f>C25*Assumptions!$D$26/12</f>
        <v>2197.2672</v>
      </c>
      <c r="E25" s="97">
        <f t="shared" si="1"/>
        <v>332.2424461</v>
      </c>
      <c r="F25" s="97">
        <f>IFERROR(__xludf.DUMMYFUNCTION("pmt(Assumptions!$D$26/12,Assumptions!$D$20*12,-Assumptions!$D$19)"),2529.5096464483527)</f>
        <v>2529.509646</v>
      </c>
      <c r="G25" s="97">
        <f t="shared" si="2"/>
        <v>363353.3631</v>
      </c>
    </row>
    <row r="26">
      <c r="A26" s="98">
        <f t="shared" si="6"/>
        <v>3</v>
      </c>
      <c r="B26" s="98">
        <f t="shared" si="7"/>
        <v>1</v>
      </c>
      <c r="C26" s="97">
        <f t="shared" si="5"/>
        <v>363353.3631</v>
      </c>
      <c r="D26" s="97">
        <f>C26*Assumptions!$D$26/12</f>
        <v>2195.259902</v>
      </c>
      <c r="E26" s="97">
        <f t="shared" si="1"/>
        <v>334.2497443</v>
      </c>
      <c r="F26" s="97">
        <f>IFERROR(__xludf.DUMMYFUNCTION("pmt(Assumptions!$D$26/12,Assumptions!$D$20*12,-Assumptions!$D$19)"),2529.5096464483527)</f>
        <v>2529.509646</v>
      </c>
      <c r="G26" s="97">
        <f t="shared" si="2"/>
        <v>363019.1134</v>
      </c>
    </row>
    <row r="27">
      <c r="A27" s="98">
        <f t="shared" si="6"/>
        <v>3</v>
      </c>
      <c r="B27" s="98">
        <f t="shared" si="7"/>
        <v>2</v>
      </c>
      <c r="C27" s="97">
        <f t="shared" si="5"/>
        <v>363019.1134</v>
      </c>
      <c r="D27" s="97">
        <f>C27*Assumptions!$D$26/12</f>
        <v>2193.240477</v>
      </c>
      <c r="E27" s="97">
        <f t="shared" si="1"/>
        <v>336.2691698</v>
      </c>
      <c r="F27" s="97">
        <f>IFERROR(__xludf.DUMMYFUNCTION("pmt(Assumptions!$D$26/12,Assumptions!$D$20*12,-Assumptions!$D$19)"),2529.5096464483527)</f>
        <v>2529.509646</v>
      </c>
      <c r="G27" s="97">
        <f t="shared" si="2"/>
        <v>362682.8442</v>
      </c>
    </row>
    <row r="28">
      <c r="A28" s="98">
        <f t="shared" si="6"/>
        <v>3</v>
      </c>
      <c r="B28" s="98">
        <f t="shared" si="7"/>
        <v>3</v>
      </c>
      <c r="C28" s="97">
        <f t="shared" si="5"/>
        <v>362682.8442</v>
      </c>
      <c r="D28" s="97">
        <f>C28*Assumptions!$D$26/12</f>
        <v>2191.20885</v>
      </c>
      <c r="E28" s="97">
        <f t="shared" si="1"/>
        <v>338.300796</v>
      </c>
      <c r="F28" s="97">
        <f>IFERROR(__xludf.DUMMYFUNCTION("pmt(Assumptions!$D$26/12,Assumptions!$D$20*12,-Assumptions!$D$19)"),2529.5096464483527)</f>
        <v>2529.509646</v>
      </c>
      <c r="G28" s="97">
        <f t="shared" si="2"/>
        <v>362344.5434</v>
      </c>
    </row>
    <row r="29">
      <c r="A29" s="98">
        <f t="shared" si="6"/>
        <v>3</v>
      </c>
      <c r="B29" s="98">
        <f t="shared" si="7"/>
        <v>4</v>
      </c>
      <c r="C29" s="97">
        <f t="shared" si="5"/>
        <v>362344.5434</v>
      </c>
      <c r="D29" s="97">
        <f>C29*Assumptions!$D$26/12</f>
        <v>2189.16495</v>
      </c>
      <c r="E29" s="97">
        <f t="shared" si="1"/>
        <v>340.3446967</v>
      </c>
      <c r="F29" s="97">
        <f>IFERROR(__xludf.DUMMYFUNCTION("pmt(Assumptions!$D$26/12,Assumptions!$D$20*12,-Assumptions!$D$19)"),2529.5096464483527)</f>
        <v>2529.509646</v>
      </c>
      <c r="G29" s="97">
        <f t="shared" si="2"/>
        <v>362004.1987</v>
      </c>
    </row>
    <row r="30">
      <c r="A30" s="98">
        <f t="shared" si="6"/>
        <v>3</v>
      </c>
      <c r="B30" s="98">
        <f t="shared" si="7"/>
        <v>5</v>
      </c>
      <c r="C30" s="97">
        <f t="shared" si="5"/>
        <v>362004.1987</v>
      </c>
      <c r="D30" s="97">
        <f>C30*Assumptions!$D$26/12</f>
        <v>2187.108701</v>
      </c>
      <c r="E30" s="97">
        <f t="shared" si="1"/>
        <v>342.4009459</v>
      </c>
      <c r="F30" s="97">
        <f>IFERROR(__xludf.DUMMYFUNCTION("pmt(Assumptions!$D$26/12,Assumptions!$D$20*12,-Assumptions!$D$19)"),2529.5096464483527)</f>
        <v>2529.509646</v>
      </c>
      <c r="G30" s="97">
        <f t="shared" si="2"/>
        <v>361661.7978</v>
      </c>
    </row>
    <row r="31">
      <c r="A31" s="98">
        <f t="shared" si="6"/>
        <v>3</v>
      </c>
      <c r="B31" s="98">
        <f t="shared" si="7"/>
        <v>6</v>
      </c>
      <c r="C31" s="97">
        <f t="shared" si="5"/>
        <v>361661.7978</v>
      </c>
      <c r="D31" s="97">
        <f>C31*Assumptions!$D$26/12</f>
        <v>2185.040028</v>
      </c>
      <c r="E31" s="97">
        <f t="shared" si="1"/>
        <v>344.4696183</v>
      </c>
      <c r="F31" s="97">
        <f>IFERROR(__xludf.DUMMYFUNCTION("pmt(Assumptions!$D$26/12,Assumptions!$D$20*12,-Assumptions!$D$19)"),2529.5096464483527)</f>
        <v>2529.509646</v>
      </c>
      <c r="G31" s="97">
        <f t="shared" si="2"/>
        <v>361317.3282</v>
      </c>
    </row>
    <row r="32">
      <c r="A32" s="98">
        <f t="shared" si="6"/>
        <v>3</v>
      </c>
      <c r="B32" s="98">
        <f t="shared" si="7"/>
        <v>7</v>
      </c>
      <c r="C32" s="97">
        <f t="shared" si="5"/>
        <v>361317.3282</v>
      </c>
      <c r="D32" s="97">
        <f>C32*Assumptions!$D$26/12</f>
        <v>2182.958858</v>
      </c>
      <c r="E32" s="97">
        <f t="shared" si="1"/>
        <v>346.5507889</v>
      </c>
      <c r="F32" s="97">
        <f>IFERROR(__xludf.DUMMYFUNCTION("pmt(Assumptions!$D$26/12,Assumptions!$D$20*12,-Assumptions!$D$19)"),2529.5096464483527)</f>
        <v>2529.509646</v>
      </c>
      <c r="G32" s="97">
        <f t="shared" si="2"/>
        <v>360970.7774</v>
      </c>
    </row>
    <row r="33">
      <c r="A33" s="98">
        <f t="shared" si="6"/>
        <v>3</v>
      </c>
      <c r="B33" s="98">
        <f t="shared" si="7"/>
        <v>8</v>
      </c>
      <c r="C33" s="97">
        <f t="shared" si="5"/>
        <v>360970.7774</v>
      </c>
      <c r="D33" s="97">
        <f>C33*Assumptions!$D$26/12</f>
        <v>2180.865113</v>
      </c>
      <c r="E33" s="97">
        <f t="shared" si="1"/>
        <v>348.6445332</v>
      </c>
      <c r="F33" s="97">
        <f>IFERROR(__xludf.DUMMYFUNCTION("pmt(Assumptions!$D$26/12,Assumptions!$D$20*12,-Assumptions!$D$19)"),2529.5096464483527)</f>
        <v>2529.509646</v>
      </c>
      <c r="G33" s="97">
        <f t="shared" si="2"/>
        <v>360622.1328</v>
      </c>
    </row>
    <row r="34">
      <c r="A34" s="98">
        <f t="shared" si="6"/>
        <v>3</v>
      </c>
      <c r="B34" s="98">
        <f t="shared" si="7"/>
        <v>9</v>
      </c>
      <c r="C34" s="97">
        <f t="shared" si="5"/>
        <v>360622.1328</v>
      </c>
      <c r="D34" s="97">
        <f>C34*Assumptions!$D$26/12</f>
        <v>2178.758719</v>
      </c>
      <c r="E34" s="97">
        <f t="shared" si="1"/>
        <v>350.7509273</v>
      </c>
      <c r="F34" s="97">
        <f>IFERROR(__xludf.DUMMYFUNCTION("pmt(Assumptions!$D$26/12,Assumptions!$D$20*12,-Assumptions!$D$19)"),2529.5096464483527)</f>
        <v>2529.509646</v>
      </c>
      <c r="G34" s="97">
        <f t="shared" si="2"/>
        <v>360271.3819</v>
      </c>
    </row>
    <row r="35">
      <c r="A35" s="98">
        <f t="shared" si="6"/>
        <v>3</v>
      </c>
      <c r="B35" s="98">
        <f t="shared" si="7"/>
        <v>10</v>
      </c>
      <c r="C35" s="97">
        <f t="shared" si="5"/>
        <v>360271.3819</v>
      </c>
      <c r="D35" s="97">
        <f>C35*Assumptions!$D$26/12</f>
        <v>2176.639599</v>
      </c>
      <c r="E35" s="97">
        <f t="shared" si="1"/>
        <v>352.8700475</v>
      </c>
      <c r="F35" s="97">
        <f>IFERROR(__xludf.DUMMYFUNCTION("pmt(Assumptions!$D$26/12,Assumptions!$D$20*12,-Assumptions!$D$19)"),2529.5096464483527)</f>
        <v>2529.509646</v>
      </c>
      <c r="G35" s="97">
        <f t="shared" si="2"/>
        <v>359918.5119</v>
      </c>
    </row>
    <row r="36">
      <c r="A36" s="98">
        <f t="shared" si="6"/>
        <v>3</v>
      </c>
      <c r="B36" s="98">
        <f t="shared" si="7"/>
        <v>11</v>
      </c>
      <c r="C36" s="97">
        <f t="shared" si="5"/>
        <v>359918.5119</v>
      </c>
      <c r="D36" s="97">
        <f>C36*Assumptions!$D$26/12</f>
        <v>2174.507676</v>
      </c>
      <c r="E36" s="97">
        <f t="shared" si="1"/>
        <v>355.0019707</v>
      </c>
      <c r="F36" s="97">
        <f>IFERROR(__xludf.DUMMYFUNCTION("pmt(Assumptions!$D$26/12,Assumptions!$D$20*12,-Assumptions!$D$19)"),2529.5096464483527)</f>
        <v>2529.509646</v>
      </c>
      <c r="G36" s="97">
        <f t="shared" si="2"/>
        <v>359563.5099</v>
      </c>
    </row>
    <row r="37">
      <c r="A37" s="98">
        <f t="shared" si="6"/>
        <v>3</v>
      </c>
      <c r="B37" s="98">
        <f t="shared" si="7"/>
        <v>12</v>
      </c>
      <c r="C37" s="97">
        <f t="shared" si="5"/>
        <v>359563.5099</v>
      </c>
      <c r="D37" s="97">
        <f>C37*Assumptions!$D$26/12</f>
        <v>2172.362872</v>
      </c>
      <c r="E37" s="97">
        <f t="shared" si="1"/>
        <v>357.1467742</v>
      </c>
      <c r="F37" s="97">
        <f>IFERROR(__xludf.DUMMYFUNCTION("pmt(Assumptions!$D$26/12,Assumptions!$D$20*12,-Assumptions!$D$19)"),2529.5096464483527)</f>
        <v>2529.509646</v>
      </c>
      <c r="G37" s="97">
        <f t="shared" si="2"/>
        <v>359206.3631</v>
      </c>
    </row>
    <row r="38">
      <c r="A38" s="98">
        <f t="shared" si="6"/>
        <v>4</v>
      </c>
      <c r="B38" s="98">
        <f t="shared" si="7"/>
        <v>1</v>
      </c>
      <c r="C38" s="97">
        <f t="shared" si="5"/>
        <v>359206.3631</v>
      </c>
      <c r="D38" s="97">
        <f>C38*Assumptions!$D$26/12</f>
        <v>2170.20511</v>
      </c>
      <c r="E38" s="97">
        <f t="shared" si="1"/>
        <v>359.304536</v>
      </c>
      <c r="F38" s="97">
        <f>IFERROR(__xludf.DUMMYFUNCTION("pmt(Assumptions!$D$26/12,Assumptions!$D$20*12,-Assumptions!$D$19)"),2529.5096464483527)</f>
        <v>2529.509646</v>
      </c>
      <c r="G38" s="97">
        <f t="shared" si="2"/>
        <v>358847.0586</v>
      </c>
    </row>
    <row r="39">
      <c r="A39" s="98">
        <f t="shared" si="6"/>
        <v>4</v>
      </c>
      <c r="B39" s="98">
        <f t="shared" si="7"/>
        <v>2</v>
      </c>
      <c r="C39" s="97">
        <f t="shared" si="5"/>
        <v>358847.0586</v>
      </c>
      <c r="D39" s="97">
        <f>C39*Assumptions!$D$26/12</f>
        <v>2168.034312</v>
      </c>
      <c r="E39" s="97">
        <f t="shared" si="1"/>
        <v>361.4753342</v>
      </c>
      <c r="F39" s="97">
        <f>IFERROR(__xludf.DUMMYFUNCTION("pmt(Assumptions!$D$26/12,Assumptions!$D$20*12,-Assumptions!$D$19)"),2529.5096464483527)</f>
        <v>2529.509646</v>
      </c>
      <c r="G39" s="97">
        <f t="shared" si="2"/>
        <v>358485.5832</v>
      </c>
    </row>
    <row r="40">
      <c r="A40" s="98">
        <f t="shared" si="6"/>
        <v>4</v>
      </c>
      <c r="B40" s="98">
        <f t="shared" si="7"/>
        <v>3</v>
      </c>
      <c r="C40" s="97">
        <f t="shared" si="5"/>
        <v>358485.5832</v>
      </c>
      <c r="D40" s="97">
        <f>C40*Assumptions!$D$26/12</f>
        <v>2165.850399</v>
      </c>
      <c r="E40" s="97">
        <f t="shared" si="1"/>
        <v>363.6592477</v>
      </c>
      <c r="F40" s="97">
        <f>IFERROR(__xludf.DUMMYFUNCTION("pmt(Assumptions!$D$26/12,Assumptions!$D$20*12,-Assumptions!$D$19)"),2529.5096464483527)</f>
        <v>2529.509646</v>
      </c>
      <c r="G40" s="97">
        <f t="shared" si="2"/>
        <v>358121.924</v>
      </c>
    </row>
    <row r="41">
      <c r="A41" s="98">
        <f t="shared" si="6"/>
        <v>4</v>
      </c>
      <c r="B41" s="98">
        <f t="shared" si="7"/>
        <v>4</v>
      </c>
      <c r="C41" s="97">
        <f t="shared" si="5"/>
        <v>358121.924</v>
      </c>
      <c r="D41" s="97">
        <f>C41*Assumptions!$D$26/12</f>
        <v>2163.653291</v>
      </c>
      <c r="E41" s="97">
        <f t="shared" si="1"/>
        <v>365.8563557</v>
      </c>
      <c r="F41" s="97">
        <f>IFERROR(__xludf.DUMMYFUNCTION("pmt(Assumptions!$D$26/12,Assumptions!$D$20*12,-Assumptions!$D$19)"),2529.5096464483527)</f>
        <v>2529.509646</v>
      </c>
      <c r="G41" s="97">
        <f t="shared" si="2"/>
        <v>357756.0676</v>
      </c>
    </row>
    <row r="42">
      <c r="A42" s="98">
        <f t="shared" si="6"/>
        <v>4</v>
      </c>
      <c r="B42" s="98">
        <f t="shared" si="7"/>
        <v>5</v>
      </c>
      <c r="C42" s="97">
        <f t="shared" si="5"/>
        <v>357756.0676</v>
      </c>
      <c r="D42" s="97">
        <f>C42*Assumptions!$D$26/12</f>
        <v>2161.442909</v>
      </c>
      <c r="E42" s="97">
        <f t="shared" si="1"/>
        <v>368.0667378</v>
      </c>
      <c r="F42" s="97">
        <f>IFERROR(__xludf.DUMMYFUNCTION("pmt(Assumptions!$D$26/12,Assumptions!$D$20*12,-Assumptions!$D$19)"),2529.5096464483527)</f>
        <v>2529.509646</v>
      </c>
      <c r="G42" s="97">
        <f t="shared" si="2"/>
        <v>357388.0009</v>
      </c>
    </row>
    <row r="43">
      <c r="A43" s="98">
        <f t="shared" si="6"/>
        <v>4</v>
      </c>
      <c r="B43" s="98">
        <f t="shared" si="7"/>
        <v>6</v>
      </c>
      <c r="C43" s="97">
        <f t="shared" si="5"/>
        <v>357388.0009</v>
      </c>
      <c r="D43" s="97">
        <f>C43*Assumptions!$D$26/12</f>
        <v>2159.219172</v>
      </c>
      <c r="E43" s="97">
        <f t="shared" si="1"/>
        <v>370.2904744</v>
      </c>
      <c r="F43" s="97">
        <f>IFERROR(__xludf.DUMMYFUNCTION("pmt(Assumptions!$D$26/12,Assumptions!$D$20*12,-Assumptions!$D$19)"),2529.5096464483527)</f>
        <v>2529.509646</v>
      </c>
      <c r="G43" s="97">
        <f t="shared" si="2"/>
        <v>357017.7104</v>
      </c>
    </row>
    <row r="44">
      <c r="A44" s="98">
        <f t="shared" si="6"/>
        <v>4</v>
      </c>
      <c r="B44" s="98">
        <f t="shared" si="7"/>
        <v>7</v>
      </c>
      <c r="C44" s="97">
        <f t="shared" si="5"/>
        <v>357017.7104</v>
      </c>
      <c r="D44" s="97">
        <f>C44*Assumptions!$D$26/12</f>
        <v>2156.982</v>
      </c>
      <c r="E44" s="97">
        <f t="shared" si="1"/>
        <v>372.527646</v>
      </c>
      <c r="F44" s="97">
        <f>IFERROR(__xludf.DUMMYFUNCTION("pmt(Assumptions!$D$26/12,Assumptions!$D$20*12,-Assumptions!$D$19)"),2529.5096464483527)</f>
        <v>2529.509646</v>
      </c>
      <c r="G44" s="97">
        <f t="shared" si="2"/>
        <v>356645.1828</v>
      </c>
    </row>
    <row r="45">
      <c r="A45" s="98">
        <f t="shared" si="6"/>
        <v>4</v>
      </c>
      <c r="B45" s="98">
        <f t="shared" si="7"/>
        <v>8</v>
      </c>
      <c r="C45" s="97">
        <f t="shared" si="5"/>
        <v>356645.1828</v>
      </c>
      <c r="D45" s="97">
        <f>C45*Assumptions!$D$26/12</f>
        <v>2154.731313</v>
      </c>
      <c r="E45" s="97">
        <f t="shared" si="1"/>
        <v>374.7783338</v>
      </c>
      <c r="F45" s="97">
        <f>IFERROR(__xludf.DUMMYFUNCTION("pmt(Assumptions!$D$26/12,Assumptions!$D$20*12,-Assumptions!$D$19)"),2529.5096464483527)</f>
        <v>2529.509646</v>
      </c>
      <c r="G45" s="97">
        <f t="shared" si="2"/>
        <v>356270.4044</v>
      </c>
    </row>
    <row r="46">
      <c r="A46" s="98">
        <f t="shared" si="6"/>
        <v>4</v>
      </c>
      <c r="B46" s="98">
        <f t="shared" si="7"/>
        <v>9</v>
      </c>
      <c r="C46" s="97">
        <f t="shared" si="5"/>
        <v>356270.4044</v>
      </c>
      <c r="D46" s="97">
        <f>C46*Assumptions!$D$26/12</f>
        <v>2152.467027</v>
      </c>
      <c r="E46" s="97">
        <f t="shared" si="1"/>
        <v>377.0426196</v>
      </c>
      <c r="F46" s="97">
        <f>IFERROR(__xludf.DUMMYFUNCTION("pmt(Assumptions!$D$26/12,Assumptions!$D$20*12,-Assumptions!$D$19)"),2529.5096464483527)</f>
        <v>2529.509646</v>
      </c>
      <c r="G46" s="97">
        <f t="shared" si="2"/>
        <v>355893.3618</v>
      </c>
    </row>
    <row r="47">
      <c r="A47" s="98">
        <f t="shared" si="6"/>
        <v>4</v>
      </c>
      <c r="B47" s="98">
        <f t="shared" si="7"/>
        <v>10</v>
      </c>
      <c r="C47" s="97">
        <f t="shared" si="5"/>
        <v>355893.3618</v>
      </c>
      <c r="D47" s="97">
        <f>C47*Assumptions!$D$26/12</f>
        <v>2150.189061</v>
      </c>
      <c r="E47" s="97">
        <f t="shared" si="1"/>
        <v>379.3205854</v>
      </c>
      <c r="F47" s="97">
        <f>IFERROR(__xludf.DUMMYFUNCTION("pmt(Assumptions!$D$26/12,Assumptions!$D$20*12,-Assumptions!$D$19)"),2529.5096464483527)</f>
        <v>2529.509646</v>
      </c>
      <c r="G47" s="97">
        <f t="shared" si="2"/>
        <v>355514.0412</v>
      </c>
    </row>
    <row r="48">
      <c r="A48" s="98">
        <f t="shared" si="6"/>
        <v>4</v>
      </c>
      <c r="B48" s="98">
        <f t="shared" si="7"/>
        <v>11</v>
      </c>
      <c r="C48" s="97">
        <f t="shared" si="5"/>
        <v>355514.0412</v>
      </c>
      <c r="D48" s="97">
        <f>C48*Assumptions!$D$26/12</f>
        <v>2147.897332</v>
      </c>
      <c r="E48" s="97">
        <f t="shared" si="1"/>
        <v>381.612314</v>
      </c>
      <c r="F48" s="97">
        <f>IFERROR(__xludf.DUMMYFUNCTION("pmt(Assumptions!$D$26/12,Assumptions!$D$20*12,-Assumptions!$D$19)"),2529.5096464483527)</f>
        <v>2529.509646</v>
      </c>
      <c r="G48" s="97">
        <f t="shared" si="2"/>
        <v>355132.4289</v>
      </c>
    </row>
    <row r="49">
      <c r="A49" s="98">
        <f t="shared" si="6"/>
        <v>4</v>
      </c>
      <c r="B49" s="98">
        <f t="shared" si="7"/>
        <v>12</v>
      </c>
      <c r="C49" s="97">
        <f t="shared" si="5"/>
        <v>355132.4289</v>
      </c>
      <c r="D49" s="97">
        <f>C49*Assumptions!$D$26/12</f>
        <v>2145.591758</v>
      </c>
      <c r="E49" s="97">
        <f t="shared" si="1"/>
        <v>383.9178884</v>
      </c>
      <c r="F49" s="97">
        <f>IFERROR(__xludf.DUMMYFUNCTION("pmt(Assumptions!$D$26/12,Assumptions!$D$20*12,-Assumptions!$D$19)"),2529.5096464483527)</f>
        <v>2529.509646</v>
      </c>
      <c r="G49" s="97">
        <f t="shared" si="2"/>
        <v>354748.511</v>
      </c>
    </row>
    <row r="50">
      <c r="A50" s="98">
        <f t="shared" si="6"/>
        <v>5</v>
      </c>
      <c r="B50" s="98">
        <f t="shared" si="7"/>
        <v>1</v>
      </c>
      <c r="C50" s="97">
        <f t="shared" si="5"/>
        <v>354748.511</v>
      </c>
      <c r="D50" s="97">
        <f>C50*Assumptions!$D$26/12</f>
        <v>2143.272254</v>
      </c>
      <c r="E50" s="97">
        <f t="shared" si="1"/>
        <v>386.2373923</v>
      </c>
      <c r="F50" s="97">
        <f>IFERROR(__xludf.DUMMYFUNCTION("pmt(Assumptions!$D$26/12,Assumptions!$D$20*12,-Assumptions!$D$19)"),2529.5096464483527)</f>
        <v>2529.509646</v>
      </c>
      <c r="G50" s="97">
        <f t="shared" si="2"/>
        <v>354362.2736</v>
      </c>
    </row>
    <row r="51">
      <c r="A51" s="98">
        <f t="shared" si="6"/>
        <v>5</v>
      </c>
      <c r="B51" s="98">
        <f t="shared" si="7"/>
        <v>2</v>
      </c>
      <c r="C51" s="97">
        <f t="shared" si="5"/>
        <v>354362.2736</v>
      </c>
      <c r="D51" s="97">
        <f>C51*Assumptions!$D$26/12</f>
        <v>2140.938737</v>
      </c>
      <c r="E51" s="97">
        <f t="shared" si="1"/>
        <v>388.5709098</v>
      </c>
      <c r="F51" s="97">
        <f>IFERROR(__xludf.DUMMYFUNCTION("pmt(Assumptions!$D$26/12,Assumptions!$D$20*12,-Assumptions!$D$19)"),2529.5096464483527)</f>
        <v>2529.509646</v>
      </c>
      <c r="G51" s="97">
        <f t="shared" si="2"/>
        <v>353973.7027</v>
      </c>
    </row>
    <row r="52">
      <c r="A52" s="98">
        <f t="shared" si="6"/>
        <v>5</v>
      </c>
      <c r="B52" s="98">
        <f t="shared" si="7"/>
        <v>3</v>
      </c>
      <c r="C52" s="97">
        <f t="shared" si="5"/>
        <v>353973.7027</v>
      </c>
      <c r="D52" s="97">
        <f>C52*Assumptions!$D$26/12</f>
        <v>2138.591121</v>
      </c>
      <c r="E52" s="97">
        <f t="shared" si="1"/>
        <v>390.9185258</v>
      </c>
      <c r="F52" s="97">
        <f>IFERROR(__xludf.DUMMYFUNCTION("pmt(Assumptions!$D$26/12,Assumptions!$D$20*12,-Assumptions!$D$19)"),2529.5096464483527)</f>
        <v>2529.509646</v>
      </c>
      <c r="G52" s="97">
        <f t="shared" si="2"/>
        <v>353582.7842</v>
      </c>
    </row>
    <row r="53">
      <c r="A53" s="98">
        <f t="shared" si="6"/>
        <v>5</v>
      </c>
      <c r="B53" s="98">
        <f t="shared" si="7"/>
        <v>4</v>
      </c>
      <c r="C53" s="97">
        <f t="shared" si="5"/>
        <v>353582.7842</v>
      </c>
      <c r="D53" s="97">
        <f>C53*Assumptions!$D$26/12</f>
        <v>2136.229321</v>
      </c>
      <c r="E53" s="97">
        <f t="shared" si="1"/>
        <v>393.2803252</v>
      </c>
      <c r="F53" s="97">
        <f>IFERROR(__xludf.DUMMYFUNCTION("pmt(Assumptions!$D$26/12,Assumptions!$D$20*12,-Assumptions!$D$19)"),2529.5096464483527)</f>
        <v>2529.509646</v>
      </c>
      <c r="G53" s="97">
        <f t="shared" si="2"/>
        <v>353189.5039</v>
      </c>
    </row>
    <row r="54">
      <c r="A54" s="98">
        <f t="shared" si="6"/>
        <v>5</v>
      </c>
      <c r="B54" s="98">
        <f t="shared" si="7"/>
        <v>5</v>
      </c>
      <c r="C54" s="97">
        <f t="shared" si="5"/>
        <v>353189.5039</v>
      </c>
      <c r="D54" s="97">
        <f>C54*Assumptions!$D$26/12</f>
        <v>2133.853253</v>
      </c>
      <c r="E54" s="97">
        <f t="shared" si="1"/>
        <v>395.6563938</v>
      </c>
      <c r="F54" s="97">
        <f>IFERROR(__xludf.DUMMYFUNCTION("pmt(Assumptions!$D$26/12,Assumptions!$D$20*12,-Assumptions!$D$19)"),2529.5096464483527)</f>
        <v>2529.509646</v>
      </c>
      <c r="G54" s="97">
        <f t="shared" si="2"/>
        <v>352793.8475</v>
      </c>
    </row>
    <row r="55">
      <c r="A55" s="98">
        <f t="shared" si="6"/>
        <v>5</v>
      </c>
      <c r="B55" s="98">
        <f t="shared" si="7"/>
        <v>6</v>
      </c>
      <c r="C55" s="97">
        <f t="shared" si="5"/>
        <v>352793.8475</v>
      </c>
      <c r="D55" s="97">
        <f>C55*Assumptions!$D$26/12</f>
        <v>2131.462829</v>
      </c>
      <c r="E55" s="97">
        <f t="shared" si="1"/>
        <v>398.0468179</v>
      </c>
      <c r="F55" s="97">
        <f>IFERROR(__xludf.DUMMYFUNCTION("pmt(Assumptions!$D$26/12,Assumptions!$D$20*12,-Assumptions!$D$19)"),2529.5096464483527)</f>
        <v>2529.509646</v>
      </c>
      <c r="G55" s="97">
        <f t="shared" si="2"/>
        <v>352395.8007</v>
      </c>
    </row>
    <row r="56">
      <c r="A56" s="98">
        <f t="shared" si="6"/>
        <v>5</v>
      </c>
      <c r="B56" s="98">
        <f t="shared" si="7"/>
        <v>7</v>
      </c>
      <c r="C56" s="97">
        <f t="shared" si="5"/>
        <v>352395.8007</v>
      </c>
      <c r="D56" s="97">
        <f>C56*Assumptions!$D$26/12</f>
        <v>2129.057962</v>
      </c>
      <c r="E56" s="97">
        <f t="shared" si="1"/>
        <v>400.4516841</v>
      </c>
      <c r="F56" s="97">
        <f>IFERROR(__xludf.DUMMYFUNCTION("pmt(Assumptions!$D$26/12,Assumptions!$D$20*12,-Assumptions!$D$19)"),2529.5096464483527)</f>
        <v>2529.509646</v>
      </c>
      <c r="G56" s="97">
        <f t="shared" si="2"/>
        <v>351995.349</v>
      </c>
    </row>
    <row r="57">
      <c r="A57" s="98">
        <f t="shared" si="6"/>
        <v>5</v>
      </c>
      <c r="B57" s="98">
        <f t="shared" si="7"/>
        <v>8</v>
      </c>
      <c r="C57" s="97">
        <f t="shared" si="5"/>
        <v>351995.349</v>
      </c>
      <c r="D57" s="97">
        <f>C57*Assumptions!$D$26/12</f>
        <v>2126.638567</v>
      </c>
      <c r="E57" s="97">
        <f t="shared" si="1"/>
        <v>402.8710796</v>
      </c>
      <c r="F57" s="97">
        <f>IFERROR(__xludf.DUMMYFUNCTION("pmt(Assumptions!$D$26/12,Assumptions!$D$20*12,-Assumptions!$D$19)"),2529.5096464483527)</f>
        <v>2529.509646</v>
      </c>
      <c r="G57" s="97">
        <f t="shared" si="2"/>
        <v>351592.4779</v>
      </c>
    </row>
    <row r="58">
      <c r="A58" s="98">
        <f t="shared" si="6"/>
        <v>5</v>
      </c>
      <c r="B58" s="98">
        <f t="shared" si="7"/>
        <v>9</v>
      </c>
      <c r="C58" s="97">
        <f t="shared" si="5"/>
        <v>351592.4779</v>
      </c>
      <c r="D58" s="97">
        <f>C58*Assumptions!$D$26/12</f>
        <v>2124.204554</v>
      </c>
      <c r="E58" s="97">
        <f t="shared" si="1"/>
        <v>405.3050924</v>
      </c>
      <c r="F58" s="97">
        <f>IFERROR(__xludf.DUMMYFUNCTION("pmt(Assumptions!$D$26/12,Assumptions!$D$20*12,-Assumptions!$D$19)"),2529.5096464483527)</f>
        <v>2529.509646</v>
      </c>
      <c r="G58" s="97">
        <f t="shared" si="2"/>
        <v>351187.1728</v>
      </c>
    </row>
    <row r="59">
      <c r="A59" s="98">
        <f t="shared" si="6"/>
        <v>5</v>
      </c>
      <c r="B59" s="98">
        <f t="shared" si="7"/>
        <v>10</v>
      </c>
      <c r="C59" s="97">
        <f t="shared" si="5"/>
        <v>351187.1728</v>
      </c>
      <c r="D59" s="97">
        <f>C59*Assumptions!$D$26/12</f>
        <v>2121.755836</v>
      </c>
      <c r="E59" s="97">
        <f t="shared" si="1"/>
        <v>407.7538107</v>
      </c>
      <c r="F59" s="97">
        <f>IFERROR(__xludf.DUMMYFUNCTION("pmt(Assumptions!$D$26/12,Assumptions!$D$20*12,-Assumptions!$D$19)"),2529.5096464483527)</f>
        <v>2529.509646</v>
      </c>
      <c r="G59" s="97">
        <f t="shared" si="2"/>
        <v>350779.419</v>
      </c>
    </row>
    <row r="60">
      <c r="A60" s="98">
        <f t="shared" si="6"/>
        <v>5</v>
      </c>
      <c r="B60" s="98">
        <f t="shared" si="7"/>
        <v>11</v>
      </c>
      <c r="C60" s="97">
        <f t="shared" si="5"/>
        <v>350779.419</v>
      </c>
      <c r="D60" s="97">
        <f>C60*Assumptions!$D$26/12</f>
        <v>2119.292323</v>
      </c>
      <c r="E60" s="97">
        <f t="shared" si="1"/>
        <v>410.2173233</v>
      </c>
      <c r="F60" s="97">
        <f>IFERROR(__xludf.DUMMYFUNCTION("pmt(Assumptions!$D$26/12,Assumptions!$D$20*12,-Assumptions!$D$19)"),2529.5096464483527)</f>
        <v>2529.509646</v>
      </c>
      <c r="G60" s="97">
        <f t="shared" si="2"/>
        <v>350369.2017</v>
      </c>
    </row>
    <row r="61">
      <c r="A61" s="98">
        <f t="shared" si="6"/>
        <v>5</v>
      </c>
      <c r="B61" s="98">
        <f t="shared" si="7"/>
        <v>12</v>
      </c>
      <c r="C61" s="97">
        <f t="shared" si="5"/>
        <v>350369.2017</v>
      </c>
      <c r="D61" s="97">
        <f>C61*Assumptions!$D$26/12</f>
        <v>2116.813927</v>
      </c>
      <c r="E61" s="97">
        <f t="shared" si="1"/>
        <v>412.6957196</v>
      </c>
      <c r="F61" s="97">
        <f>IFERROR(__xludf.DUMMYFUNCTION("pmt(Assumptions!$D$26/12,Assumptions!$D$20*12,-Assumptions!$D$19)"),2529.5096464483527)</f>
        <v>2529.509646</v>
      </c>
      <c r="G61" s="97">
        <f t="shared" si="2"/>
        <v>349956.506</v>
      </c>
    </row>
    <row r="62">
      <c r="A62" s="98">
        <f t="shared" si="6"/>
        <v>6</v>
      </c>
      <c r="B62" s="98">
        <f t="shared" si="7"/>
        <v>1</v>
      </c>
      <c r="C62" s="97">
        <f t="shared" si="5"/>
        <v>349956.506</v>
      </c>
      <c r="D62" s="97">
        <f>C62*Assumptions!$D$26/12</f>
        <v>2114.320557</v>
      </c>
      <c r="E62" s="97">
        <f t="shared" si="1"/>
        <v>415.1890896</v>
      </c>
      <c r="F62" s="97">
        <f>IFERROR(__xludf.DUMMYFUNCTION("pmt(Assumptions!$D$26/12,Assumptions!$D$20*12,-Assumptions!$D$19)"),2529.5096464483527)</f>
        <v>2529.509646</v>
      </c>
      <c r="G62" s="97">
        <f t="shared" si="2"/>
        <v>349541.3169</v>
      </c>
    </row>
    <row r="63">
      <c r="A63" s="98">
        <f t="shared" si="6"/>
        <v>6</v>
      </c>
      <c r="B63" s="98">
        <f t="shared" si="7"/>
        <v>2</v>
      </c>
      <c r="C63" s="97">
        <f t="shared" si="5"/>
        <v>349541.3169</v>
      </c>
      <c r="D63" s="97">
        <f>C63*Assumptions!$D$26/12</f>
        <v>2111.812123</v>
      </c>
      <c r="E63" s="97">
        <f t="shared" si="1"/>
        <v>417.6975237</v>
      </c>
      <c r="F63" s="97">
        <f>IFERROR(__xludf.DUMMYFUNCTION("pmt(Assumptions!$D$26/12,Assumptions!$D$20*12,-Assumptions!$D$19)"),2529.5096464483527)</f>
        <v>2529.509646</v>
      </c>
      <c r="G63" s="97">
        <f t="shared" si="2"/>
        <v>349123.6193</v>
      </c>
    </row>
    <row r="64">
      <c r="A64" s="98">
        <f t="shared" si="6"/>
        <v>6</v>
      </c>
      <c r="B64" s="98">
        <f t="shared" si="7"/>
        <v>3</v>
      </c>
      <c r="C64" s="97">
        <f t="shared" si="5"/>
        <v>349123.6193</v>
      </c>
      <c r="D64" s="97">
        <f>C64*Assumptions!$D$26/12</f>
        <v>2109.288534</v>
      </c>
      <c r="E64" s="97">
        <f t="shared" si="1"/>
        <v>420.2211129</v>
      </c>
      <c r="F64" s="97">
        <f>IFERROR(__xludf.DUMMYFUNCTION("pmt(Assumptions!$D$26/12,Assumptions!$D$20*12,-Assumptions!$D$19)"),2529.5096464483527)</f>
        <v>2529.509646</v>
      </c>
      <c r="G64" s="97">
        <f t="shared" si="2"/>
        <v>348703.3982</v>
      </c>
    </row>
    <row r="65">
      <c r="A65" s="98">
        <f t="shared" si="6"/>
        <v>6</v>
      </c>
      <c r="B65" s="98">
        <f t="shared" si="7"/>
        <v>4</v>
      </c>
      <c r="C65" s="97">
        <f t="shared" si="5"/>
        <v>348703.3982</v>
      </c>
      <c r="D65" s="97">
        <f>C65*Assumptions!$D$26/12</f>
        <v>2106.749698</v>
      </c>
      <c r="E65" s="97">
        <f t="shared" si="1"/>
        <v>422.7599488</v>
      </c>
      <c r="F65" s="97">
        <f>IFERROR(__xludf.DUMMYFUNCTION("pmt(Assumptions!$D$26/12,Assumptions!$D$20*12,-Assumptions!$D$19)"),2529.5096464483527)</f>
        <v>2529.509646</v>
      </c>
      <c r="G65" s="97">
        <f t="shared" si="2"/>
        <v>348280.6383</v>
      </c>
    </row>
    <row r="66">
      <c r="A66" s="98">
        <f t="shared" si="6"/>
        <v>6</v>
      </c>
      <c r="B66" s="98">
        <f t="shared" si="7"/>
        <v>5</v>
      </c>
      <c r="C66" s="97">
        <f t="shared" si="5"/>
        <v>348280.6383</v>
      </c>
      <c r="D66" s="97">
        <f>C66*Assumptions!$D$26/12</f>
        <v>2104.195523</v>
      </c>
      <c r="E66" s="97">
        <f t="shared" si="1"/>
        <v>425.3141235</v>
      </c>
      <c r="F66" s="97">
        <f>IFERROR(__xludf.DUMMYFUNCTION("pmt(Assumptions!$D$26/12,Assumptions!$D$20*12,-Assumptions!$D$19)"),2529.5096464483527)</f>
        <v>2529.509646</v>
      </c>
      <c r="G66" s="97">
        <f t="shared" si="2"/>
        <v>347855.3242</v>
      </c>
    </row>
    <row r="67">
      <c r="A67" s="98">
        <f t="shared" si="6"/>
        <v>6</v>
      </c>
      <c r="B67" s="98">
        <f t="shared" si="7"/>
        <v>6</v>
      </c>
      <c r="C67" s="97">
        <f t="shared" si="5"/>
        <v>347855.3242</v>
      </c>
      <c r="D67" s="97">
        <f>C67*Assumptions!$D$26/12</f>
        <v>2101.625917</v>
      </c>
      <c r="E67" s="97">
        <f t="shared" si="1"/>
        <v>427.8837296</v>
      </c>
      <c r="F67" s="97">
        <f>IFERROR(__xludf.DUMMYFUNCTION("pmt(Assumptions!$D$26/12,Assumptions!$D$20*12,-Assumptions!$D$19)"),2529.5096464483527)</f>
        <v>2529.509646</v>
      </c>
      <c r="G67" s="97">
        <f t="shared" si="2"/>
        <v>347427.4404</v>
      </c>
    </row>
    <row r="68">
      <c r="A68" s="98">
        <f t="shared" si="6"/>
        <v>6</v>
      </c>
      <c r="B68" s="98">
        <f t="shared" si="7"/>
        <v>7</v>
      </c>
      <c r="C68" s="97">
        <f t="shared" si="5"/>
        <v>347427.4404</v>
      </c>
      <c r="D68" s="97">
        <f>C68*Assumptions!$D$26/12</f>
        <v>2099.040786</v>
      </c>
      <c r="E68" s="97">
        <f t="shared" si="1"/>
        <v>430.4688605</v>
      </c>
      <c r="F68" s="97">
        <f>IFERROR(__xludf.DUMMYFUNCTION("pmt(Assumptions!$D$26/12,Assumptions!$D$20*12,-Assumptions!$D$19)"),2529.5096464483527)</f>
        <v>2529.509646</v>
      </c>
      <c r="G68" s="97">
        <f t="shared" si="2"/>
        <v>346996.9716</v>
      </c>
    </row>
    <row r="69">
      <c r="A69" s="98">
        <f t="shared" si="6"/>
        <v>6</v>
      </c>
      <c r="B69" s="98">
        <f t="shared" si="7"/>
        <v>8</v>
      </c>
      <c r="C69" s="97">
        <f t="shared" si="5"/>
        <v>346996.9716</v>
      </c>
      <c r="D69" s="97">
        <f>C69*Assumptions!$D$26/12</f>
        <v>2096.440037</v>
      </c>
      <c r="E69" s="97">
        <f t="shared" si="1"/>
        <v>433.0696099</v>
      </c>
      <c r="F69" s="97">
        <f>IFERROR(__xludf.DUMMYFUNCTION("pmt(Assumptions!$D$26/12,Assumptions!$D$20*12,-Assumptions!$D$19)"),2529.5096464483527)</f>
        <v>2529.509646</v>
      </c>
      <c r="G69" s="97">
        <f t="shared" si="2"/>
        <v>346563.902</v>
      </c>
    </row>
    <row r="70">
      <c r="A70" s="98">
        <f t="shared" si="6"/>
        <v>6</v>
      </c>
      <c r="B70" s="98">
        <f t="shared" si="7"/>
        <v>9</v>
      </c>
      <c r="C70" s="97">
        <f t="shared" si="5"/>
        <v>346563.902</v>
      </c>
      <c r="D70" s="97">
        <f>C70*Assumptions!$D$26/12</f>
        <v>2093.823574</v>
      </c>
      <c r="E70" s="97">
        <f t="shared" si="1"/>
        <v>435.6860721</v>
      </c>
      <c r="F70" s="97">
        <f>IFERROR(__xludf.DUMMYFUNCTION("pmt(Assumptions!$D$26/12,Assumptions!$D$20*12,-Assumptions!$D$19)"),2529.5096464483527)</f>
        <v>2529.509646</v>
      </c>
      <c r="G70" s="97">
        <f t="shared" si="2"/>
        <v>346128.2159</v>
      </c>
    </row>
    <row r="71">
      <c r="A71" s="98">
        <f t="shared" si="6"/>
        <v>6</v>
      </c>
      <c r="B71" s="98">
        <f t="shared" si="7"/>
        <v>10</v>
      </c>
      <c r="C71" s="97">
        <f t="shared" si="5"/>
        <v>346128.2159</v>
      </c>
      <c r="D71" s="97">
        <f>C71*Assumptions!$D$26/12</f>
        <v>2091.191304</v>
      </c>
      <c r="E71" s="97">
        <f t="shared" si="1"/>
        <v>438.3183421</v>
      </c>
      <c r="F71" s="97">
        <f>IFERROR(__xludf.DUMMYFUNCTION("pmt(Assumptions!$D$26/12,Assumptions!$D$20*12,-Assumptions!$D$19)"),2529.5096464483527)</f>
        <v>2529.509646</v>
      </c>
      <c r="G71" s="97">
        <f t="shared" si="2"/>
        <v>345689.8975</v>
      </c>
    </row>
    <row r="72">
      <c r="A72" s="98">
        <f t="shared" si="6"/>
        <v>6</v>
      </c>
      <c r="B72" s="98">
        <f t="shared" si="7"/>
        <v>11</v>
      </c>
      <c r="C72" s="97">
        <f t="shared" si="5"/>
        <v>345689.8975</v>
      </c>
      <c r="D72" s="97">
        <f>C72*Assumptions!$D$26/12</f>
        <v>2088.543131</v>
      </c>
      <c r="E72" s="97">
        <f t="shared" si="1"/>
        <v>440.9665154</v>
      </c>
      <c r="F72" s="97">
        <f>IFERROR(__xludf.DUMMYFUNCTION("pmt(Assumptions!$D$26/12,Assumptions!$D$20*12,-Assumptions!$D$19)"),2529.5096464483527)</f>
        <v>2529.509646</v>
      </c>
      <c r="G72" s="97">
        <f t="shared" si="2"/>
        <v>345248.931</v>
      </c>
    </row>
    <row r="73">
      <c r="A73" s="98">
        <f t="shared" si="6"/>
        <v>6</v>
      </c>
      <c r="B73" s="98">
        <f t="shared" si="7"/>
        <v>12</v>
      </c>
      <c r="C73" s="97">
        <f t="shared" si="5"/>
        <v>345248.931</v>
      </c>
      <c r="D73" s="97">
        <f>C73*Assumptions!$D$26/12</f>
        <v>2085.878958</v>
      </c>
      <c r="E73" s="97">
        <f t="shared" si="1"/>
        <v>443.6306881</v>
      </c>
      <c r="F73" s="97">
        <f>IFERROR(__xludf.DUMMYFUNCTION("pmt(Assumptions!$D$26/12,Assumptions!$D$20*12,-Assumptions!$D$19)"),2529.5096464483527)</f>
        <v>2529.509646</v>
      </c>
      <c r="G73" s="97">
        <f t="shared" si="2"/>
        <v>344805.3003</v>
      </c>
    </row>
    <row r="74">
      <c r="A74" s="98">
        <f t="shared" si="6"/>
        <v>7</v>
      </c>
      <c r="B74" s="98">
        <f t="shared" si="7"/>
        <v>1</v>
      </c>
      <c r="C74" s="97">
        <f t="shared" si="5"/>
        <v>344805.3003</v>
      </c>
      <c r="D74" s="97">
        <f>C74*Assumptions!$D$26/12</f>
        <v>2083.19869</v>
      </c>
      <c r="E74" s="97">
        <f t="shared" si="1"/>
        <v>446.3109569</v>
      </c>
      <c r="F74" s="97">
        <f>IFERROR(__xludf.DUMMYFUNCTION("pmt(Assumptions!$D$26/12,Assumptions!$D$20*12,-Assumptions!$D$19)"),2529.5096464483527)</f>
        <v>2529.509646</v>
      </c>
      <c r="G74" s="97">
        <f t="shared" si="2"/>
        <v>344358.9894</v>
      </c>
    </row>
    <row r="75">
      <c r="A75" s="98">
        <f t="shared" si="6"/>
        <v>7</v>
      </c>
      <c r="B75" s="98">
        <f t="shared" si="7"/>
        <v>2</v>
      </c>
      <c r="C75" s="97">
        <f t="shared" si="5"/>
        <v>344358.9894</v>
      </c>
      <c r="D75" s="97">
        <f>C75*Assumptions!$D$26/12</f>
        <v>2080.502228</v>
      </c>
      <c r="E75" s="97">
        <f t="shared" si="1"/>
        <v>449.0074189</v>
      </c>
      <c r="F75" s="97">
        <f>IFERROR(__xludf.DUMMYFUNCTION("pmt(Assumptions!$D$26/12,Assumptions!$D$20*12,-Assumptions!$D$19)"),2529.5096464483527)</f>
        <v>2529.509646</v>
      </c>
      <c r="G75" s="97">
        <f t="shared" si="2"/>
        <v>343909.982</v>
      </c>
    </row>
    <row r="76">
      <c r="A76" s="98">
        <f t="shared" si="6"/>
        <v>7</v>
      </c>
      <c r="B76" s="98">
        <f t="shared" si="7"/>
        <v>3</v>
      </c>
      <c r="C76" s="97">
        <f t="shared" si="5"/>
        <v>343909.982</v>
      </c>
      <c r="D76" s="97">
        <f>C76*Assumptions!$D$26/12</f>
        <v>2077.789474</v>
      </c>
      <c r="E76" s="97">
        <f t="shared" si="1"/>
        <v>451.720172</v>
      </c>
      <c r="F76" s="97">
        <f>IFERROR(__xludf.DUMMYFUNCTION("pmt(Assumptions!$D$26/12,Assumptions!$D$20*12,-Assumptions!$D$19)"),2529.5096464483527)</f>
        <v>2529.509646</v>
      </c>
      <c r="G76" s="97">
        <f t="shared" si="2"/>
        <v>343458.2618</v>
      </c>
    </row>
    <row r="77">
      <c r="A77" s="98">
        <f t="shared" si="6"/>
        <v>7</v>
      </c>
      <c r="B77" s="98">
        <f t="shared" si="7"/>
        <v>4</v>
      </c>
      <c r="C77" s="97">
        <f t="shared" si="5"/>
        <v>343458.2618</v>
      </c>
      <c r="D77" s="97">
        <f>C77*Assumptions!$D$26/12</f>
        <v>2075.060332</v>
      </c>
      <c r="E77" s="97">
        <f t="shared" si="1"/>
        <v>454.4493148</v>
      </c>
      <c r="F77" s="97">
        <f>IFERROR(__xludf.DUMMYFUNCTION("pmt(Assumptions!$D$26/12,Assumptions!$D$20*12,-Assumptions!$D$19)"),2529.5096464483527)</f>
        <v>2529.509646</v>
      </c>
      <c r="G77" s="97">
        <f t="shared" si="2"/>
        <v>343003.8125</v>
      </c>
    </row>
    <row r="78">
      <c r="A78" s="98">
        <f t="shared" si="6"/>
        <v>7</v>
      </c>
      <c r="B78" s="98">
        <f t="shared" si="7"/>
        <v>5</v>
      </c>
      <c r="C78" s="97">
        <f t="shared" si="5"/>
        <v>343003.8125</v>
      </c>
      <c r="D78" s="97">
        <f>C78*Assumptions!$D$26/12</f>
        <v>2072.3147</v>
      </c>
      <c r="E78" s="97">
        <f t="shared" si="1"/>
        <v>457.194946</v>
      </c>
      <c r="F78" s="97">
        <f>IFERROR(__xludf.DUMMYFUNCTION("pmt(Assumptions!$D$26/12,Assumptions!$D$20*12,-Assumptions!$D$19)"),2529.5096464483527)</f>
        <v>2529.509646</v>
      </c>
      <c r="G78" s="97">
        <f t="shared" si="2"/>
        <v>342546.6175</v>
      </c>
    </row>
    <row r="79">
      <c r="A79" s="98">
        <f t="shared" si="6"/>
        <v>7</v>
      </c>
      <c r="B79" s="98">
        <f t="shared" si="7"/>
        <v>6</v>
      </c>
      <c r="C79" s="97">
        <f t="shared" si="5"/>
        <v>342546.6175</v>
      </c>
      <c r="D79" s="97">
        <f>C79*Assumptions!$D$26/12</f>
        <v>2069.552481</v>
      </c>
      <c r="E79" s="97">
        <f t="shared" si="1"/>
        <v>459.9571655</v>
      </c>
      <c r="F79" s="97">
        <f>IFERROR(__xludf.DUMMYFUNCTION("pmt(Assumptions!$D$26/12,Assumptions!$D$20*12,-Assumptions!$D$19)"),2529.5096464483527)</f>
        <v>2529.509646</v>
      </c>
      <c r="G79" s="97">
        <f t="shared" si="2"/>
        <v>342086.6604</v>
      </c>
    </row>
    <row r="80">
      <c r="A80" s="98">
        <f t="shared" si="6"/>
        <v>7</v>
      </c>
      <c r="B80" s="98">
        <f t="shared" si="7"/>
        <v>7</v>
      </c>
      <c r="C80" s="97">
        <f t="shared" si="5"/>
        <v>342086.6604</v>
      </c>
      <c r="D80" s="97">
        <f>C80*Assumptions!$D$26/12</f>
        <v>2066.773573</v>
      </c>
      <c r="E80" s="97">
        <f t="shared" si="1"/>
        <v>462.7360734</v>
      </c>
      <c r="F80" s="97">
        <f>IFERROR(__xludf.DUMMYFUNCTION("pmt(Assumptions!$D$26/12,Assumptions!$D$20*12,-Assumptions!$D$19)"),2529.5096464483527)</f>
        <v>2529.509646</v>
      </c>
      <c r="G80" s="97">
        <f t="shared" si="2"/>
        <v>341623.9243</v>
      </c>
    </row>
    <row r="81">
      <c r="A81" s="98">
        <f t="shared" si="6"/>
        <v>7</v>
      </c>
      <c r="B81" s="98">
        <f t="shared" si="7"/>
        <v>8</v>
      </c>
      <c r="C81" s="97">
        <f t="shared" si="5"/>
        <v>341623.9243</v>
      </c>
      <c r="D81" s="97">
        <f>C81*Assumptions!$D$26/12</f>
        <v>2063.977876</v>
      </c>
      <c r="E81" s="97">
        <f t="shared" si="1"/>
        <v>465.5317705</v>
      </c>
      <c r="F81" s="97">
        <f>IFERROR(__xludf.DUMMYFUNCTION("pmt(Assumptions!$D$26/12,Assumptions!$D$20*12,-Assumptions!$D$19)"),2529.5096464483527)</f>
        <v>2529.509646</v>
      </c>
      <c r="G81" s="97">
        <f t="shared" si="2"/>
        <v>341158.3925</v>
      </c>
    </row>
    <row r="82">
      <c r="A82" s="98">
        <f t="shared" si="6"/>
        <v>7</v>
      </c>
      <c r="B82" s="98">
        <f t="shared" si="7"/>
        <v>9</v>
      </c>
      <c r="C82" s="97">
        <f t="shared" si="5"/>
        <v>341158.3925</v>
      </c>
      <c r="D82" s="97">
        <f>C82*Assumptions!$D$26/12</f>
        <v>2061.165288</v>
      </c>
      <c r="E82" s="97">
        <f t="shared" si="1"/>
        <v>468.3443583</v>
      </c>
      <c r="F82" s="97">
        <f>IFERROR(__xludf.DUMMYFUNCTION("pmt(Assumptions!$D$26/12,Assumptions!$D$20*12,-Assumptions!$D$19)"),2529.5096464483527)</f>
        <v>2529.509646</v>
      </c>
      <c r="G82" s="97">
        <f t="shared" si="2"/>
        <v>340690.0482</v>
      </c>
    </row>
    <row r="83">
      <c r="A83" s="98">
        <f t="shared" si="6"/>
        <v>7</v>
      </c>
      <c r="B83" s="98">
        <f t="shared" si="7"/>
        <v>10</v>
      </c>
      <c r="C83" s="97">
        <f t="shared" si="5"/>
        <v>340690.0482</v>
      </c>
      <c r="D83" s="97">
        <f>C83*Assumptions!$D$26/12</f>
        <v>2058.335708</v>
      </c>
      <c r="E83" s="97">
        <f t="shared" si="1"/>
        <v>471.1739388</v>
      </c>
      <c r="F83" s="97">
        <f>IFERROR(__xludf.DUMMYFUNCTION("pmt(Assumptions!$D$26/12,Assumptions!$D$20*12,-Assumptions!$D$19)"),2529.5096464483527)</f>
        <v>2529.509646</v>
      </c>
      <c r="G83" s="97">
        <f t="shared" si="2"/>
        <v>340218.8742</v>
      </c>
    </row>
    <row r="84">
      <c r="A84" s="98">
        <f t="shared" si="6"/>
        <v>7</v>
      </c>
      <c r="B84" s="98">
        <f t="shared" si="7"/>
        <v>11</v>
      </c>
      <c r="C84" s="97">
        <f t="shared" si="5"/>
        <v>340218.8742</v>
      </c>
      <c r="D84" s="97">
        <f>C84*Assumptions!$D$26/12</f>
        <v>2055.489032</v>
      </c>
      <c r="E84" s="97">
        <f t="shared" si="1"/>
        <v>474.0206146</v>
      </c>
      <c r="F84" s="97">
        <f>IFERROR(__xludf.DUMMYFUNCTION("pmt(Assumptions!$D$26/12,Assumptions!$D$20*12,-Assumptions!$D$19)"),2529.5096464483527)</f>
        <v>2529.509646</v>
      </c>
      <c r="G84" s="97">
        <f t="shared" si="2"/>
        <v>339744.8536</v>
      </c>
    </row>
    <row r="85">
      <c r="A85" s="98">
        <f t="shared" si="6"/>
        <v>7</v>
      </c>
      <c r="B85" s="98">
        <f t="shared" si="7"/>
        <v>12</v>
      </c>
      <c r="C85" s="97">
        <f t="shared" si="5"/>
        <v>339744.8536</v>
      </c>
      <c r="D85" s="97">
        <f>C85*Assumptions!$D$26/12</f>
        <v>2052.625157</v>
      </c>
      <c r="E85" s="97">
        <f t="shared" si="1"/>
        <v>476.8844892</v>
      </c>
      <c r="F85" s="97">
        <f>IFERROR(__xludf.DUMMYFUNCTION("pmt(Assumptions!$D$26/12,Assumptions!$D$20*12,-Assumptions!$D$19)"),2529.5096464483527)</f>
        <v>2529.509646</v>
      </c>
      <c r="G85" s="97">
        <f t="shared" si="2"/>
        <v>339267.9691</v>
      </c>
    </row>
    <row r="86">
      <c r="A86" s="98">
        <f t="shared" si="6"/>
        <v>8</v>
      </c>
      <c r="B86" s="98">
        <f t="shared" si="7"/>
        <v>1</v>
      </c>
      <c r="C86" s="97">
        <f t="shared" si="5"/>
        <v>339267.9691</v>
      </c>
      <c r="D86" s="97">
        <f>C86*Assumptions!$D$26/12</f>
        <v>2049.74398</v>
      </c>
      <c r="E86" s="97">
        <f t="shared" si="1"/>
        <v>479.7656663</v>
      </c>
      <c r="F86" s="97">
        <f>IFERROR(__xludf.DUMMYFUNCTION("pmt(Assumptions!$D$26/12,Assumptions!$D$20*12,-Assumptions!$D$19)"),2529.5096464483527)</f>
        <v>2529.509646</v>
      </c>
      <c r="G86" s="97">
        <f t="shared" si="2"/>
        <v>338788.2035</v>
      </c>
    </row>
    <row r="87">
      <c r="A87" s="98">
        <f t="shared" si="6"/>
        <v>8</v>
      </c>
      <c r="B87" s="98">
        <f t="shared" si="7"/>
        <v>2</v>
      </c>
      <c r="C87" s="97">
        <f t="shared" si="5"/>
        <v>338788.2035</v>
      </c>
      <c r="D87" s="97">
        <f>C87*Assumptions!$D$26/12</f>
        <v>2046.845396</v>
      </c>
      <c r="E87" s="97">
        <f t="shared" si="1"/>
        <v>482.6642505</v>
      </c>
      <c r="F87" s="97">
        <f>IFERROR(__xludf.DUMMYFUNCTION("pmt(Assumptions!$D$26/12,Assumptions!$D$20*12,-Assumptions!$D$19)"),2529.5096464483527)</f>
        <v>2529.509646</v>
      </c>
      <c r="G87" s="97">
        <f t="shared" si="2"/>
        <v>338305.5392</v>
      </c>
    </row>
    <row r="88">
      <c r="A88" s="98">
        <f t="shared" si="6"/>
        <v>8</v>
      </c>
      <c r="B88" s="98">
        <f t="shared" si="7"/>
        <v>3</v>
      </c>
      <c r="C88" s="97">
        <f t="shared" si="5"/>
        <v>338305.5392</v>
      </c>
      <c r="D88" s="97">
        <f>C88*Assumptions!$D$26/12</f>
        <v>2043.929299</v>
      </c>
      <c r="E88" s="97">
        <f t="shared" si="1"/>
        <v>485.5803471</v>
      </c>
      <c r="F88" s="97">
        <f>IFERROR(__xludf.DUMMYFUNCTION("pmt(Assumptions!$D$26/12,Assumptions!$D$20*12,-Assumptions!$D$19)"),2529.5096464483527)</f>
        <v>2529.509646</v>
      </c>
      <c r="G88" s="97">
        <f t="shared" si="2"/>
        <v>337819.9589</v>
      </c>
    </row>
    <row r="89">
      <c r="A89" s="98">
        <f t="shared" si="6"/>
        <v>8</v>
      </c>
      <c r="B89" s="98">
        <f t="shared" si="7"/>
        <v>4</v>
      </c>
      <c r="C89" s="97">
        <f t="shared" si="5"/>
        <v>337819.9589</v>
      </c>
      <c r="D89" s="97">
        <f>C89*Assumptions!$D$26/12</f>
        <v>2040.995585</v>
      </c>
      <c r="E89" s="97">
        <f t="shared" si="1"/>
        <v>488.5140616</v>
      </c>
      <c r="F89" s="97">
        <f>IFERROR(__xludf.DUMMYFUNCTION("pmt(Assumptions!$D$26/12,Assumptions!$D$20*12,-Assumptions!$D$19)"),2529.5096464483527)</f>
        <v>2529.509646</v>
      </c>
      <c r="G89" s="97">
        <f t="shared" si="2"/>
        <v>337331.4448</v>
      </c>
    </row>
    <row r="90">
      <c r="A90" s="98">
        <f t="shared" si="6"/>
        <v>8</v>
      </c>
      <c r="B90" s="98">
        <f t="shared" si="7"/>
        <v>5</v>
      </c>
      <c r="C90" s="97">
        <f t="shared" si="5"/>
        <v>337331.4448</v>
      </c>
      <c r="D90" s="97">
        <f>C90*Assumptions!$D$26/12</f>
        <v>2038.044146</v>
      </c>
      <c r="E90" s="97">
        <f t="shared" si="1"/>
        <v>491.4655008</v>
      </c>
      <c r="F90" s="97">
        <f>IFERROR(__xludf.DUMMYFUNCTION("pmt(Assumptions!$D$26/12,Assumptions!$D$20*12,-Assumptions!$D$19)"),2529.5096464483527)</f>
        <v>2529.509646</v>
      </c>
      <c r="G90" s="97">
        <f t="shared" si="2"/>
        <v>336839.9793</v>
      </c>
    </row>
    <row r="91">
      <c r="A91" s="98">
        <f t="shared" si="6"/>
        <v>8</v>
      </c>
      <c r="B91" s="98">
        <f t="shared" si="7"/>
        <v>6</v>
      </c>
      <c r="C91" s="97">
        <f t="shared" si="5"/>
        <v>336839.9793</v>
      </c>
      <c r="D91" s="97">
        <f>C91*Assumptions!$D$26/12</f>
        <v>2035.074875</v>
      </c>
      <c r="E91" s="97">
        <f t="shared" si="1"/>
        <v>494.4347715</v>
      </c>
      <c r="F91" s="97">
        <f>IFERROR(__xludf.DUMMYFUNCTION("pmt(Assumptions!$D$26/12,Assumptions!$D$20*12,-Assumptions!$D$19)"),2529.5096464483527)</f>
        <v>2529.509646</v>
      </c>
      <c r="G91" s="97">
        <f t="shared" si="2"/>
        <v>336345.5445</v>
      </c>
    </row>
    <row r="92">
      <c r="A92" s="98">
        <f t="shared" si="6"/>
        <v>8</v>
      </c>
      <c r="B92" s="98">
        <f t="shared" si="7"/>
        <v>7</v>
      </c>
      <c r="C92" s="97">
        <f t="shared" si="5"/>
        <v>336345.5445</v>
      </c>
      <c r="D92" s="97">
        <f>C92*Assumptions!$D$26/12</f>
        <v>2032.087665</v>
      </c>
      <c r="E92" s="97">
        <f t="shared" si="1"/>
        <v>497.4219816</v>
      </c>
      <c r="F92" s="97">
        <f>IFERROR(__xludf.DUMMYFUNCTION("pmt(Assumptions!$D$26/12,Assumptions!$D$20*12,-Assumptions!$D$19)"),2529.5096464483527)</f>
        <v>2529.509646</v>
      </c>
      <c r="G92" s="97">
        <f t="shared" si="2"/>
        <v>335848.1225</v>
      </c>
    </row>
    <row r="93">
      <c r="A93" s="98">
        <f t="shared" si="6"/>
        <v>8</v>
      </c>
      <c r="B93" s="98">
        <f t="shared" si="7"/>
        <v>8</v>
      </c>
      <c r="C93" s="97">
        <f t="shared" si="5"/>
        <v>335848.1225</v>
      </c>
      <c r="D93" s="97">
        <f>C93*Assumptions!$D$26/12</f>
        <v>2029.082407</v>
      </c>
      <c r="E93" s="97">
        <f t="shared" si="1"/>
        <v>500.4272394</v>
      </c>
      <c r="F93" s="97">
        <f>IFERROR(__xludf.DUMMYFUNCTION("pmt(Assumptions!$D$26/12,Assumptions!$D$20*12,-Assumptions!$D$19)"),2529.5096464483527)</f>
        <v>2529.509646</v>
      </c>
      <c r="G93" s="97">
        <f t="shared" si="2"/>
        <v>335347.6953</v>
      </c>
    </row>
    <row r="94">
      <c r="A94" s="98">
        <f t="shared" si="6"/>
        <v>8</v>
      </c>
      <c r="B94" s="98">
        <f t="shared" si="7"/>
        <v>9</v>
      </c>
      <c r="C94" s="97">
        <f t="shared" si="5"/>
        <v>335347.6953</v>
      </c>
      <c r="D94" s="97">
        <f>C94*Assumptions!$D$26/12</f>
        <v>2026.058992</v>
      </c>
      <c r="E94" s="97">
        <f t="shared" si="1"/>
        <v>503.450654</v>
      </c>
      <c r="F94" s="97">
        <f>IFERROR(__xludf.DUMMYFUNCTION("pmt(Assumptions!$D$26/12,Assumptions!$D$20*12,-Assumptions!$D$19)"),2529.5096464483527)</f>
        <v>2529.509646</v>
      </c>
      <c r="G94" s="97">
        <f t="shared" si="2"/>
        <v>334844.2447</v>
      </c>
    </row>
    <row r="95">
      <c r="A95" s="98">
        <f t="shared" si="6"/>
        <v>8</v>
      </c>
      <c r="B95" s="98">
        <f t="shared" si="7"/>
        <v>10</v>
      </c>
      <c r="C95" s="97">
        <f t="shared" si="5"/>
        <v>334844.2447</v>
      </c>
      <c r="D95" s="97">
        <f>C95*Assumptions!$D$26/12</f>
        <v>2023.017311</v>
      </c>
      <c r="E95" s="97">
        <f t="shared" si="1"/>
        <v>506.492335</v>
      </c>
      <c r="F95" s="97">
        <f>IFERROR(__xludf.DUMMYFUNCTION("pmt(Assumptions!$D$26/12,Assumptions!$D$20*12,-Assumptions!$D$19)"),2529.5096464483527)</f>
        <v>2529.509646</v>
      </c>
      <c r="G95" s="97">
        <f t="shared" si="2"/>
        <v>334337.7523</v>
      </c>
    </row>
    <row r="96">
      <c r="A96" s="98">
        <f t="shared" si="6"/>
        <v>8</v>
      </c>
      <c r="B96" s="98">
        <f t="shared" si="7"/>
        <v>11</v>
      </c>
      <c r="C96" s="97">
        <f t="shared" si="5"/>
        <v>334337.7523</v>
      </c>
      <c r="D96" s="97">
        <f>C96*Assumptions!$D$26/12</f>
        <v>2019.957254</v>
      </c>
      <c r="E96" s="97">
        <f t="shared" si="1"/>
        <v>509.5523929</v>
      </c>
      <c r="F96" s="97">
        <f>IFERROR(__xludf.DUMMYFUNCTION("pmt(Assumptions!$D$26/12,Assumptions!$D$20*12,-Assumptions!$D$19)"),2529.5096464483527)</f>
        <v>2529.509646</v>
      </c>
      <c r="G96" s="97">
        <f t="shared" si="2"/>
        <v>333828.1999</v>
      </c>
    </row>
    <row r="97">
      <c r="A97" s="98">
        <f t="shared" si="6"/>
        <v>8</v>
      </c>
      <c r="B97" s="98">
        <f t="shared" si="7"/>
        <v>12</v>
      </c>
      <c r="C97" s="97">
        <f t="shared" si="5"/>
        <v>333828.1999</v>
      </c>
      <c r="D97" s="97">
        <f>C97*Assumptions!$D$26/12</f>
        <v>2016.878708</v>
      </c>
      <c r="E97" s="97">
        <f t="shared" si="1"/>
        <v>512.6309386</v>
      </c>
      <c r="F97" s="97">
        <f>IFERROR(__xludf.DUMMYFUNCTION("pmt(Assumptions!$D$26/12,Assumptions!$D$20*12,-Assumptions!$D$19)"),2529.5096464483527)</f>
        <v>2529.509646</v>
      </c>
      <c r="G97" s="97">
        <f t="shared" si="2"/>
        <v>333315.569</v>
      </c>
    </row>
    <row r="98">
      <c r="A98" s="98">
        <f t="shared" si="6"/>
        <v>9</v>
      </c>
      <c r="B98" s="98">
        <f t="shared" si="7"/>
        <v>1</v>
      </c>
      <c r="C98" s="97">
        <f t="shared" si="5"/>
        <v>333315.569</v>
      </c>
      <c r="D98" s="97">
        <f>C98*Assumptions!$D$26/12</f>
        <v>2013.781563</v>
      </c>
      <c r="E98" s="97">
        <f t="shared" si="1"/>
        <v>515.7280838</v>
      </c>
      <c r="F98" s="97">
        <f>IFERROR(__xludf.DUMMYFUNCTION("pmt(Assumptions!$D$26/12,Assumptions!$D$20*12,-Assumptions!$D$19)"),2529.5096464483527)</f>
        <v>2529.509646</v>
      </c>
      <c r="G98" s="97">
        <f t="shared" si="2"/>
        <v>332799.8409</v>
      </c>
    </row>
    <row r="99">
      <c r="A99" s="98">
        <f t="shared" si="6"/>
        <v>9</v>
      </c>
      <c r="B99" s="98">
        <f t="shared" si="7"/>
        <v>2</v>
      </c>
      <c r="C99" s="97">
        <f t="shared" si="5"/>
        <v>332799.8409</v>
      </c>
      <c r="D99" s="97">
        <f>C99*Assumptions!$D$26/12</f>
        <v>2010.665705</v>
      </c>
      <c r="E99" s="97">
        <f t="shared" si="1"/>
        <v>518.843941</v>
      </c>
      <c r="F99" s="97">
        <f>IFERROR(__xludf.DUMMYFUNCTION("pmt(Assumptions!$D$26/12,Assumptions!$D$20*12,-Assumptions!$D$19)"),2529.5096464483527)</f>
        <v>2529.509646</v>
      </c>
      <c r="G99" s="97">
        <f t="shared" si="2"/>
        <v>332280.997</v>
      </c>
    </row>
    <row r="100">
      <c r="A100" s="98">
        <f t="shared" si="6"/>
        <v>9</v>
      </c>
      <c r="B100" s="98">
        <f t="shared" si="7"/>
        <v>3</v>
      </c>
      <c r="C100" s="97">
        <f t="shared" si="5"/>
        <v>332280.997</v>
      </c>
      <c r="D100" s="97">
        <f>C100*Assumptions!$D$26/12</f>
        <v>2007.531023</v>
      </c>
      <c r="E100" s="97">
        <f t="shared" si="1"/>
        <v>521.9786231</v>
      </c>
      <c r="F100" s="97">
        <f>IFERROR(__xludf.DUMMYFUNCTION("pmt(Assumptions!$D$26/12,Assumptions!$D$20*12,-Assumptions!$D$19)"),2529.5096464483527)</f>
        <v>2529.509646</v>
      </c>
      <c r="G100" s="97">
        <f t="shared" si="2"/>
        <v>331759.0183</v>
      </c>
    </row>
    <row r="101">
      <c r="A101" s="98">
        <f t="shared" si="6"/>
        <v>9</v>
      </c>
      <c r="B101" s="98">
        <f t="shared" si="7"/>
        <v>4</v>
      </c>
      <c r="C101" s="97">
        <f t="shared" si="5"/>
        <v>331759.0183</v>
      </c>
      <c r="D101" s="97">
        <f>C101*Assumptions!$D$26/12</f>
        <v>2004.377402</v>
      </c>
      <c r="E101" s="97">
        <f t="shared" si="1"/>
        <v>525.132244</v>
      </c>
      <c r="F101" s="97">
        <f>IFERROR(__xludf.DUMMYFUNCTION("pmt(Assumptions!$D$26/12,Assumptions!$D$20*12,-Assumptions!$D$19)"),2529.5096464483527)</f>
        <v>2529.509646</v>
      </c>
      <c r="G101" s="97">
        <f t="shared" si="2"/>
        <v>331233.8861</v>
      </c>
    </row>
    <row r="102">
      <c r="A102" s="98">
        <f t="shared" si="6"/>
        <v>9</v>
      </c>
      <c r="B102" s="98">
        <f t="shared" si="7"/>
        <v>5</v>
      </c>
      <c r="C102" s="97">
        <f t="shared" si="5"/>
        <v>331233.8861</v>
      </c>
      <c r="D102" s="97">
        <f>C102*Assumptions!$D$26/12</f>
        <v>2001.204728</v>
      </c>
      <c r="E102" s="97">
        <f t="shared" si="1"/>
        <v>528.304918</v>
      </c>
      <c r="F102" s="97">
        <f>IFERROR(__xludf.DUMMYFUNCTION("pmt(Assumptions!$D$26/12,Assumptions!$D$20*12,-Assumptions!$D$19)"),2529.5096464483527)</f>
        <v>2529.509646</v>
      </c>
      <c r="G102" s="97">
        <f t="shared" si="2"/>
        <v>330705.5812</v>
      </c>
    </row>
    <row r="103">
      <c r="A103" s="98">
        <f t="shared" si="6"/>
        <v>9</v>
      </c>
      <c r="B103" s="98">
        <f t="shared" si="7"/>
        <v>6</v>
      </c>
      <c r="C103" s="97">
        <f t="shared" si="5"/>
        <v>330705.5812</v>
      </c>
      <c r="D103" s="97">
        <f>C103*Assumptions!$D$26/12</f>
        <v>1998.012886</v>
      </c>
      <c r="E103" s="97">
        <f t="shared" si="1"/>
        <v>531.4967602</v>
      </c>
      <c r="F103" s="97">
        <f>IFERROR(__xludf.DUMMYFUNCTION("pmt(Assumptions!$D$26/12,Assumptions!$D$20*12,-Assumptions!$D$19)"),2529.5096464483527)</f>
        <v>2529.509646</v>
      </c>
      <c r="G103" s="97">
        <f t="shared" si="2"/>
        <v>330174.0844</v>
      </c>
    </row>
    <row r="104">
      <c r="A104" s="98">
        <f t="shared" si="6"/>
        <v>9</v>
      </c>
      <c r="B104" s="98">
        <f t="shared" si="7"/>
        <v>7</v>
      </c>
      <c r="C104" s="97">
        <f t="shared" si="5"/>
        <v>330174.0844</v>
      </c>
      <c r="D104" s="97">
        <f>C104*Assumptions!$D$26/12</f>
        <v>1994.80176</v>
      </c>
      <c r="E104" s="97">
        <f t="shared" si="1"/>
        <v>534.7078864</v>
      </c>
      <c r="F104" s="97">
        <f>IFERROR(__xludf.DUMMYFUNCTION("pmt(Assumptions!$D$26/12,Assumptions!$D$20*12,-Assumptions!$D$19)"),2529.5096464483527)</f>
        <v>2529.509646</v>
      </c>
      <c r="G104" s="97">
        <f t="shared" si="2"/>
        <v>329639.3765</v>
      </c>
    </row>
    <row r="105">
      <c r="A105" s="98">
        <f t="shared" si="6"/>
        <v>9</v>
      </c>
      <c r="B105" s="98">
        <f t="shared" si="7"/>
        <v>8</v>
      </c>
      <c r="C105" s="97">
        <f t="shared" si="5"/>
        <v>329639.3765</v>
      </c>
      <c r="D105" s="97">
        <f>C105*Assumptions!$D$26/12</f>
        <v>1991.571233</v>
      </c>
      <c r="E105" s="97">
        <f t="shared" si="1"/>
        <v>537.9384132</v>
      </c>
      <c r="F105" s="97">
        <f>IFERROR(__xludf.DUMMYFUNCTION("pmt(Assumptions!$D$26/12,Assumptions!$D$20*12,-Assumptions!$D$19)"),2529.5096464483527)</f>
        <v>2529.509646</v>
      </c>
      <c r="G105" s="97">
        <f t="shared" si="2"/>
        <v>329101.4381</v>
      </c>
    </row>
    <row r="106">
      <c r="A106" s="98">
        <f t="shared" si="6"/>
        <v>9</v>
      </c>
      <c r="B106" s="98">
        <f t="shared" si="7"/>
        <v>9</v>
      </c>
      <c r="C106" s="97">
        <f t="shared" si="5"/>
        <v>329101.4381</v>
      </c>
      <c r="D106" s="97">
        <f>C106*Assumptions!$D$26/12</f>
        <v>1988.321189</v>
      </c>
      <c r="E106" s="97">
        <f t="shared" si="1"/>
        <v>541.1884578</v>
      </c>
      <c r="F106" s="97">
        <f>IFERROR(__xludf.DUMMYFUNCTION("pmt(Assumptions!$D$26/12,Assumptions!$D$20*12,-Assumptions!$D$19)"),2529.5096464483527)</f>
        <v>2529.509646</v>
      </c>
      <c r="G106" s="97">
        <f t="shared" si="2"/>
        <v>328560.2497</v>
      </c>
    </row>
    <row r="107">
      <c r="A107" s="98">
        <f t="shared" si="6"/>
        <v>9</v>
      </c>
      <c r="B107" s="98">
        <f t="shared" si="7"/>
        <v>10</v>
      </c>
      <c r="C107" s="97">
        <f t="shared" si="5"/>
        <v>328560.2497</v>
      </c>
      <c r="D107" s="97">
        <f>C107*Assumptions!$D$26/12</f>
        <v>1985.051508</v>
      </c>
      <c r="E107" s="97">
        <f t="shared" si="1"/>
        <v>544.4581381</v>
      </c>
      <c r="F107" s="97">
        <f>IFERROR(__xludf.DUMMYFUNCTION("pmt(Assumptions!$D$26/12,Assumptions!$D$20*12,-Assumptions!$D$19)"),2529.5096464483527)</f>
        <v>2529.509646</v>
      </c>
      <c r="G107" s="97">
        <f t="shared" si="2"/>
        <v>328015.7915</v>
      </c>
    </row>
    <row r="108">
      <c r="A108" s="98">
        <f t="shared" si="6"/>
        <v>9</v>
      </c>
      <c r="B108" s="98">
        <f t="shared" si="7"/>
        <v>11</v>
      </c>
      <c r="C108" s="97">
        <f t="shared" si="5"/>
        <v>328015.7915</v>
      </c>
      <c r="D108" s="97">
        <f>C108*Assumptions!$D$26/12</f>
        <v>1981.762074</v>
      </c>
      <c r="E108" s="97">
        <f t="shared" si="1"/>
        <v>547.7475727</v>
      </c>
      <c r="F108" s="97">
        <f>IFERROR(__xludf.DUMMYFUNCTION("pmt(Assumptions!$D$26/12,Assumptions!$D$20*12,-Assumptions!$D$19)"),2529.5096464483527)</f>
        <v>2529.509646</v>
      </c>
      <c r="G108" s="97">
        <f t="shared" si="2"/>
        <v>327468.0439</v>
      </c>
    </row>
    <row r="109">
      <c r="A109" s="98">
        <f t="shared" si="6"/>
        <v>9</v>
      </c>
      <c r="B109" s="98">
        <f t="shared" si="7"/>
        <v>12</v>
      </c>
      <c r="C109" s="97">
        <f t="shared" si="5"/>
        <v>327468.0439</v>
      </c>
      <c r="D109" s="97">
        <f>C109*Assumptions!$D$26/12</f>
        <v>1978.452766</v>
      </c>
      <c r="E109" s="97">
        <f t="shared" si="1"/>
        <v>551.0568809</v>
      </c>
      <c r="F109" s="97">
        <f>IFERROR(__xludf.DUMMYFUNCTION("pmt(Assumptions!$D$26/12,Assumptions!$D$20*12,-Assumptions!$D$19)"),2529.5096464483527)</f>
        <v>2529.509646</v>
      </c>
      <c r="G109" s="97">
        <f t="shared" si="2"/>
        <v>326916.9871</v>
      </c>
    </row>
    <row r="110">
      <c r="A110" s="98">
        <f t="shared" si="6"/>
        <v>10</v>
      </c>
      <c r="B110" s="98">
        <f t="shared" si="7"/>
        <v>1</v>
      </c>
      <c r="C110" s="97">
        <f t="shared" si="5"/>
        <v>326916.9871</v>
      </c>
      <c r="D110" s="97">
        <f>C110*Assumptions!$D$26/12</f>
        <v>1975.123464</v>
      </c>
      <c r="E110" s="97">
        <f t="shared" si="1"/>
        <v>554.3861829</v>
      </c>
      <c r="F110" s="97">
        <f>IFERROR(__xludf.DUMMYFUNCTION("pmt(Assumptions!$D$26/12,Assumptions!$D$20*12,-Assumptions!$D$19)"),2529.5096464483527)</f>
        <v>2529.509646</v>
      </c>
      <c r="G110" s="97">
        <f t="shared" si="2"/>
        <v>326362.6009</v>
      </c>
    </row>
    <row r="111">
      <c r="A111" s="98">
        <f t="shared" si="6"/>
        <v>10</v>
      </c>
      <c r="B111" s="98">
        <f t="shared" si="7"/>
        <v>2</v>
      </c>
      <c r="C111" s="97">
        <f t="shared" si="5"/>
        <v>326362.6009</v>
      </c>
      <c r="D111" s="97">
        <f>C111*Assumptions!$D$26/12</f>
        <v>1971.774047</v>
      </c>
      <c r="E111" s="97">
        <f t="shared" si="1"/>
        <v>557.7355994</v>
      </c>
      <c r="F111" s="97">
        <f>IFERROR(__xludf.DUMMYFUNCTION("pmt(Assumptions!$D$26/12,Assumptions!$D$20*12,-Assumptions!$D$19)"),2529.5096464483527)</f>
        <v>2529.509646</v>
      </c>
      <c r="G111" s="97">
        <f t="shared" si="2"/>
        <v>325804.8653</v>
      </c>
    </row>
    <row r="112">
      <c r="A112" s="98">
        <f t="shared" si="6"/>
        <v>10</v>
      </c>
      <c r="B112" s="98">
        <f t="shared" si="7"/>
        <v>3</v>
      </c>
      <c r="C112" s="97">
        <f t="shared" si="5"/>
        <v>325804.8653</v>
      </c>
      <c r="D112" s="97">
        <f>C112*Assumptions!$D$26/12</f>
        <v>1968.404394</v>
      </c>
      <c r="E112" s="97">
        <f t="shared" si="1"/>
        <v>561.105252</v>
      </c>
      <c r="F112" s="97">
        <f>IFERROR(__xludf.DUMMYFUNCTION("pmt(Assumptions!$D$26/12,Assumptions!$D$20*12,-Assumptions!$D$19)"),2529.5096464483527)</f>
        <v>2529.509646</v>
      </c>
      <c r="G112" s="97">
        <f t="shared" si="2"/>
        <v>325243.76</v>
      </c>
    </row>
    <row r="113">
      <c r="A113" s="98">
        <f t="shared" si="6"/>
        <v>10</v>
      </c>
      <c r="B113" s="98">
        <f t="shared" si="7"/>
        <v>4</v>
      </c>
      <c r="C113" s="97">
        <f t="shared" si="5"/>
        <v>325243.76</v>
      </c>
      <c r="D113" s="97">
        <f>C113*Assumptions!$D$26/12</f>
        <v>1965.014384</v>
      </c>
      <c r="E113" s="97">
        <f t="shared" si="1"/>
        <v>564.4952629</v>
      </c>
      <c r="F113" s="97">
        <f>IFERROR(__xludf.DUMMYFUNCTION("pmt(Assumptions!$D$26/12,Assumptions!$D$20*12,-Assumptions!$D$19)"),2529.5096464483527)</f>
        <v>2529.509646</v>
      </c>
      <c r="G113" s="97">
        <f t="shared" si="2"/>
        <v>324679.2648</v>
      </c>
    </row>
    <row r="114">
      <c r="A114" s="98">
        <f t="shared" si="6"/>
        <v>10</v>
      </c>
      <c r="B114" s="98">
        <f t="shared" si="7"/>
        <v>5</v>
      </c>
      <c r="C114" s="97">
        <f t="shared" si="5"/>
        <v>324679.2648</v>
      </c>
      <c r="D114" s="97">
        <f>C114*Assumptions!$D$26/12</f>
        <v>1961.603891</v>
      </c>
      <c r="E114" s="97">
        <f t="shared" si="1"/>
        <v>567.9057551</v>
      </c>
      <c r="F114" s="97">
        <f>IFERROR(__xludf.DUMMYFUNCTION("pmt(Assumptions!$D$26/12,Assumptions!$D$20*12,-Assumptions!$D$19)"),2529.5096464483527)</f>
        <v>2529.509646</v>
      </c>
      <c r="G114" s="97">
        <f t="shared" si="2"/>
        <v>324111.359</v>
      </c>
    </row>
    <row r="115">
      <c r="A115" s="98">
        <f t="shared" si="6"/>
        <v>10</v>
      </c>
      <c r="B115" s="98">
        <f t="shared" si="7"/>
        <v>6</v>
      </c>
      <c r="C115" s="97">
        <f t="shared" si="5"/>
        <v>324111.359</v>
      </c>
      <c r="D115" s="97">
        <f>C115*Assumptions!$D$26/12</f>
        <v>1958.172794</v>
      </c>
      <c r="E115" s="97">
        <f t="shared" si="1"/>
        <v>571.3368524</v>
      </c>
      <c r="F115" s="97">
        <f>IFERROR(__xludf.DUMMYFUNCTION("pmt(Assumptions!$D$26/12,Assumptions!$D$20*12,-Assumptions!$D$19)"),2529.5096464483527)</f>
        <v>2529.509646</v>
      </c>
      <c r="G115" s="97">
        <f t="shared" si="2"/>
        <v>323540.0222</v>
      </c>
    </row>
    <row r="116">
      <c r="A116" s="98">
        <f t="shared" si="6"/>
        <v>10</v>
      </c>
      <c r="B116" s="98">
        <f t="shared" si="7"/>
        <v>7</v>
      </c>
      <c r="C116" s="97">
        <f t="shared" si="5"/>
        <v>323540.0222</v>
      </c>
      <c r="D116" s="97">
        <f>C116*Assumptions!$D$26/12</f>
        <v>1954.720967</v>
      </c>
      <c r="E116" s="97">
        <f t="shared" si="1"/>
        <v>574.7886792</v>
      </c>
      <c r="F116" s="97">
        <f>IFERROR(__xludf.DUMMYFUNCTION("pmt(Assumptions!$D$26/12,Assumptions!$D$20*12,-Assumptions!$D$19)"),2529.5096464483527)</f>
        <v>2529.509646</v>
      </c>
      <c r="G116" s="97">
        <f t="shared" si="2"/>
        <v>322965.2335</v>
      </c>
    </row>
    <row r="117">
      <c r="A117" s="98">
        <f t="shared" si="6"/>
        <v>10</v>
      </c>
      <c r="B117" s="98">
        <f t="shared" si="7"/>
        <v>8</v>
      </c>
      <c r="C117" s="97">
        <f t="shared" si="5"/>
        <v>322965.2335</v>
      </c>
      <c r="D117" s="97">
        <f>C117*Assumptions!$D$26/12</f>
        <v>1951.248286</v>
      </c>
      <c r="E117" s="97">
        <f t="shared" si="1"/>
        <v>578.2613608</v>
      </c>
      <c r="F117" s="97">
        <f>IFERROR(__xludf.DUMMYFUNCTION("pmt(Assumptions!$D$26/12,Assumptions!$D$20*12,-Assumptions!$D$19)"),2529.5096464483527)</f>
        <v>2529.509646</v>
      </c>
      <c r="G117" s="97">
        <f t="shared" si="2"/>
        <v>322386.9721</v>
      </c>
    </row>
    <row r="118">
      <c r="A118" s="98">
        <f t="shared" si="6"/>
        <v>10</v>
      </c>
      <c r="B118" s="98">
        <f t="shared" si="7"/>
        <v>9</v>
      </c>
      <c r="C118" s="97">
        <f t="shared" si="5"/>
        <v>322386.9721</v>
      </c>
      <c r="D118" s="97">
        <f>C118*Assumptions!$D$26/12</f>
        <v>1947.754623</v>
      </c>
      <c r="E118" s="97">
        <f t="shared" si="1"/>
        <v>581.7550232</v>
      </c>
      <c r="F118" s="97">
        <f>IFERROR(__xludf.DUMMYFUNCTION("pmt(Assumptions!$D$26/12,Assumptions!$D$20*12,-Assumptions!$D$19)"),2529.5096464483527)</f>
        <v>2529.509646</v>
      </c>
      <c r="G118" s="97">
        <f t="shared" si="2"/>
        <v>321805.2171</v>
      </c>
    </row>
    <row r="119">
      <c r="A119" s="98">
        <f t="shared" si="6"/>
        <v>10</v>
      </c>
      <c r="B119" s="98">
        <f t="shared" si="7"/>
        <v>10</v>
      </c>
      <c r="C119" s="97">
        <f t="shared" si="5"/>
        <v>321805.2171</v>
      </c>
      <c r="D119" s="97">
        <f>C119*Assumptions!$D$26/12</f>
        <v>1944.239853</v>
      </c>
      <c r="E119" s="97">
        <f t="shared" si="1"/>
        <v>585.2697931</v>
      </c>
      <c r="F119" s="97">
        <f>IFERROR(__xludf.DUMMYFUNCTION("pmt(Assumptions!$D$26/12,Assumptions!$D$20*12,-Assumptions!$D$19)"),2529.5096464483527)</f>
        <v>2529.509646</v>
      </c>
      <c r="G119" s="97">
        <f t="shared" si="2"/>
        <v>321219.9473</v>
      </c>
    </row>
    <row r="120">
      <c r="A120" s="98">
        <f t="shared" si="6"/>
        <v>10</v>
      </c>
      <c r="B120" s="98">
        <f t="shared" si="7"/>
        <v>11</v>
      </c>
      <c r="C120" s="97">
        <f t="shared" si="5"/>
        <v>321219.9473</v>
      </c>
      <c r="D120" s="97">
        <f>C120*Assumptions!$D$26/12</f>
        <v>1940.703848</v>
      </c>
      <c r="E120" s="97">
        <f t="shared" si="1"/>
        <v>588.8057981</v>
      </c>
      <c r="F120" s="97">
        <f>IFERROR(__xludf.DUMMYFUNCTION("pmt(Assumptions!$D$26/12,Assumptions!$D$20*12,-Assumptions!$D$19)"),2529.5096464483527)</f>
        <v>2529.509646</v>
      </c>
      <c r="G120" s="97">
        <f t="shared" si="2"/>
        <v>320631.1415</v>
      </c>
    </row>
    <row r="121">
      <c r="A121" s="98">
        <f t="shared" si="6"/>
        <v>10</v>
      </c>
      <c r="B121" s="98">
        <f t="shared" si="7"/>
        <v>12</v>
      </c>
      <c r="C121" s="97">
        <f t="shared" si="5"/>
        <v>320631.1415</v>
      </c>
      <c r="D121" s="97">
        <f>C121*Assumptions!$D$26/12</f>
        <v>1937.14648</v>
      </c>
      <c r="E121" s="97">
        <f t="shared" si="1"/>
        <v>592.3631665</v>
      </c>
      <c r="F121" s="97">
        <f>IFERROR(__xludf.DUMMYFUNCTION("pmt(Assumptions!$D$26/12,Assumptions!$D$20*12,-Assumptions!$D$19)"),2529.5096464483527)</f>
        <v>2529.509646</v>
      </c>
      <c r="G121" s="97">
        <f t="shared" si="2"/>
        <v>320038.7783</v>
      </c>
    </row>
    <row r="122">
      <c r="A122" s="98">
        <f t="shared" si="6"/>
        <v>11</v>
      </c>
      <c r="B122" s="98">
        <f t="shared" si="7"/>
        <v>1</v>
      </c>
      <c r="C122" s="97">
        <f t="shared" si="5"/>
        <v>320038.7783</v>
      </c>
      <c r="D122" s="97">
        <f>C122*Assumptions!$D$26/12</f>
        <v>1933.567619</v>
      </c>
      <c r="E122" s="97">
        <f t="shared" si="1"/>
        <v>595.9420273</v>
      </c>
      <c r="F122" s="97">
        <f>IFERROR(__xludf.DUMMYFUNCTION("pmt(Assumptions!$D$26/12,Assumptions!$D$20*12,-Assumptions!$D$19)"),2529.5096464483527)</f>
        <v>2529.509646</v>
      </c>
      <c r="G122" s="97">
        <f t="shared" si="2"/>
        <v>319442.8363</v>
      </c>
    </row>
    <row r="123">
      <c r="A123" s="98">
        <f t="shared" si="6"/>
        <v>11</v>
      </c>
      <c r="B123" s="98">
        <f t="shared" si="7"/>
        <v>2</v>
      </c>
      <c r="C123" s="97">
        <f t="shared" si="5"/>
        <v>319442.8363</v>
      </c>
      <c r="D123" s="97">
        <f>C123*Assumptions!$D$26/12</f>
        <v>1929.967136</v>
      </c>
      <c r="E123" s="97">
        <f t="shared" si="1"/>
        <v>599.5425104</v>
      </c>
      <c r="F123" s="97">
        <f>IFERROR(__xludf.DUMMYFUNCTION("pmt(Assumptions!$D$26/12,Assumptions!$D$20*12,-Assumptions!$D$19)"),2529.5096464483527)</f>
        <v>2529.509646</v>
      </c>
      <c r="G123" s="97">
        <f t="shared" si="2"/>
        <v>318843.2938</v>
      </c>
    </row>
    <row r="124">
      <c r="A124" s="98">
        <f t="shared" si="6"/>
        <v>11</v>
      </c>
      <c r="B124" s="98">
        <f t="shared" si="7"/>
        <v>3</v>
      </c>
      <c r="C124" s="97">
        <f t="shared" si="5"/>
        <v>318843.2938</v>
      </c>
      <c r="D124" s="97">
        <f>C124*Assumptions!$D$26/12</f>
        <v>1926.3449</v>
      </c>
      <c r="E124" s="97">
        <f t="shared" si="1"/>
        <v>603.1647464</v>
      </c>
      <c r="F124" s="97">
        <f>IFERROR(__xludf.DUMMYFUNCTION("pmt(Assumptions!$D$26/12,Assumptions!$D$20*12,-Assumptions!$D$19)"),2529.5096464483527)</f>
        <v>2529.509646</v>
      </c>
      <c r="G124" s="97">
        <f t="shared" si="2"/>
        <v>318240.1291</v>
      </c>
    </row>
    <row r="125">
      <c r="A125" s="98">
        <f t="shared" si="6"/>
        <v>11</v>
      </c>
      <c r="B125" s="98">
        <f t="shared" si="7"/>
        <v>4</v>
      </c>
      <c r="C125" s="97">
        <f t="shared" si="5"/>
        <v>318240.1291</v>
      </c>
      <c r="D125" s="97">
        <f>C125*Assumptions!$D$26/12</f>
        <v>1922.70078</v>
      </c>
      <c r="E125" s="97">
        <f t="shared" si="1"/>
        <v>606.8088667</v>
      </c>
      <c r="F125" s="97">
        <f>IFERROR(__xludf.DUMMYFUNCTION("pmt(Assumptions!$D$26/12,Assumptions!$D$20*12,-Assumptions!$D$19)"),2529.5096464483527)</f>
        <v>2529.509646</v>
      </c>
      <c r="G125" s="97">
        <f t="shared" si="2"/>
        <v>317633.3202</v>
      </c>
    </row>
    <row r="126">
      <c r="A126" s="98">
        <f t="shared" si="6"/>
        <v>11</v>
      </c>
      <c r="B126" s="98">
        <f t="shared" si="7"/>
        <v>5</v>
      </c>
      <c r="C126" s="97">
        <f t="shared" si="5"/>
        <v>317633.3202</v>
      </c>
      <c r="D126" s="97">
        <f>C126*Assumptions!$D$26/12</f>
        <v>1919.034643</v>
      </c>
      <c r="E126" s="97">
        <f t="shared" si="1"/>
        <v>610.4750036</v>
      </c>
      <c r="F126" s="97">
        <f>IFERROR(__xludf.DUMMYFUNCTION("pmt(Assumptions!$D$26/12,Assumptions!$D$20*12,-Assumptions!$D$19)"),2529.5096464483527)</f>
        <v>2529.509646</v>
      </c>
      <c r="G126" s="97">
        <f t="shared" si="2"/>
        <v>317022.8452</v>
      </c>
    </row>
    <row r="127">
      <c r="A127" s="98">
        <f t="shared" si="6"/>
        <v>11</v>
      </c>
      <c r="B127" s="98">
        <f t="shared" si="7"/>
        <v>6</v>
      </c>
      <c r="C127" s="97">
        <f t="shared" si="5"/>
        <v>317022.8452</v>
      </c>
      <c r="D127" s="97">
        <f>C127*Assumptions!$D$26/12</f>
        <v>1915.346356</v>
      </c>
      <c r="E127" s="97">
        <f t="shared" si="1"/>
        <v>614.1632901</v>
      </c>
      <c r="F127" s="97">
        <f>IFERROR(__xludf.DUMMYFUNCTION("pmt(Assumptions!$D$26/12,Assumptions!$D$20*12,-Assumptions!$D$19)"),2529.5096464483527)</f>
        <v>2529.509646</v>
      </c>
      <c r="G127" s="97">
        <f t="shared" si="2"/>
        <v>316408.6819</v>
      </c>
    </row>
    <row r="128">
      <c r="A128" s="98">
        <f t="shared" si="6"/>
        <v>11</v>
      </c>
      <c r="B128" s="98">
        <f t="shared" si="7"/>
        <v>7</v>
      </c>
      <c r="C128" s="97">
        <f t="shared" si="5"/>
        <v>316408.6819</v>
      </c>
      <c r="D128" s="97">
        <f>C128*Assumptions!$D$26/12</f>
        <v>1911.635786</v>
      </c>
      <c r="E128" s="97">
        <f t="shared" si="1"/>
        <v>617.87386</v>
      </c>
      <c r="F128" s="97">
        <f>IFERROR(__xludf.DUMMYFUNCTION("pmt(Assumptions!$D$26/12,Assumptions!$D$20*12,-Assumptions!$D$19)"),2529.5096464483527)</f>
        <v>2529.509646</v>
      </c>
      <c r="G128" s="97">
        <f t="shared" si="2"/>
        <v>315790.808</v>
      </c>
    </row>
    <row r="129">
      <c r="A129" s="98">
        <f t="shared" si="6"/>
        <v>11</v>
      </c>
      <c r="B129" s="98">
        <f t="shared" si="7"/>
        <v>8</v>
      </c>
      <c r="C129" s="97">
        <f t="shared" si="5"/>
        <v>315790.808</v>
      </c>
      <c r="D129" s="97">
        <f>C129*Assumptions!$D$26/12</f>
        <v>1907.902799</v>
      </c>
      <c r="E129" s="97">
        <f t="shared" si="1"/>
        <v>621.6068479</v>
      </c>
      <c r="F129" s="97">
        <f>IFERROR(__xludf.DUMMYFUNCTION("pmt(Assumptions!$D$26/12,Assumptions!$D$20*12,-Assumptions!$D$19)"),2529.5096464483527)</f>
        <v>2529.509646</v>
      </c>
      <c r="G129" s="97">
        <f t="shared" si="2"/>
        <v>315169.2012</v>
      </c>
    </row>
    <row r="130">
      <c r="A130" s="98">
        <f t="shared" si="6"/>
        <v>11</v>
      </c>
      <c r="B130" s="98">
        <f t="shared" si="7"/>
        <v>9</v>
      </c>
      <c r="C130" s="97">
        <f t="shared" si="5"/>
        <v>315169.2012</v>
      </c>
      <c r="D130" s="97">
        <f>C130*Assumptions!$D$26/12</f>
        <v>1904.147257</v>
      </c>
      <c r="E130" s="97">
        <f t="shared" si="1"/>
        <v>625.3623893</v>
      </c>
      <c r="F130" s="97">
        <f>IFERROR(__xludf.DUMMYFUNCTION("pmt(Assumptions!$D$26/12,Assumptions!$D$20*12,-Assumptions!$D$19)"),2529.5096464483527)</f>
        <v>2529.509646</v>
      </c>
      <c r="G130" s="97">
        <f t="shared" si="2"/>
        <v>314543.8388</v>
      </c>
    </row>
    <row r="131">
      <c r="A131" s="98">
        <f t="shared" si="6"/>
        <v>11</v>
      </c>
      <c r="B131" s="98">
        <f t="shared" si="7"/>
        <v>10</v>
      </c>
      <c r="C131" s="97">
        <f t="shared" si="5"/>
        <v>314543.8388</v>
      </c>
      <c r="D131" s="97">
        <f>C131*Assumptions!$D$26/12</f>
        <v>1900.369026</v>
      </c>
      <c r="E131" s="97">
        <f t="shared" si="1"/>
        <v>629.1406204</v>
      </c>
      <c r="F131" s="97">
        <f>IFERROR(__xludf.DUMMYFUNCTION("pmt(Assumptions!$D$26/12,Assumptions!$D$20*12,-Assumptions!$D$19)"),2529.5096464483527)</f>
        <v>2529.509646</v>
      </c>
      <c r="G131" s="97">
        <f t="shared" si="2"/>
        <v>313914.6982</v>
      </c>
    </row>
    <row r="132">
      <c r="A132" s="98">
        <f t="shared" si="6"/>
        <v>11</v>
      </c>
      <c r="B132" s="98">
        <f t="shared" si="7"/>
        <v>11</v>
      </c>
      <c r="C132" s="97">
        <f t="shared" si="5"/>
        <v>313914.6982</v>
      </c>
      <c r="D132" s="97">
        <f>C132*Assumptions!$D$26/12</f>
        <v>1896.567968</v>
      </c>
      <c r="E132" s="97">
        <f t="shared" si="1"/>
        <v>632.9416783</v>
      </c>
      <c r="F132" s="97">
        <f>IFERROR(__xludf.DUMMYFUNCTION("pmt(Assumptions!$D$26/12,Assumptions!$D$20*12,-Assumptions!$D$19)"),2529.5096464483527)</f>
        <v>2529.509646</v>
      </c>
      <c r="G132" s="97">
        <f t="shared" si="2"/>
        <v>313281.7565</v>
      </c>
    </row>
    <row r="133">
      <c r="A133" s="98">
        <f t="shared" si="6"/>
        <v>11</v>
      </c>
      <c r="B133" s="98">
        <f t="shared" si="7"/>
        <v>12</v>
      </c>
      <c r="C133" s="97">
        <f t="shared" si="5"/>
        <v>313281.7565</v>
      </c>
      <c r="D133" s="97">
        <f>C133*Assumptions!$D$26/12</f>
        <v>1892.743946</v>
      </c>
      <c r="E133" s="97">
        <f t="shared" si="1"/>
        <v>636.7657009</v>
      </c>
      <c r="F133" s="97">
        <f>IFERROR(__xludf.DUMMYFUNCTION("pmt(Assumptions!$D$26/12,Assumptions!$D$20*12,-Assumptions!$D$19)"),2529.5096464483527)</f>
        <v>2529.509646</v>
      </c>
      <c r="G133" s="97">
        <f t="shared" si="2"/>
        <v>312644.9908</v>
      </c>
    </row>
    <row r="134">
      <c r="A134" s="98">
        <f t="shared" si="6"/>
        <v>12</v>
      </c>
      <c r="B134" s="98">
        <f t="shared" si="7"/>
        <v>1</v>
      </c>
      <c r="C134" s="97">
        <f t="shared" si="5"/>
        <v>312644.9908</v>
      </c>
      <c r="D134" s="97">
        <f>C134*Assumptions!$D$26/12</f>
        <v>1888.896819</v>
      </c>
      <c r="E134" s="97">
        <f t="shared" si="1"/>
        <v>640.612827</v>
      </c>
      <c r="F134" s="97">
        <f>IFERROR(__xludf.DUMMYFUNCTION("pmt(Assumptions!$D$26/12,Assumptions!$D$20*12,-Assumptions!$D$19)"),2529.5096464483527)</f>
        <v>2529.509646</v>
      </c>
      <c r="G134" s="97">
        <f t="shared" si="2"/>
        <v>312004.378</v>
      </c>
    </row>
    <row r="135">
      <c r="A135" s="98">
        <f t="shared" si="6"/>
        <v>12</v>
      </c>
      <c r="B135" s="98">
        <f t="shared" si="7"/>
        <v>2</v>
      </c>
      <c r="C135" s="97">
        <f t="shared" si="5"/>
        <v>312004.378</v>
      </c>
      <c r="D135" s="97">
        <f>C135*Assumptions!$D$26/12</f>
        <v>1885.02645</v>
      </c>
      <c r="E135" s="97">
        <f t="shared" si="1"/>
        <v>644.4831962</v>
      </c>
      <c r="F135" s="97">
        <f>IFERROR(__xludf.DUMMYFUNCTION("pmt(Assumptions!$D$26/12,Assumptions!$D$20*12,-Assumptions!$D$19)"),2529.5096464483527)</f>
        <v>2529.509646</v>
      </c>
      <c r="G135" s="97">
        <f t="shared" si="2"/>
        <v>311359.8948</v>
      </c>
    </row>
    <row r="136">
      <c r="A136" s="98">
        <f t="shared" si="6"/>
        <v>12</v>
      </c>
      <c r="B136" s="98">
        <f t="shared" si="7"/>
        <v>3</v>
      </c>
      <c r="C136" s="97">
        <f t="shared" si="5"/>
        <v>311359.8948</v>
      </c>
      <c r="D136" s="97">
        <f>C136*Assumptions!$D$26/12</f>
        <v>1881.132698</v>
      </c>
      <c r="E136" s="97">
        <f t="shared" si="1"/>
        <v>648.3769488</v>
      </c>
      <c r="F136" s="97">
        <f>IFERROR(__xludf.DUMMYFUNCTION("pmt(Assumptions!$D$26/12,Assumptions!$D$20*12,-Assumptions!$D$19)"),2529.5096464483527)</f>
        <v>2529.509646</v>
      </c>
      <c r="G136" s="97">
        <f t="shared" si="2"/>
        <v>310711.5178</v>
      </c>
    </row>
    <row r="137">
      <c r="A137" s="98">
        <f t="shared" si="6"/>
        <v>12</v>
      </c>
      <c r="B137" s="98">
        <f t="shared" si="7"/>
        <v>4</v>
      </c>
      <c r="C137" s="97">
        <f t="shared" si="5"/>
        <v>310711.5178</v>
      </c>
      <c r="D137" s="97">
        <f>C137*Assumptions!$D$26/12</f>
        <v>1877.21542</v>
      </c>
      <c r="E137" s="97">
        <f t="shared" si="1"/>
        <v>652.2942262</v>
      </c>
      <c r="F137" s="97">
        <f>IFERROR(__xludf.DUMMYFUNCTION("pmt(Assumptions!$D$26/12,Assumptions!$D$20*12,-Assumptions!$D$19)"),2529.5096464483527)</f>
        <v>2529.509646</v>
      </c>
      <c r="G137" s="97">
        <f t="shared" si="2"/>
        <v>310059.2236</v>
      </c>
    </row>
    <row r="138">
      <c r="A138" s="98">
        <f t="shared" si="6"/>
        <v>12</v>
      </c>
      <c r="B138" s="98">
        <f t="shared" si="7"/>
        <v>5</v>
      </c>
      <c r="C138" s="97">
        <f t="shared" si="5"/>
        <v>310059.2236</v>
      </c>
      <c r="D138" s="97">
        <f>C138*Assumptions!$D$26/12</f>
        <v>1873.274476</v>
      </c>
      <c r="E138" s="97">
        <f t="shared" si="1"/>
        <v>656.2351705</v>
      </c>
      <c r="F138" s="97">
        <f>IFERROR(__xludf.DUMMYFUNCTION("pmt(Assumptions!$D$26/12,Assumptions!$D$20*12,-Assumptions!$D$19)"),2529.5096464483527)</f>
        <v>2529.509646</v>
      </c>
      <c r="G138" s="97">
        <f t="shared" si="2"/>
        <v>309402.9884</v>
      </c>
    </row>
    <row r="139">
      <c r="A139" s="98">
        <f t="shared" si="6"/>
        <v>12</v>
      </c>
      <c r="B139" s="98">
        <f t="shared" si="7"/>
        <v>6</v>
      </c>
      <c r="C139" s="97">
        <f t="shared" si="5"/>
        <v>309402.9884</v>
      </c>
      <c r="D139" s="97">
        <f>C139*Assumptions!$D$26/12</f>
        <v>1869.309722</v>
      </c>
      <c r="E139" s="97">
        <f t="shared" si="1"/>
        <v>660.1999247</v>
      </c>
      <c r="F139" s="97">
        <f>IFERROR(__xludf.DUMMYFUNCTION("pmt(Assumptions!$D$26/12,Assumptions!$D$20*12,-Assumptions!$D$19)"),2529.5096464483527)</f>
        <v>2529.509646</v>
      </c>
      <c r="G139" s="97">
        <f t="shared" si="2"/>
        <v>308742.7885</v>
      </c>
    </row>
    <row r="140">
      <c r="A140" s="98">
        <f t="shared" si="6"/>
        <v>12</v>
      </c>
      <c r="B140" s="98">
        <f t="shared" si="7"/>
        <v>7</v>
      </c>
      <c r="C140" s="97">
        <f t="shared" si="5"/>
        <v>308742.7885</v>
      </c>
      <c r="D140" s="97">
        <f>C140*Assumptions!$D$26/12</f>
        <v>1865.321014</v>
      </c>
      <c r="E140" s="97">
        <f t="shared" si="1"/>
        <v>664.1886325</v>
      </c>
      <c r="F140" s="97">
        <f>IFERROR(__xludf.DUMMYFUNCTION("pmt(Assumptions!$D$26/12,Assumptions!$D$20*12,-Assumptions!$D$19)"),2529.5096464483527)</f>
        <v>2529.509646</v>
      </c>
      <c r="G140" s="97">
        <f t="shared" si="2"/>
        <v>308078.5999</v>
      </c>
    </row>
    <row r="141">
      <c r="A141" s="98">
        <f t="shared" si="6"/>
        <v>12</v>
      </c>
      <c r="B141" s="98">
        <f t="shared" si="7"/>
        <v>8</v>
      </c>
      <c r="C141" s="97">
        <f t="shared" si="5"/>
        <v>308078.5999</v>
      </c>
      <c r="D141" s="97">
        <f>C141*Assumptions!$D$26/12</f>
        <v>1861.308208</v>
      </c>
      <c r="E141" s="97">
        <f t="shared" si="1"/>
        <v>668.2014389</v>
      </c>
      <c r="F141" s="97">
        <f>IFERROR(__xludf.DUMMYFUNCTION("pmt(Assumptions!$D$26/12,Assumptions!$D$20*12,-Assumptions!$D$19)"),2529.5096464483527)</f>
        <v>2529.509646</v>
      </c>
      <c r="G141" s="97">
        <f t="shared" si="2"/>
        <v>307410.3984</v>
      </c>
    </row>
    <row r="142">
      <c r="A142" s="98">
        <f t="shared" si="6"/>
        <v>12</v>
      </c>
      <c r="B142" s="98">
        <f t="shared" si="7"/>
        <v>9</v>
      </c>
      <c r="C142" s="97">
        <f t="shared" si="5"/>
        <v>307410.3984</v>
      </c>
      <c r="D142" s="97">
        <f>C142*Assumptions!$D$26/12</f>
        <v>1857.271157</v>
      </c>
      <c r="E142" s="97">
        <f t="shared" si="1"/>
        <v>672.2384892</v>
      </c>
      <c r="F142" s="97">
        <f>IFERROR(__xludf.DUMMYFUNCTION("pmt(Assumptions!$D$26/12,Assumptions!$D$20*12,-Assumptions!$D$19)"),2529.5096464483527)</f>
        <v>2529.509646</v>
      </c>
      <c r="G142" s="97">
        <f t="shared" si="2"/>
        <v>306738.1599</v>
      </c>
    </row>
    <row r="143">
      <c r="A143" s="98">
        <f t="shared" si="6"/>
        <v>12</v>
      </c>
      <c r="B143" s="98">
        <f t="shared" si="7"/>
        <v>10</v>
      </c>
      <c r="C143" s="97">
        <f t="shared" si="5"/>
        <v>306738.1599</v>
      </c>
      <c r="D143" s="97">
        <f>C143*Assumptions!$D$26/12</f>
        <v>1853.209716</v>
      </c>
      <c r="E143" s="97">
        <f t="shared" si="1"/>
        <v>676.2999301</v>
      </c>
      <c r="F143" s="97">
        <f>IFERROR(__xludf.DUMMYFUNCTION("pmt(Assumptions!$D$26/12,Assumptions!$D$20*12,-Assumptions!$D$19)"),2529.5096464483527)</f>
        <v>2529.509646</v>
      </c>
      <c r="G143" s="97">
        <f t="shared" si="2"/>
        <v>306061.86</v>
      </c>
    </row>
    <row r="144">
      <c r="A144" s="98">
        <f t="shared" si="6"/>
        <v>12</v>
      </c>
      <c r="B144" s="98">
        <f t="shared" si="7"/>
        <v>11</v>
      </c>
      <c r="C144" s="97">
        <f t="shared" si="5"/>
        <v>306061.86</v>
      </c>
      <c r="D144" s="97">
        <f>C144*Assumptions!$D$26/12</f>
        <v>1849.123738</v>
      </c>
      <c r="E144" s="97">
        <f t="shared" si="1"/>
        <v>680.3859088</v>
      </c>
      <c r="F144" s="97">
        <f>IFERROR(__xludf.DUMMYFUNCTION("pmt(Assumptions!$D$26/12,Assumptions!$D$20*12,-Assumptions!$D$19)"),2529.5096464483527)</f>
        <v>2529.509646</v>
      </c>
      <c r="G144" s="97">
        <f t="shared" si="2"/>
        <v>305381.4741</v>
      </c>
    </row>
    <row r="145">
      <c r="A145" s="98">
        <f t="shared" si="6"/>
        <v>12</v>
      </c>
      <c r="B145" s="98">
        <f t="shared" si="7"/>
        <v>12</v>
      </c>
      <c r="C145" s="97">
        <f t="shared" si="5"/>
        <v>305381.4741</v>
      </c>
      <c r="D145" s="97">
        <f>C145*Assumptions!$D$26/12</f>
        <v>1845.013073</v>
      </c>
      <c r="E145" s="97">
        <f t="shared" si="1"/>
        <v>684.4965737</v>
      </c>
      <c r="F145" s="97">
        <f>IFERROR(__xludf.DUMMYFUNCTION("pmt(Assumptions!$D$26/12,Assumptions!$D$20*12,-Assumptions!$D$19)"),2529.5096464483527)</f>
        <v>2529.509646</v>
      </c>
      <c r="G145" s="97">
        <f t="shared" si="2"/>
        <v>304696.9775</v>
      </c>
    </row>
    <row r="146">
      <c r="A146" s="98">
        <f t="shared" si="6"/>
        <v>13</v>
      </c>
      <c r="B146" s="98">
        <f t="shared" si="7"/>
        <v>1</v>
      </c>
      <c r="C146" s="97">
        <f t="shared" si="5"/>
        <v>304696.9775</v>
      </c>
      <c r="D146" s="97">
        <f>C146*Assumptions!$D$26/12</f>
        <v>1840.877573</v>
      </c>
      <c r="E146" s="97">
        <f t="shared" si="1"/>
        <v>688.6320738</v>
      </c>
      <c r="F146" s="97">
        <f>IFERROR(__xludf.DUMMYFUNCTION("pmt(Assumptions!$D$26/12,Assumptions!$D$20*12,-Assumptions!$D$19)"),2529.5096464483527)</f>
        <v>2529.509646</v>
      </c>
      <c r="G146" s="97">
        <f t="shared" si="2"/>
        <v>304008.3455</v>
      </c>
    </row>
    <row r="147">
      <c r="A147" s="98">
        <f t="shared" si="6"/>
        <v>13</v>
      </c>
      <c r="B147" s="98">
        <f t="shared" si="7"/>
        <v>2</v>
      </c>
      <c r="C147" s="97">
        <f t="shared" si="5"/>
        <v>304008.3455</v>
      </c>
      <c r="D147" s="97">
        <f>C147*Assumptions!$D$26/12</f>
        <v>1836.717087</v>
      </c>
      <c r="E147" s="97">
        <f t="shared" si="1"/>
        <v>692.7925593</v>
      </c>
      <c r="F147" s="97">
        <f>IFERROR(__xludf.DUMMYFUNCTION("pmt(Assumptions!$D$26/12,Assumptions!$D$20*12,-Assumptions!$D$19)"),2529.5096464483527)</f>
        <v>2529.509646</v>
      </c>
      <c r="G147" s="97">
        <f t="shared" si="2"/>
        <v>303315.5529</v>
      </c>
    </row>
    <row r="148">
      <c r="A148" s="98">
        <f t="shared" si="6"/>
        <v>13</v>
      </c>
      <c r="B148" s="98">
        <f t="shared" si="7"/>
        <v>3</v>
      </c>
      <c r="C148" s="97">
        <f t="shared" si="5"/>
        <v>303315.5529</v>
      </c>
      <c r="D148" s="97">
        <f>C148*Assumptions!$D$26/12</f>
        <v>1832.531465</v>
      </c>
      <c r="E148" s="97">
        <f t="shared" si="1"/>
        <v>696.978181</v>
      </c>
      <c r="F148" s="97">
        <f>IFERROR(__xludf.DUMMYFUNCTION("pmt(Assumptions!$D$26/12,Assumptions!$D$20*12,-Assumptions!$D$19)"),2529.5096464483527)</f>
        <v>2529.509646</v>
      </c>
      <c r="G148" s="97">
        <f t="shared" si="2"/>
        <v>302618.5747</v>
      </c>
    </row>
    <row r="149">
      <c r="A149" s="98">
        <f t="shared" si="6"/>
        <v>13</v>
      </c>
      <c r="B149" s="98">
        <f t="shared" si="7"/>
        <v>4</v>
      </c>
      <c r="C149" s="97">
        <f t="shared" si="5"/>
        <v>302618.5747</v>
      </c>
      <c r="D149" s="97">
        <f>C149*Assumptions!$D$26/12</f>
        <v>1828.320556</v>
      </c>
      <c r="E149" s="97">
        <f t="shared" si="1"/>
        <v>701.1890908</v>
      </c>
      <c r="F149" s="97">
        <f>IFERROR(__xludf.DUMMYFUNCTION("pmt(Assumptions!$D$26/12,Assumptions!$D$20*12,-Assumptions!$D$19)"),2529.5096464483527)</f>
        <v>2529.509646</v>
      </c>
      <c r="G149" s="97">
        <f t="shared" si="2"/>
        <v>301917.3856</v>
      </c>
    </row>
    <row r="150">
      <c r="A150" s="98">
        <f t="shared" si="6"/>
        <v>13</v>
      </c>
      <c r="B150" s="98">
        <f t="shared" si="7"/>
        <v>5</v>
      </c>
      <c r="C150" s="97">
        <f t="shared" si="5"/>
        <v>301917.3856</v>
      </c>
      <c r="D150" s="97">
        <f>C150*Assumptions!$D$26/12</f>
        <v>1824.084205</v>
      </c>
      <c r="E150" s="97">
        <f t="shared" si="1"/>
        <v>705.4254416</v>
      </c>
      <c r="F150" s="97">
        <f>IFERROR(__xludf.DUMMYFUNCTION("pmt(Assumptions!$D$26/12,Assumptions!$D$20*12,-Assumptions!$D$19)"),2529.5096464483527)</f>
        <v>2529.509646</v>
      </c>
      <c r="G150" s="97">
        <f t="shared" si="2"/>
        <v>301211.9602</v>
      </c>
    </row>
    <row r="151">
      <c r="A151" s="98">
        <f t="shared" si="6"/>
        <v>13</v>
      </c>
      <c r="B151" s="98">
        <f t="shared" si="7"/>
        <v>6</v>
      </c>
      <c r="C151" s="97">
        <f t="shared" si="5"/>
        <v>301211.9602</v>
      </c>
      <c r="D151" s="97">
        <f>C151*Assumptions!$D$26/12</f>
        <v>1819.822259</v>
      </c>
      <c r="E151" s="97">
        <f t="shared" si="1"/>
        <v>709.687387</v>
      </c>
      <c r="F151" s="97">
        <f>IFERROR(__xludf.DUMMYFUNCTION("pmt(Assumptions!$D$26/12,Assumptions!$D$20*12,-Assumptions!$D$19)"),2529.5096464483527)</f>
        <v>2529.509646</v>
      </c>
      <c r="G151" s="97">
        <f t="shared" si="2"/>
        <v>300502.2728</v>
      </c>
    </row>
    <row r="152">
      <c r="A152" s="98">
        <f t="shared" si="6"/>
        <v>13</v>
      </c>
      <c r="B152" s="98">
        <f t="shared" si="7"/>
        <v>7</v>
      </c>
      <c r="C152" s="97">
        <f t="shared" si="5"/>
        <v>300502.2728</v>
      </c>
      <c r="D152" s="97">
        <f>C152*Assumptions!$D$26/12</f>
        <v>1815.534565</v>
      </c>
      <c r="E152" s="97">
        <f t="shared" si="1"/>
        <v>713.9750816</v>
      </c>
      <c r="F152" s="97">
        <f>IFERROR(__xludf.DUMMYFUNCTION("pmt(Assumptions!$D$26/12,Assumptions!$D$20*12,-Assumptions!$D$19)"),2529.5096464483527)</f>
        <v>2529.509646</v>
      </c>
      <c r="G152" s="97">
        <f t="shared" si="2"/>
        <v>299788.2977</v>
      </c>
    </row>
    <row r="153">
      <c r="A153" s="98">
        <f t="shared" si="6"/>
        <v>13</v>
      </c>
      <c r="B153" s="98">
        <f t="shared" si="7"/>
        <v>8</v>
      </c>
      <c r="C153" s="97">
        <f t="shared" si="5"/>
        <v>299788.2977</v>
      </c>
      <c r="D153" s="97">
        <f>C153*Assumptions!$D$26/12</f>
        <v>1811.220965</v>
      </c>
      <c r="E153" s="97">
        <f t="shared" si="1"/>
        <v>718.2886811</v>
      </c>
      <c r="F153" s="97">
        <f>IFERROR(__xludf.DUMMYFUNCTION("pmt(Assumptions!$D$26/12,Assumptions!$D$20*12,-Assumptions!$D$19)"),2529.5096464483527)</f>
        <v>2529.509646</v>
      </c>
      <c r="G153" s="97">
        <f t="shared" si="2"/>
        <v>299070.009</v>
      </c>
    </row>
    <row r="154">
      <c r="A154" s="98">
        <f t="shared" si="6"/>
        <v>13</v>
      </c>
      <c r="B154" s="98">
        <f t="shared" si="7"/>
        <v>9</v>
      </c>
      <c r="C154" s="97">
        <f t="shared" si="5"/>
        <v>299070.009</v>
      </c>
      <c r="D154" s="97">
        <f>C154*Assumptions!$D$26/12</f>
        <v>1806.881305</v>
      </c>
      <c r="E154" s="97">
        <f t="shared" si="1"/>
        <v>722.6283418</v>
      </c>
      <c r="F154" s="97">
        <f>IFERROR(__xludf.DUMMYFUNCTION("pmt(Assumptions!$D$26/12,Assumptions!$D$20*12,-Assumptions!$D$19)"),2529.5096464483527)</f>
        <v>2529.509646</v>
      </c>
      <c r="G154" s="97">
        <f t="shared" si="2"/>
        <v>298347.3807</v>
      </c>
    </row>
    <row r="155">
      <c r="A155" s="98">
        <f t="shared" si="6"/>
        <v>13</v>
      </c>
      <c r="B155" s="98">
        <f t="shared" si="7"/>
        <v>10</v>
      </c>
      <c r="C155" s="97">
        <f t="shared" si="5"/>
        <v>298347.3807</v>
      </c>
      <c r="D155" s="97">
        <f>C155*Assumptions!$D$26/12</f>
        <v>1802.515425</v>
      </c>
      <c r="E155" s="97">
        <f t="shared" si="1"/>
        <v>726.9942214</v>
      </c>
      <c r="F155" s="97">
        <f>IFERROR(__xludf.DUMMYFUNCTION("pmt(Assumptions!$D$26/12,Assumptions!$D$20*12,-Assumptions!$D$19)"),2529.5096464483527)</f>
        <v>2529.509646</v>
      </c>
      <c r="G155" s="97">
        <f t="shared" si="2"/>
        <v>297620.3865</v>
      </c>
    </row>
    <row r="156">
      <c r="A156" s="98">
        <f t="shared" si="6"/>
        <v>13</v>
      </c>
      <c r="B156" s="98">
        <f t="shared" si="7"/>
        <v>11</v>
      </c>
      <c r="C156" s="97">
        <f t="shared" si="5"/>
        <v>297620.3865</v>
      </c>
      <c r="D156" s="97">
        <f>C156*Assumptions!$D$26/12</f>
        <v>1798.123168</v>
      </c>
      <c r="E156" s="97">
        <f t="shared" si="1"/>
        <v>731.3864782</v>
      </c>
      <c r="F156" s="97">
        <f>IFERROR(__xludf.DUMMYFUNCTION("pmt(Assumptions!$D$26/12,Assumptions!$D$20*12,-Assumptions!$D$19)"),2529.5096464483527)</f>
        <v>2529.509646</v>
      </c>
      <c r="G156" s="97">
        <f t="shared" si="2"/>
        <v>296889</v>
      </c>
    </row>
    <row r="157">
      <c r="A157" s="98">
        <f t="shared" si="6"/>
        <v>13</v>
      </c>
      <c r="B157" s="98">
        <f t="shared" si="7"/>
        <v>12</v>
      </c>
      <c r="C157" s="97">
        <f t="shared" si="5"/>
        <v>296889</v>
      </c>
      <c r="D157" s="97">
        <f>C157*Assumptions!$D$26/12</f>
        <v>1793.704375</v>
      </c>
      <c r="E157" s="97">
        <f t="shared" si="1"/>
        <v>735.8052715</v>
      </c>
      <c r="F157" s="97">
        <f>IFERROR(__xludf.DUMMYFUNCTION("pmt(Assumptions!$D$26/12,Assumptions!$D$20*12,-Assumptions!$D$19)"),2529.5096464483527)</f>
        <v>2529.509646</v>
      </c>
      <c r="G157" s="97">
        <f t="shared" si="2"/>
        <v>296153.1947</v>
      </c>
    </row>
    <row r="158">
      <c r="A158" s="98">
        <f t="shared" si="6"/>
        <v>14</v>
      </c>
      <c r="B158" s="98">
        <f t="shared" si="7"/>
        <v>1</v>
      </c>
      <c r="C158" s="97">
        <f t="shared" si="5"/>
        <v>296153.1947</v>
      </c>
      <c r="D158" s="97">
        <f>C158*Assumptions!$D$26/12</f>
        <v>1789.258885</v>
      </c>
      <c r="E158" s="97">
        <f t="shared" si="1"/>
        <v>740.2507616</v>
      </c>
      <c r="F158" s="97">
        <f>IFERROR(__xludf.DUMMYFUNCTION("pmt(Assumptions!$D$26/12,Assumptions!$D$20*12,-Assumptions!$D$19)"),2529.5096464483527)</f>
        <v>2529.509646</v>
      </c>
      <c r="G158" s="97">
        <f t="shared" si="2"/>
        <v>295412.944</v>
      </c>
    </row>
    <row r="159">
      <c r="A159" s="98">
        <f t="shared" si="6"/>
        <v>14</v>
      </c>
      <c r="B159" s="98">
        <f t="shared" si="7"/>
        <v>2</v>
      </c>
      <c r="C159" s="97">
        <f t="shared" si="5"/>
        <v>295412.944</v>
      </c>
      <c r="D159" s="97">
        <f>C159*Assumptions!$D$26/12</f>
        <v>1784.786536</v>
      </c>
      <c r="E159" s="97">
        <f t="shared" si="1"/>
        <v>744.72311</v>
      </c>
      <c r="F159" s="97">
        <f>IFERROR(__xludf.DUMMYFUNCTION("pmt(Assumptions!$D$26/12,Assumptions!$D$20*12,-Assumptions!$D$19)"),2529.5096464483527)</f>
        <v>2529.509646</v>
      </c>
      <c r="G159" s="97">
        <f t="shared" si="2"/>
        <v>294668.2209</v>
      </c>
    </row>
    <row r="160">
      <c r="A160" s="98">
        <f t="shared" si="6"/>
        <v>14</v>
      </c>
      <c r="B160" s="98">
        <f t="shared" si="7"/>
        <v>3</v>
      </c>
      <c r="C160" s="97">
        <f t="shared" si="5"/>
        <v>294668.2209</v>
      </c>
      <c r="D160" s="97">
        <f>C160*Assumptions!$D$26/12</f>
        <v>1780.287168</v>
      </c>
      <c r="E160" s="97">
        <f t="shared" si="1"/>
        <v>749.2224788</v>
      </c>
      <c r="F160" s="97">
        <f>IFERROR(__xludf.DUMMYFUNCTION("pmt(Assumptions!$D$26/12,Assumptions!$D$20*12,-Assumptions!$D$19)"),2529.5096464483527)</f>
        <v>2529.509646</v>
      </c>
      <c r="G160" s="97">
        <f t="shared" si="2"/>
        <v>293918.9984</v>
      </c>
    </row>
    <row r="161">
      <c r="A161" s="98">
        <f t="shared" si="6"/>
        <v>14</v>
      </c>
      <c r="B161" s="98">
        <f t="shared" si="7"/>
        <v>4</v>
      </c>
      <c r="C161" s="97">
        <f t="shared" si="5"/>
        <v>293918.9984</v>
      </c>
      <c r="D161" s="97">
        <f>C161*Assumptions!$D$26/12</f>
        <v>1775.760615</v>
      </c>
      <c r="E161" s="97">
        <f t="shared" si="1"/>
        <v>753.7490313</v>
      </c>
      <c r="F161" s="97">
        <f>IFERROR(__xludf.DUMMYFUNCTION("pmt(Assumptions!$D$26/12,Assumptions!$D$20*12,-Assumptions!$D$19)"),2529.5096464483527)</f>
        <v>2529.509646</v>
      </c>
      <c r="G161" s="97">
        <f t="shared" si="2"/>
        <v>293165.2493</v>
      </c>
    </row>
    <row r="162">
      <c r="A162" s="98">
        <f t="shared" si="6"/>
        <v>14</v>
      </c>
      <c r="B162" s="98">
        <f t="shared" si="7"/>
        <v>5</v>
      </c>
      <c r="C162" s="97">
        <f t="shared" si="5"/>
        <v>293165.2493</v>
      </c>
      <c r="D162" s="97">
        <f>C162*Assumptions!$D$26/12</f>
        <v>1771.206715</v>
      </c>
      <c r="E162" s="97">
        <f t="shared" si="1"/>
        <v>758.3029317</v>
      </c>
      <c r="F162" s="97">
        <f>IFERROR(__xludf.DUMMYFUNCTION("pmt(Assumptions!$D$26/12,Assumptions!$D$20*12,-Assumptions!$D$19)"),2529.5096464483527)</f>
        <v>2529.509646</v>
      </c>
      <c r="G162" s="97">
        <f t="shared" si="2"/>
        <v>292406.9464</v>
      </c>
    </row>
    <row r="163">
      <c r="A163" s="98">
        <f t="shared" si="6"/>
        <v>14</v>
      </c>
      <c r="B163" s="98">
        <f t="shared" si="7"/>
        <v>6</v>
      </c>
      <c r="C163" s="97">
        <f t="shared" si="5"/>
        <v>292406.9464</v>
      </c>
      <c r="D163" s="97">
        <f>C163*Assumptions!$D$26/12</f>
        <v>1766.625301</v>
      </c>
      <c r="E163" s="97">
        <f t="shared" si="1"/>
        <v>762.8843452</v>
      </c>
      <c r="F163" s="97">
        <f>IFERROR(__xludf.DUMMYFUNCTION("pmt(Assumptions!$D$26/12,Assumptions!$D$20*12,-Assumptions!$D$19)"),2529.5096464483527)</f>
        <v>2529.509646</v>
      </c>
      <c r="G163" s="97">
        <f t="shared" si="2"/>
        <v>291644.0621</v>
      </c>
    </row>
    <row r="164">
      <c r="A164" s="98">
        <f t="shared" si="6"/>
        <v>14</v>
      </c>
      <c r="B164" s="98">
        <f t="shared" si="7"/>
        <v>7</v>
      </c>
      <c r="C164" s="97">
        <f t="shared" si="5"/>
        <v>291644.0621</v>
      </c>
      <c r="D164" s="97">
        <f>C164*Assumptions!$D$26/12</f>
        <v>1762.016208</v>
      </c>
      <c r="E164" s="97">
        <f t="shared" si="1"/>
        <v>767.4934381</v>
      </c>
      <c r="F164" s="97">
        <f>IFERROR(__xludf.DUMMYFUNCTION("pmt(Assumptions!$D$26/12,Assumptions!$D$20*12,-Assumptions!$D$19)"),2529.5096464483527)</f>
        <v>2529.509646</v>
      </c>
      <c r="G164" s="97">
        <f t="shared" si="2"/>
        <v>290876.5686</v>
      </c>
    </row>
    <row r="165">
      <c r="A165" s="98">
        <f t="shared" si="6"/>
        <v>14</v>
      </c>
      <c r="B165" s="98">
        <f t="shared" si="7"/>
        <v>8</v>
      </c>
      <c r="C165" s="97">
        <f t="shared" si="5"/>
        <v>290876.5686</v>
      </c>
      <c r="D165" s="97">
        <f>C165*Assumptions!$D$26/12</f>
        <v>1757.379269</v>
      </c>
      <c r="E165" s="97">
        <f t="shared" si="1"/>
        <v>772.1303776</v>
      </c>
      <c r="F165" s="97">
        <f>IFERROR(__xludf.DUMMYFUNCTION("pmt(Assumptions!$D$26/12,Assumptions!$D$20*12,-Assumptions!$D$19)"),2529.5096464483527)</f>
        <v>2529.509646</v>
      </c>
      <c r="G165" s="97">
        <f t="shared" si="2"/>
        <v>290104.4383</v>
      </c>
    </row>
    <row r="166">
      <c r="A166" s="98">
        <f t="shared" si="6"/>
        <v>14</v>
      </c>
      <c r="B166" s="98">
        <f t="shared" si="7"/>
        <v>9</v>
      </c>
      <c r="C166" s="97">
        <f t="shared" si="5"/>
        <v>290104.4383</v>
      </c>
      <c r="D166" s="97">
        <f>C166*Assumptions!$D$26/12</f>
        <v>1752.714314</v>
      </c>
      <c r="E166" s="97">
        <f t="shared" si="1"/>
        <v>776.795332</v>
      </c>
      <c r="F166" s="97">
        <f>IFERROR(__xludf.DUMMYFUNCTION("pmt(Assumptions!$D$26/12,Assumptions!$D$20*12,-Assumptions!$D$19)"),2529.5096464483527)</f>
        <v>2529.509646</v>
      </c>
      <c r="G166" s="97">
        <f t="shared" si="2"/>
        <v>289327.6429</v>
      </c>
    </row>
    <row r="167">
      <c r="A167" s="98">
        <f t="shared" si="6"/>
        <v>14</v>
      </c>
      <c r="B167" s="98">
        <f t="shared" si="7"/>
        <v>10</v>
      </c>
      <c r="C167" s="97">
        <f t="shared" si="5"/>
        <v>289327.6429</v>
      </c>
      <c r="D167" s="97">
        <f>C167*Assumptions!$D$26/12</f>
        <v>1748.021176</v>
      </c>
      <c r="E167" s="97">
        <f t="shared" si="1"/>
        <v>781.4884705</v>
      </c>
      <c r="F167" s="97">
        <f>IFERROR(__xludf.DUMMYFUNCTION("pmt(Assumptions!$D$26/12,Assumptions!$D$20*12,-Assumptions!$D$19)"),2529.5096464483527)</f>
        <v>2529.509646</v>
      </c>
      <c r="G167" s="97">
        <f t="shared" si="2"/>
        <v>288546.1544</v>
      </c>
    </row>
    <row r="168">
      <c r="A168" s="98">
        <f t="shared" si="6"/>
        <v>14</v>
      </c>
      <c r="B168" s="98">
        <f t="shared" si="7"/>
        <v>11</v>
      </c>
      <c r="C168" s="97">
        <f t="shared" si="5"/>
        <v>288546.1544</v>
      </c>
      <c r="D168" s="97">
        <f>C168*Assumptions!$D$26/12</f>
        <v>1743.299683</v>
      </c>
      <c r="E168" s="97">
        <f t="shared" si="1"/>
        <v>786.2099633</v>
      </c>
      <c r="F168" s="97">
        <f>IFERROR(__xludf.DUMMYFUNCTION("pmt(Assumptions!$D$26/12,Assumptions!$D$20*12,-Assumptions!$D$19)"),2529.5096464483527)</f>
        <v>2529.509646</v>
      </c>
      <c r="G168" s="97">
        <f t="shared" si="2"/>
        <v>287759.9445</v>
      </c>
    </row>
    <row r="169">
      <c r="A169" s="98">
        <f t="shared" si="6"/>
        <v>14</v>
      </c>
      <c r="B169" s="98">
        <f t="shared" si="7"/>
        <v>12</v>
      </c>
      <c r="C169" s="97">
        <f t="shared" si="5"/>
        <v>287759.9445</v>
      </c>
      <c r="D169" s="97">
        <f>C169*Assumptions!$D$26/12</f>
        <v>1738.549665</v>
      </c>
      <c r="E169" s="97">
        <f t="shared" si="1"/>
        <v>790.9599818</v>
      </c>
      <c r="F169" s="97">
        <f>IFERROR(__xludf.DUMMYFUNCTION("pmt(Assumptions!$D$26/12,Assumptions!$D$20*12,-Assumptions!$D$19)"),2529.5096464483527)</f>
        <v>2529.509646</v>
      </c>
      <c r="G169" s="97">
        <f t="shared" si="2"/>
        <v>286968.9845</v>
      </c>
    </row>
    <row r="170">
      <c r="A170" s="98">
        <f t="shared" si="6"/>
        <v>15</v>
      </c>
      <c r="B170" s="98">
        <f t="shared" si="7"/>
        <v>1</v>
      </c>
      <c r="C170" s="97">
        <f t="shared" si="5"/>
        <v>286968.9845</v>
      </c>
      <c r="D170" s="97">
        <f>C170*Assumptions!$D$26/12</f>
        <v>1733.770948</v>
      </c>
      <c r="E170" s="97">
        <f t="shared" si="1"/>
        <v>795.7386984</v>
      </c>
      <c r="F170" s="97">
        <f>IFERROR(__xludf.DUMMYFUNCTION("pmt(Assumptions!$D$26/12,Assumptions!$D$20*12,-Assumptions!$D$19)"),2529.5096464483527)</f>
        <v>2529.509646</v>
      </c>
      <c r="G170" s="97">
        <f t="shared" si="2"/>
        <v>286173.2458</v>
      </c>
    </row>
    <row r="171">
      <c r="A171" s="98">
        <f t="shared" si="6"/>
        <v>15</v>
      </c>
      <c r="B171" s="98">
        <f t="shared" si="7"/>
        <v>2</v>
      </c>
      <c r="C171" s="97">
        <f t="shared" si="5"/>
        <v>286173.2458</v>
      </c>
      <c r="D171" s="97">
        <f>C171*Assumptions!$D$26/12</f>
        <v>1728.96336</v>
      </c>
      <c r="E171" s="97">
        <f t="shared" si="1"/>
        <v>800.5462864</v>
      </c>
      <c r="F171" s="97">
        <f>IFERROR(__xludf.DUMMYFUNCTION("pmt(Assumptions!$D$26/12,Assumptions!$D$20*12,-Assumptions!$D$19)"),2529.5096464483527)</f>
        <v>2529.509646</v>
      </c>
      <c r="G171" s="97">
        <f t="shared" si="2"/>
        <v>285372.6995</v>
      </c>
    </row>
    <row r="172">
      <c r="A172" s="98">
        <f t="shared" si="6"/>
        <v>15</v>
      </c>
      <c r="B172" s="98">
        <f t="shared" si="7"/>
        <v>3</v>
      </c>
      <c r="C172" s="97">
        <f t="shared" si="5"/>
        <v>285372.6995</v>
      </c>
      <c r="D172" s="97">
        <f>C172*Assumptions!$D$26/12</f>
        <v>1724.126726</v>
      </c>
      <c r="E172" s="97">
        <f t="shared" si="1"/>
        <v>805.3829202</v>
      </c>
      <c r="F172" s="97">
        <f>IFERROR(__xludf.DUMMYFUNCTION("pmt(Assumptions!$D$26/12,Assumptions!$D$20*12,-Assumptions!$D$19)"),2529.5096464483527)</f>
        <v>2529.509646</v>
      </c>
      <c r="G172" s="97">
        <f t="shared" si="2"/>
        <v>284567.3166</v>
      </c>
    </row>
    <row r="173">
      <c r="A173" s="98">
        <f t="shared" si="6"/>
        <v>15</v>
      </c>
      <c r="B173" s="98">
        <f t="shared" si="7"/>
        <v>4</v>
      </c>
      <c r="C173" s="97">
        <f t="shared" si="5"/>
        <v>284567.3166</v>
      </c>
      <c r="D173" s="97">
        <f>C173*Assumptions!$D$26/12</f>
        <v>1719.260871</v>
      </c>
      <c r="E173" s="97">
        <f t="shared" si="1"/>
        <v>810.2487753</v>
      </c>
      <c r="F173" s="97">
        <f>IFERROR(__xludf.DUMMYFUNCTION("pmt(Assumptions!$D$26/12,Assumptions!$D$20*12,-Assumptions!$D$19)"),2529.5096464483527)</f>
        <v>2529.509646</v>
      </c>
      <c r="G173" s="97">
        <f t="shared" si="2"/>
        <v>283757.0678</v>
      </c>
    </row>
    <row r="174">
      <c r="A174" s="98">
        <f t="shared" si="6"/>
        <v>15</v>
      </c>
      <c r="B174" s="98">
        <f t="shared" si="7"/>
        <v>5</v>
      </c>
      <c r="C174" s="97">
        <f t="shared" si="5"/>
        <v>283757.0678</v>
      </c>
      <c r="D174" s="97">
        <f>C174*Assumptions!$D$26/12</f>
        <v>1714.365618</v>
      </c>
      <c r="E174" s="97">
        <f t="shared" si="1"/>
        <v>815.1440283</v>
      </c>
      <c r="F174" s="97">
        <f>IFERROR(__xludf.DUMMYFUNCTION("pmt(Assumptions!$D$26/12,Assumptions!$D$20*12,-Assumptions!$D$19)"),2529.5096464483527)</f>
        <v>2529.509646</v>
      </c>
      <c r="G174" s="97">
        <f t="shared" si="2"/>
        <v>282941.9238</v>
      </c>
    </row>
    <row r="175">
      <c r="A175" s="98">
        <f t="shared" si="6"/>
        <v>15</v>
      </c>
      <c r="B175" s="98">
        <f t="shared" si="7"/>
        <v>6</v>
      </c>
      <c r="C175" s="97">
        <f t="shared" si="5"/>
        <v>282941.9238</v>
      </c>
      <c r="D175" s="97">
        <f>C175*Assumptions!$D$26/12</f>
        <v>1709.44079</v>
      </c>
      <c r="E175" s="97">
        <f t="shared" si="1"/>
        <v>820.0688568</v>
      </c>
      <c r="F175" s="97">
        <f>IFERROR(__xludf.DUMMYFUNCTION("pmt(Assumptions!$D$26/12,Assumptions!$D$20*12,-Assumptions!$D$19)"),2529.5096464483527)</f>
        <v>2529.509646</v>
      </c>
      <c r="G175" s="97">
        <f t="shared" si="2"/>
        <v>282121.8549</v>
      </c>
    </row>
    <row r="176">
      <c r="A176" s="98">
        <f t="shared" si="6"/>
        <v>15</v>
      </c>
      <c r="B176" s="98">
        <f t="shared" si="7"/>
        <v>7</v>
      </c>
      <c r="C176" s="97">
        <f t="shared" si="5"/>
        <v>282121.8549</v>
      </c>
      <c r="D176" s="97">
        <f>C176*Assumptions!$D$26/12</f>
        <v>1704.486207</v>
      </c>
      <c r="E176" s="97">
        <f t="shared" si="1"/>
        <v>825.0234395</v>
      </c>
      <c r="F176" s="97">
        <f>IFERROR(__xludf.DUMMYFUNCTION("pmt(Assumptions!$D$26/12,Assumptions!$D$20*12,-Assumptions!$D$19)"),2529.5096464483527)</f>
        <v>2529.509646</v>
      </c>
      <c r="G176" s="97">
        <f t="shared" si="2"/>
        <v>281296.8315</v>
      </c>
    </row>
    <row r="177">
      <c r="A177" s="98">
        <f t="shared" si="6"/>
        <v>15</v>
      </c>
      <c r="B177" s="98">
        <f t="shared" si="7"/>
        <v>8</v>
      </c>
      <c r="C177" s="97">
        <f t="shared" si="5"/>
        <v>281296.8315</v>
      </c>
      <c r="D177" s="97">
        <f>C177*Assumptions!$D$26/12</f>
        <v>1699.50169</v>
      </c>
      <c r="E177" s="97">
        <f t="shared" si="1"/>
        <v>830.0079561</v>
      </c>
      <c r="F177" s="97">
        <f>IFERROR(__xludf.DUMMYFUNCTION("pmt(Assumptions!$D$26/12,Assumptions!$D$20*12,-Assumptions!$D$19)"),2529.5096464483527)</f>
        <v>2529.509646</v>
      </c>
      <c r="G177" s="97">
        <f t="shared" si="2"/>
        <v>280466.8235</v>
      </c>
    </row>
    <row r="178">
      <c r="A178" s="98">
        <f t="shared" si="6"/>
        <v>15</v>
      </c>
      <c r="B178" s="98">
        <f t="shared" si="7"/>
        <v>9</v>
      </c>
      <c r="C178" s="97">
        <f t="shared" si="5"/>
        <v>280466.8235</v>
      </c>
      <c r="D178" s="97">
        <f>C178*Assumptions!$D$26/12</f>
        <v>1694.487059</v>
      </c>
      <c r="E178" s="97">
        <f t="shared" si="1"/>
        <v>835.0225875</v>
      </c>
      <c r="F178" s="97">
        <f>IFERROR(__xludf.DUMMYFUNCTION("pmt(Assumptions!$D$26/12,Assumptions!$D$20*12,-Assumptions!$D$19)"),2529.5096464483527)</f>
        <v>2529.509646</v>
      </c>
      <c r="G178" s="97">
        <f t="shared" si="2"/>
        <v>279631.801</v>
      </c>
    </row>
    <row r="179">
      <c r="A179" s="98">
        <f t="shared" si="6"/>
        <v>15</v>
      </c>
      <c r="B179" s="98">
        <f t="shared" si="7"/>
        <v>10</v>
      </c>
      <c r="C179" s="97">
        <f t="shared" si="5"/>
        <v>279631.801</v>
      </c>
      <c r="D179" s="97">
        <f>C179*Assumptions!$D$26/12</f>
        <v>1689.442131</v>
      </c>
      <c r="E179" s="97">
        <f t="shared" si="1"/>
        <v>840.0675157</v>
      </c>
      <c r="F179" s="97">
        <f>IFERROR(__xludf.DUMMYFUNCTION("pmt(Assumptions!$D$26/12,Assumptions!$D$20*12,-Assumptions!$D$19)"),2529.5096464483527)</f>
        <v>2529.509646</v>
      </c>
      <c r="G179" s="97">
        <f t="shared" si="2"/>
        <v>278791.7334</v>
      </c>
    </row>
    <row r="180">
      <c r="A180" s="98">
        <f t="shared" si="6"/>
        <v>15</v>
      </c>
      <c r="B180" s="98">
        <f t="shared" si="7"/>
        <v>11</v>
      </c>
      <c r="C180" s="97">
        <f t="shared" si="5"/>
        <v>278791.7334</v>
      </c>
      <c r="D180" s="97">
        <f>C180*Assumptions!$D$26/12</f>
        <v>1684.366723</v>
      </c>
      <c r="E180" s="97">
        <f t="shared" si="1"/>
        <v>845.1429236</v>
      </c>
      <c r="F180" s="97">
        <f>IFERROR(__xludf.DUMMYFUNCTION("pmt(Assumptions!$D$26/12,Assumptions!$D$20*12,-Assumptions!$D$19)"),2529.5096464483527)</f>
        <v>2529.509646</v>
      </c>
      <c r="G180" s="97">
        <f t="shared" si="2"/>
        <v>277946.5905</v>
      </c>
    </row>
    <row r="181">
      <c r="A181" s="98">
        <f t="shared" si="6"/>
        <v>15</v>
      </c>
      <c r="B181" s="98">
        <f t="shared" si="7"/>
        <v>12</v>
      </c>
      <c r="C181" s="97">
        <f t="shared" si="5"/>
        <v>277946.5905</v>
      </c>
      <c r="D181" s="97">
        <f>C181*Assumptions!$D$26/12</f>
        <v>1679.260651</v>
      </c>
      <c r="E181" s="97">
        <f t="shared" si="1"/>
        <v>850.2489954</v>
      </c>
      <c r="F181" s="97">
        <f>IFERROR(__xludf.DUMMYFUNCTION("pmt(Assumptions!$D$26/12,Assumptions!$D$20*12,-Assumptions!$D$19)"),2529.5096464483527)</f>
        <v>2529.509646</v>
      </c>
      <c r="G181" s="97">
        <f t="shared" si="2"/>
        <v>277096.3415</v>
      </c>
    </row>
    <row r="182">
      <c r="A182" s="98">
        <f t="shared" si="6"/>
        <v>16</v>
      </c>
      <c r="B182" s="98">
        <f t="shared" si="7"/>
        <v>1</v>
      </c>
      <c r="C182" s="97">
        <f t="shared" si="5"/>
        <v>277096.3415</v>
      </c>
      <c r="D182" s="97">
        <f>C182*Assumptions!$D$26/12</f>
        <v>1674.12373</v>
      </c>
      <c r="E182" s="97">
        <f t="shared" si="1"/>
        <v>855.3859164</v>
      </c>
      <c r="F182" s="97">
        <f>IFERROR(__xludf.DUMMYFUNCTION("pmt(Assumptions!$D$26/12,Assumptions!$D$20*12,-Assumptions!$D$19)"),2529.5096464483527)</f>
        <v>2529.509646</v>
      </c>
      <c r="G182" s="97">
        <f t="shared" si="2"/>
        <v>276240.9556</v>
      </c>
    </row>
    <row r="183">
      <c r="A183" s="98">
        <f t="shared" si="6"/>
        <v>16</v>
      </c>
      <c r="B183" s="98">
        <f t="shared" si="7"/>
        <v>2</v>
      </c>
      <c r="C183" s="97">
        <f t="shared" si="5"/>
        <v>276240.9556</v>
      </c>
      <c r="D183" s="97">
        <f>C183*Assumptions!$D$26/12</f>
        <v>1668.955773</v>
      </c>
      <c r="E183" s="97">
        <f t="shared" si="1"/>
        <v>860.553873</v>
      </c>
      <c r="F183" s="97">
        <f>IFERROR(__xludf.DUMMYFUNCTION("pmt(Assumptions!$D$26/12,Assumptions!$D$20*12,-Assumptions!$D$19)"),2529.5096464483527)</f>
        <v>2529.509646</v>
      </c>
      <c r="G183" s="97">
        <f t="shared" si="2"/>
        <v>275380.4017</v>
      </c>
    </row>
    <row r="184">
      <c r="A184" s="98">
        <f t="shared" si="6"/>
        <v>16</v>
      </c>
      <c r="B184" s="98">
        <f t="shared" si="7"/>
        <v>3</v>
      </c>
      <c r="C184" s="97">
        <f t="shared" si="5"/>
        <v>275380.4017</v>
      </c>
      <c r="D184" s="97">
        <f>C184*Assumptions!$D$26/12</f>
        <v>1663.756594</v>
      </c>
      <c r="E184" s="97">
        <f t="shared" si="1"/>
        <v>865.7530527</v>
      </c>
      <c r="F184" s="97">
        <f>IFERROR(__xludf.DUMMYFUNCTION("pmt(Assumptions!$D$26/12,Assumptions!$D$20*12,-Assumptions!$D$19)"),2529.5096464483527)</f>
        <v>2529.509646</v>
      </c>
      <c r="G184" s="97">
        <f t="shared" si="2"/>
        <v>274514.6487</v>
      </c>
    </row>
    <row r="185">
      <c r="A185" s="98">
        <f t="shared" si="6"/>
        <v>16</v>
      </c>
      <c r="B185" s="98">
        <f t="shared" si="7"/>
        <v>4</v>
      </c>
      <c r="C185" s="97">
        <f t="shared" si="5"/>
        <v>274514.6487</v>
      </c>
      <c r="D185" s="97">
        <f>C185*Assumptions!$D$26/12</f>
        <v>1658.526002</v>
      </c>
      <c r="E185" s="97">
        <f t="shared" si="1"/>
        <v>870.983644</v>
      </c>
      <c r="F185" s="97">
        <f>IFERROR(__xludf.DUMMYFUNCTION("pmt(Assumptions!$D$26/12,Assumptions!$D$20*12,-Assumptions!$D$19)"),2529.5096464483527)</f>
        <v>2529.509646</v>
      </c>
      <c r="G185" s="97">
        <f t="shared" si="2"/>
        <v>273643.665</v>
      </c>
    </row>
    <row r="186">
      <c r="A186" s="98">
        <f t="shared" si="6"/>
        <v>16</v>
      </c>
      <c r="B186" s="98">
        <f t="shared" si="7"/>
        <v>5</v>
      </c>
      <c r="C186" s="97">
        <f t="shared" si="5"/>
        <v>273643.665</v>
      </c>
      <c r="D186" s="97">
        <f>C186*Assumptions!$D$26/12</f>
        <v>1653.26381</v>
      </c>
      <c r="E186" s="97">
        <f t="shared" si="1"/>
        <v>876.2458369</v>
      </c>
      <c r="F186" s="97">
        <f>IFERROR(__xludf.DUMMYFUNCTION("pmt(Assumptions!$D$26/12,Assumptions!$D$20*12,-Assumptions!$D$19)"),2529.5096464483527)</f>
        <v>2529.509646</v>
      </c>
      <c r="G186" s="97">
        <f t="shared" si="2"/>
        <v>272767.4192</v>
      </c>
    </row>
    <row r="187">
      <c r="A187" s="98">
        <f t="shared" si="6"/>
        <v>16</v>
      </c>
      <c r="B187" s="98">
        <f t="shared" si="7"/>
        <v>6</v>
      </c>
      <c r="C187" s="97">
        <f t="shared" si="5"/>
        <v>272767.4192</v>
      </c>
      <c r="D187" s="97">
        <f>C187*Assumptions!$D$26/12</f>
        <v>1647.969824</v>
      </c>
      <c r="E187" s="97">
        <f t="shared" si="1"/>
        <v>881.5398221</v>
      </c>
      <c r="F187" s="97">
        <f>IFERROR(__xludf.DUMMYFUNCTION("pmt(Assumptions!$D$26/12,Assumptions!$D$20*12,-Assumptions!$D$19)"),2529.5096464483527)</f>
        <v>2529.509646</v>
      </c>
      <c r="G187" s="97">
        <f t="shared" si="2"/>
        <v>271885.8794</v>
      </c>
    </row>
    <row r="188">
      <c r="A188" s="98">
        <f t="shared" si="6"/>
        <v>16</v>
      </c>
      <c r="B188" s="98">
        <f t="shared" si="7"/>
        <v>7</v>
      </c>
      <c r="C188" s="97">
        <f t="shared" si="5"/>
        <v>271885.8794</v>
      </c>
      <c r="D188" s="97">
        <f>C188*Assumptions!$D$26/12</f>
        <v>1642.643855</v>
      </c>
      <c r="E188" s="97">
        <f t="shared" si="1"/>
        <v>886.8657919</v>
      </c>
      <c r="F188" s="97">
        <f>IFERROR(__xludf.DUMMYFUNCTION("pmt(Assumptions!$D$26/12,Assumptions!$D$20*12,-Assumptions!$D$19)"),2529.5096464483527)</f>
        <v>2529.509646</v>
      </c>
      <c r="G188" s="97">
        <f t="shared" si="2"/>
        <v>270999.0136</v>
      </c>
    </row>
    <row r="189">
      <c r="A189" s="98">
        <f t="shared" si="6"/>
        <v>16</v>
      </c>
      <c r="B189" s="98">
        <f t="shared" si="7"/>
        <v>8</v>
      </c>
      <c r="C189" s="97">
        <f t="shared" si="5"/>
        <v>270999.0136</v>
      </c>
      <c r="D189" s="97">
        <f>C189*Assumptions!$D$26/12</f>
        <v>1637.285707</v>
      </c>
      <c r="E189" s="97">
        <f t="shared" si="1"/>
        <v>892.2239394</v>
      </c>
      <c r="F189" s="97">
        <f>IFERROR(__xludf.DUMMYFUNCTION("pmt(Assumptions!$D$26/12,Assumptions!$D$20*12,-Assumptions!$D$19)"),2529.5096464483527)</f>
        <v>2529.509646</v>
      </c>
      <c r="G189" s="97">
        <f t="shared" si="2"/>
        <v>270106.7896</v>
      </c>
    </row>
    <row r="190">
      <c r="A190" s="98">
        <f t="shared" si="6"/>
        <v>16</v>
      </c>
      <c r="B190" s="98">
        <f t="shared" si="7"/>
        <v>9</v>
      </c>
      <c r="C190" s="97">
        <f t="shared" si="5"/>
        <v>270106.7896</v>
      </c>
      <c r="D190" s="97">
        <f>C190*Assumptions!$D$26/12</f>
        <v>1631.895187</v>
      </c>
      <c r="E190" s="97">
        <f t="shared" si="1"/>
        <v>897.614459</v>
      </c>
      <c r="F190" s="97">
        <f>IFERROR(__xludf.DUMMYFUNCTION("pmt(Assumptions!$D$26/12,Assumptions!$D$20*12,-Assumptions!$D$19)"),2529.5096464483527)</f>
        <v>2529.509646</v>
      </c>
      <c r="G190" s="97">
        <f t="shared" si="2"/>
        <v>269209.1752</v>
      </c>
    </row>
    <row r="191">
      <c r="A191" s="98">
        <f t="shared" si="6"/>
        <v>16</v>
      </c>
      <c r="B191" s="98">
        <f t="shared" si="7"/>
        <v>10</v>
      </c>
      <c r="C191" s="97">
        <f t="shared" si="5"/>
        <v>269209.1752</v>
      </c>
      <c r="D191" s="97">
        <f>C191*Assumptions!$D$26/12</f>
        <v>1626.4721</v>
      </c>
      <c r="E191" s="97">
        <f t="shared" si="1"/>
        <v>903.0375464</v>
      </c>
      <c r="F191" s="97">
        <f>IFERROR(__xludf.DUMMYFUNCTION("pmt(Assumptions!$D$26/12,Assumptions!$D$20*12,-Assumptions!$D$19)"),2529.5096464483527)</f>
        <v>2529.509646</v>
      </c>
      <c r="G191" s="97">
        <f t="shared" si="2"/>
        <v>268306.1376</v>
      </c>
    </row>
    <row r="192">
      <c r="A192" s="98">
        <f t="shared" si="6"/>
        <v>16</v>
      </c>
      <c r="B192" s="98">
        <f t="shared" si="7"/>
        <v>11</v>
      </c>
      <c r="C192" s="97">
        <f t="shared" si="5"/>
        <v>268306.1376</v>
      </c>
      <c r="D192" s="97">
        <f>C192*Assumptions!$D$26/12</f>
        <v>1621.016248</v>
      </c>
      <c r="E192" s="97">
        <f t="shared" si="1"/>
        <v>908.4933982</v>
      </c>
      <c r="F192" s="97">
        <f>IFERROR(__xludf.DUMMYFUNCTION("pmt(Assumptions!$D$26/12,Assumptions!$D$20*12,-Assumptions!$D$19)"),2529.5096464483527)</f>
        <v>2529.509646</v>
      </c>
      <c r="G192" s="97">
        <f t="shared" si="2"/>
        <v>267397.6442</v>
      </c>
    </row>
    <row r="193">
      <c r="A193" s="98">
        <f t="shared" si="6"/>
        <v>16</v>
      </c>
      <c r="B193" s="98">
        <f t="shared" si="7"/>
        <v>12</v>
      </c>
      <c r="C193" s="97">
        <f t="shared" si="5"/>
        <v>267397.6442</v>
      </c>
      <c r="D193" s="97">
        <f>C193*Assumptions!$D$26/12</f>
        <v>1615.527434</v>
      </c>
      <c r="E193" s="97">
        <f t="shared" si="1"/>
        <v>913.9822125</v>
      </c>
      <c r="F193" s="97">
        <f>IFERROR(__xludf.DUMMYFUNCTION("pmt(Assumptions!$D$26/12,Assumptions!$D$20*12,-Assumptions!$D$19)"),2529.5096464483527)</f>
        <v>2529.509646</v>
      </c>
      <c r="G193" s="97">
        <f t="shared" si="2"/>
        <v>266483.662</v>
      </c>
    </row>
    <row r="194">
      <c r="A194" s="98">
        <f t="shared" si="6"/>
        <v>17</v>
      </c>
      <c r="B194" s="98">
        <f t="shared" si="7"/>
        <v>1</v>
      </c>
      <c r="C194" s="97">
        <f t="shared" si="5"/>
        <v>266483.662</v>
      </c>
      <c r="D194" s="97">
        <f>C194*Assumptions!$D$26/12</f>
        <v>1610.005458</v>
      </c>
      <c r="E194" s="97">
        <f t="shared" si="1"/>
        <v>919.5041884</v>
      </c>
      <c r="F194" s="97">
        <f>IFERROR(__xludf.DUMMYFUNCTION("pmt(Assumptions!$D$26/12,Assumptions!$D$20*12,-Assumptions!$D$19)"),2529.5096464483527)</f>
        <v>2529.509646</v>
      </c>
      <c r="G194" s="97">
        <f t="shared" si="2"/>
        <v>265564.1578</v>
      </c>
    </row>
    <row r="195">
      <c r="A195" s="98">
        <f t="shared" si="6"/>
        <v>17</v>
      </c>
      <c r="B195" s="98">
        <f t="shared" si="7"/>
        <v>2</v>
      </c>
      <c r="C195" s="97">
        <f t="shared" si="5"/>
        <v>265564.1578</v>
      </c>
      <c r="D195" s="97">
        <f>C195*Assumptions!$D$26/12</f>
        <v>1604.45012</v>
      </c>
      <c r="E195" s="97">
        <f t="shared" si="1"/>
        <v>925.0595262</v>
      </c>
      <c r="F195" s="97">
        <f>IFERROR(__xludf.DUMMYFUNCTION("pmt(Assumptions!$D$26/12,Assumptions!$D$20*12,-Assumptions!$D$19)"),2529.5096464483527)</f>
        <v>2529.509646</v>
      </c>
      <c r="G195" s="97">
        <f t="shared" si="2"/>
        <v>264639.0983</v>
      </c>
    </row>
    <row r="196">
      <c r="A196" s="98">
        <f t="shared" si="6"/>
        <v>17</v>
      </c>
      <c r="B196" s="98">
        <f t="shared" si="7"/>
        <v>3</v>
      </c>
      <c r="C196" s="97">
        <f t="shared" si="5"/>
        <v>264639.0983</v>
      </c>
      <c r="D196" s="97">
        <f>C196*Assumptions!$D$26/12</f>
        <v>1598.861219</v>
      </c>
      <c r="E196" s="97">
        <f t="shared" si="1"/>
        <v>930.6484275</v>
      </c>
      <c r="F196" s="97">
        <f>IFERROR(__xludf.DUMMYFUNCTION("pmt(Assumptions!$D$26/12,Assumptions!$D$20*12,-Assumptions!$D$19)"),2529.5096464483527)</f>
        <v>2529.509646</v>
      </c>
      <c r="G196" s="97">
        <f t="shared" si="2"/>
        <v>263708.4499</v>
      </c>
    </row>
    <row r="197">
      <c r="A197" s="98">
        <f t="shared" si="6"/>
        <v>17</v>
      </c>
      <c r="B197" s="98">
        <f t="shared" si="7"/>
        <v>4</v>
      </c>
      <c r="C197" s="97">
        <f t="shared" si="5"/>
        <v>263708.4499</v>
      </c>
      <c r="D197" s="97">
        <f>C197*Assumptions!$D$26/12</f>
        <v>1593.238551</v>
      </c>
      <c r="E197" s="97">
        <f t="shared" si="1"/>
        <v>936.2710951</v>
      </c>
      <c r="F197" s="97">
        <f>IFERROR(__xludf.DUMMYFUNCTION("pmt(Assumptions!$D$26/12,Assumptions!$D$20*12,-Assumptions!$D$19)"),2529.5096464483527)</f>
        <v>2529.509646</v>
      </c>
      <c r="G197" s="97">
        <f t="shared" si="2"/>
        <v>262772.1788</v>
      </c>
    </row>
    <row r="198">
      <c r="A198" s="98">
        <f t="shared" si="6"/>
        <v>17</v>
      </c>
      <c r="B198" s="98">
        <f t="shared" si="7"/>
        <v>5</v>
      </c>
      <c r="C198" s="97">
        <f t="shared" si="5"/>
        <v>262772.1788</v>
      </c>
      <c r="D198" s="97">
        <f>C198*Assumptions!$D$26/12</f>
        <v>1587.581914</v>
      </c>
      <c r="E198" s="97">
        <f t="shared" si="1"/>
        <v>941.9277329</v>
      </c>
      <c r="F198" s="97">
        <f>IFERROR(__xludf.DUMMYFUNCTION("pmt(Assumptions!$D$26/12,Assumptions!$D$20*12,-Assumptions!$D$19)"),2529.5096464483527)</f>
        <v>2529.509646</v>
      </c>
      <c r="G198" s="97">
        <f t="shared" si="2"/>
        <v>261830.2511</v>
      </c>
    </row>
    <row r="199">
      <c r="A199" s="98">
        <f t="shared" si="6"/>
        <v>17</v>
      </c>
      <c r="B199" s="98">
        <f t="shared" si="7"/>
        <v>6</v>
      </c>
      <c r="C199" s="97">
        <f t="shared" si="5"/>
        <v>261830.2511</v>
      </c>
      <c r="D199" s="97">
        <f>C199*Assumptions!$D$26/12</f>
        <v>1581.8911</v>
      </c>
      <c r="E199" s="97">
        <f t="shared" si="1"/>
        <v>947.6185463</v>
      </c>
      <c r="F199" s="97">
        <f>IFERROR(__xludf.DUMMYFUNCTION("pmt(Assumptions!$D$26/12,Assumptions!$D$20*12,-Assumptions!$D$19)"),2529.5096464483527)</f>
        <v>2529.509646</v>
      </c>
      <c r="G199" s="97">
        <f t="shared" si="2"/>
        <v>260882.6325</v>
      </c>
    </row>
    <row r="200">
      <c r="A200" s="98">
        <f t="shared" si="6"/>
        <v>17</v>
      </c>
      <c r="B200" s="98">
        <f t="shared" si="7"/>
        <v>7</v>
      </c>
      <c r="C200" s="97">
        <f t="shared" si="5"/>
        <v>260882.6325</v>
      </c>
      <c r="D200" s="97">
        <f>C200*Assumptions!$D$26/12</f>
        <v>1576.165905</v>
      </c>
      <c r="E200" s="97">
        <f t="shared" si="1"/>
        <v>953.3437417</v>
      </c>
      <c r="F200" s="97">
        <f>IFERROR(__xludf.DUMMYFUNCTION("pmt(Assumptions!$D$26/12,Assumptions!$D$20*12,-Assumptions!$D$19)"),2529.5096464483527)</f>
        <v>2529.509646</v>
      </c>
      <c r="G200" s="97">
        <f t="shared" si="2"/>
        <v>259929.2888</v>
      </c>
    </row>
    <row r="201">
      <c r="A201" s="98">
        <f t="shared" si="6"/>
        <v>17</v>
      </c>
      <c r="B201" s="98">
        <f t="shared" si="7"/>
        <v>8</v>
      </c>
      <c r="C201" s="97">
        <f t="shared" si="5"/>
        <v>259929.2888</v>
      </c>
      <c r="D201" s="97">
        <f>C201*Assumptions!$D$26/12</f>
        <v>1570.40612</v>
      </c>
      <c r="E201" s="97">
        <f t="shared" si="1"/>
        <v>959.1035268</v>
      </c>
      <c r="F201" s="97">
        <f>IFERROR(__xludf.DUMMYFUNCTION("pmt(Assumptions!$D$26/12,Assumptions!$D$20*12,-Assumptions!$D$19)"),2529.5096464483527)</f>
        <v>2529.509646</v>
      </c>
      <c r="G201" s="97">
        <f t="shared" si="2"/>
        <v>258970.1852</v>
      </c>
    </row>
    <row r="202">
      <c r="A202" s="98">
        <f t="shared" si="6"/>
        <v>17</v>
      </c>
      <c r="B202" s="98">
        <f t="shared" si="7"/>
        <v>9</v>
      </c>
      <c r="C202" s="97">
        <f t="shared" si="5"/>
        <v>258970.1852</v>
      </c>
      <c r="D202" s="97">
        <f>C202*Assumptions!$D$26/12</f>
        <v>1564.611536</v>
      </c>
      <c r="E202" s="97">
        <f t="shared" si="1"/>
        <v>964.8981106</v>
      </c>
      <c r="F202" s="97">
        <f>IFERROR(__xludf.DUMMYFUNCTION("pmt(Assumptions!$D$26/12,Assumptions!$D$20*12,-Assumptions!$D$19)"),2529.5096464483527)</f>
        <v>2529.509646</v>
      </c>
      <c r="G202" s="97">
        <f t="shared" si="2"/>
        <v>258005.2871</v>
      </c>
    </row>
    <row r="203">
      <c r="A203" s="98">
        <f t="shared" si="6"/>
        <v>17</v>
      </c>
      <c r="B203" s="98">
        <f t="shared" si="7"/>
        <v>10</v>
      </c>
      <c r="C203" s="97">
        <f t="shared" si="5"/>
        <v>258005.2871</v>
      </c>
      <c r="D203" s="97">
        <f>C203*Assumptions!$D$26/12</f>
        <v>1558.781943</v>
      </c>
      <c r="E203" s="97">
        <f t="shared" si="1"/>
        <v>970.7277034</v>
      </c>
      <c r="F203" s="97">
        <f>IFERROR(__xludf.DUMMYFUNCTION("pmt(Assumptions!$D$26/12,Assumptions!$D$20*12,-Assumptions!$D$19)"),2529.5096464483527)</f>
        <v>2529.509646</v>
      </c>
      <c r="G203" s="97">
        <f t="shared" si="2"/>
        <v>257034.5594</v>
      </c>
    </row>
    <row r="204">
      <c r="A204" s="98">
        <f t="shared" si="6"/>
        <v>17</v>
      </c>
      <c r="B204" s="98">
        <f t="shared" si="7"/>
        <v>11</v>
      </c>
      <c r="C204" s="97">
        <f t="shared" si="5"/>
        <v>257034.5594</v>
      </c>
      <c r="D204" s="97">
        <f>C204*Assumptions!$D$26/12</f>
        <v>1552.91713</v>
      </c>
      <c r="E204" s="97">
        <f t="shared" si="1"/>
        <v>976.5925166</v>
      </c>
      <c r="F204" s="97">
        <f>IFERROR(__xludf.DUMMYFUNCTION("pmt(Assumptions!$D$26/12,Assumptions!$D$20*12,-Assumptions!$D$19)"),2529.5096464483527)</f>
        <v>2529.509646</v>
      </c>
      <c r="G204" s="97">
        <f t="shared" si="2"/>
        <v>256057.9669</v>
      </c>
    </row>
    <row r="205">
      <c r="A205" s="98">
        <f t="shared" si="6"/>
        <v>17</v>
      </c>
      <c r="B205" s="98">
        <f t="shared" si="7"/>
        <v>12</v>
      </c>
      <c r="C205" s="97">
        <f t="shared" si="5"/>
        <v>256057.9669</v>
      </c>
      <c r="D205" s="97">
        <f>C205*Assumptions!$D$26/12</f>
        <v>1547.016883</v>
      </c>
      <c r="E205" s="97">
        <f t="shared" si="1"/>
        <v>982.492763</v>
      </c>
      <c r="F205" s="97">
        <f>IFERROR(__xludf.DUMMYFUNCTION("pmt(Assumptions!$D$26/12,Assumptions!$D$20*12,-Assumptions!$D$19)"),2529.5096464483527)</f>
        <v>2529.509646</v>
      </c>
      <c r="G205" s="97">
        <f t="shared" si="2"/>
        <v>255075.4742</v>
      </c>
    </row>
    <row r="206">
      <c r="A206" s="98">
        <f t="shared" si="6"/>
        <v>18</v>
      </c>
      <c r="B206" s="98">
        <f t="shared" si="7"/>
        <v>1</v>
      </c>
      <c r="C206" s="97">
        <f t="shared" si="5"/>
        <v>255075.4742</v>
      </c>
      <c r="D206" s="97">
        <f>C206*Assumptions!$D$26/12</f>
        <v>1541.08099</v>
      </c>
      <c r="E206" s="97">
        <f t="shared" si="1"/>
        <v>988.4286568</v>
      </c>
      <c r="F206" s="97">
        <f>IFERROR(__xludf.DUMMYFUNCTION("pmt(Assumptions!$D$26/12,Assumptions!$D$20*12,-Assumptions!$D$19)"),2529.5096464483527)</f>
        <v>2529.509646</v>
      </c>
      <c r="G206" s="97">
        <f t="shared" si="2"/>
        <v>254087.0455</v>
      </c>
    </row>
    <row r="207">
      <c r="A207" s="98">
        <f t="shared" si="6"/>
        <v>18</v>
      </c>
      <c r="B207" s="98">
        <f t="shared" si="7"/>
        <v>2</v>
      </c>
      <c r="C207" s="97">
        <f t="shared" si="5"/>
        <v>254087.0455</v>
      </c>
      <c r="D207" s="97">
        <f>C207*Assumptions!$D$26/12</f>
        <v>1535.109233</v>
      </c>
      <c r="E207" s="97">
        <f t="shared" si="1"/>
        <v>994.4004133</v>
      </c>
      <c r="F207" s="97">
        <f>IFERROR(__xludf.DUMMYFUNCTION("pmt(Assumptions!$D$26/12,Assumptions!$D$20*12,-Assumptions!$D$19)"),2529.5096464483527)</f>
        <v>2529.509646</v>
      </c>
      <c r="G207" s="97">
        <f t="shared" si="2"/>
        <v>253092.6451</v>
      </c>
    </row>
    <row r="208">
      <c r="A208" s="98">
        <f t="shared" si="6"/>
        <v>18</v>
      </c>
      <c r="B208" s="98">
        <f t="shared" si="7"/>
        <v>3</v>
      </c>
      <c r="C208" s="97">
        <f t="shared" si="5"/>
        <v>253092.6451</v>
      </c>
      <c r="D208" s="97">
        <f>C208*Assumptions!$D$26/12</f>
        <v>1529.101397</v>
      </c>
      <c r="E208" s="97">
        <f t="shared" si="1"/>
        <v>1000.408249</v>
      </c>
      <c r="F208" s="97">
        <f>IFERROR(__xludf.DUMMYFUNCTION("pmt(Assumptions!$D$26/12,Assumptions!$D$20*12,-Assumptions!$D$19)"),2529.5096464483527)</f>
        <v>2529.509646</v>
      </c>
      <c r="G208" s="97">
        <f t="shared" si="2"/>
        <v>252092.2368</v>
      </c>
    </row>
    <row r="209">
      <c r="A209" s="98">
        <f t="shared" si="6"/>
        <v>18</v>
      </c>
      <c r="B209" s="98">
        <f t="shared" si="7"/>
        <v>4</v>
      </c>
      <c r="C209" s="97">
        <f t="shared" si="5"/>
        <v>252092.2368</v>
      </c>
      <c r="D209" s="97">
        <f>C209*Assumptions!$D$26/12</f>
        <v>1523.057264</v>
      </c>
      <c r="E209" s="97">
        <f t="shared" si="1"/>
        <v>1006.452382</v>
      </c>
      <c r="F209" s="97">
        <f>IFERROR(__xludf.DUMMYFUNCTION("pmt(Assumptions!$D$26/12,Assumptions!$D$20*12,-Assumptions!$D$19)"),2529.5096464483527)</f>
        <v>2529.509646</v>
      </c>
      <c r="G209" s="97">
        <f t="shared" si="2"/>
        <v>251085.7844</v>
      </c>
    </row>
    <row r="210">
      <c r="A210" s="98">
        <f t="shared" si="6"/>
        <v>18</v>
      </c>
      <c r="B210" s="98">
        <f t="shared" si="7"/>
        <v>5</v>
      </c>
      <c r="C210" s="97">
        <f t="shared" si="5"/>
        <v>251085.7844</v>
      </c>
      <c r="D210" s="97">
        <f>C210*Assumptions!$D$26/12</f>
        <v>1516.976614</v>
      </c>
      <c r="E210" s="97">
        <f t="shared" si="1"/>
        <v>1012.533032</v>
      </c>
      <c r="F210" s="97">
        <f>IFERROR(__xludf.DUMMYFUNCTION("pmt(Assumptions!$D$26/12,Assumptions!$D$20*12,-Assumptions!$D$19)"),2529.5096464483527)</f>
        <v>2529.509646</v>
      </c>
      <c r="G210" s="97">
        <f t="shared" si="2"/>
        <v>250073.2514</v>
      </c>
    </row>
    <row r="211">
      <c r="A211" s="98">
        <f t="shared" si="6"/>
        <v>18</v>
      </c>
      <c r="B211" s="98">
        <f t="shared" si="7"/>
        <v>6</v>
      </c>
      <c r="C211" s="97">
        <f t="shared" si="5"/>
        <v>250073.2514</v>
      </c>
      <c r="D211" s="97">
        <f>C211*Assumptions!$D$26/12</f>
        <v>1510.859227</v>
      </c>
      <c r="E211" s="97">
        <f t="shared" si="1"/>
        <v>1018.650419</v>
      </c>
      <c r="F211" s="97">
        <f>IFERROR(__xludf.DUMMYFUNCTION("pmt(Assumptions!$D$26/12,Assumptions!$D$20*12,-Assumptions!$D$19)"),2529.5096464483527)</f>
        <v>2529.509646</v>
      </c>
      <c r="G211" s="97">
        <f t="shared" si="2"/>
        <v>249054.601</v>
      </c>
    </row>
    <row r="212">
      <c r="A212" s="98">
        <f t="shared" si="6"/>
        <v>18</v>
      </c>
      <c r="B212" s="98">
        <f t="shared" si="7"/>
        <v>7</v>
      </c>
      <c r="C212" s="97">
        <f t="shared" si="5"/>
        <v>249054.601</v>
      </c>
      <c r="D212" s="97">
        <f>C212*Assumptions!$D$26/12</f>
        <v>1504.704881</v>
      </c>
      <c r="E212" s="97">
        <f t="shared" si="1"/>
        <v>1024.804765</v>
      </c>
      <c r="F212" s="97">
        <f>IFERROR(__xludf.DUMMYFUNCTION("pmt(Assumptions!$D$26/12,Assumptions!$D$20*12,-Assumptions!$D$19)"),2529.5096464483527)</f>
        <v>2529.509646</v>
      </c>
      <c r="G212" s="97">
        <f t="shared" si="2"/>
        <v>248029.7962</v>
      </c>
    </row>
    <row r="213">
      <c r="A213" s="98">
        <f t="shared" si="6"/>
        <v>18</v>
      </c>
      <c r="B213" s="98">
        <f t="shared" si="7"/>
        <v>8</v>
      </c>
      <c r="C213" s="97">
        <f t="shared" si="5"/>
        <v>248029.7962</v>
      </c>
      <c r="D213" s="97">
        <f>C213*Assumptions!$D$26/12</f>
        <v>1498.513352</v>
      </c>
      <c r="E213" s="97">
        <f t="shared" si="1"/>
        <v>1030.996294</v>
      </c>
      <c r="F213" s="97">
        <f>IFERROR(__xludf.DUMMYFUNCTION("pmt(Assumptions!$D$26/12,Assumptions!$D$20*12,-Assumptions!$D$19)"),2529.5096464483527)</f>
        <v>2529.509646</v>
      </c>
      <c r="G213" s="97">
        <f t="shared" si="2"/>
        <v>246998.7999</v>
      </c>
    </row>
    <row r="214">
      <c r="A214" s="98">
        <f t="shared" si="6"/>
        <v>18</v>
      </c>
      <c r="B214" s="98">
        <f t="shared" si="7"/>
        <v>9</v>
      </c>
      <c r="C214" s="97">
        <f t="shared" si="5"/>
        <v>246998.7999</v>
      </c>
      <c r="D214" s="97">
        <f>C214*Assumptions!$D$26/12</f>
        <v>1492.284416</v>
      </c>
      <c r="E214" s="97">
        <f t="shared" si="1"/>
        <v>1037.22523</v>
      </c>
      <c r="F214" s="97">
        <f>IFERROR(__xludf.DUMMYFUNCTION("pmt(Assumptions!$D$26/12,Assumptions!$D$20*12,-Assumptions!$D$19)"),2529.5096464483527)</f>
        <v>2529.509646</v>
      </c>
      <c r="G214" s="97">
        <f t="shared" si="2"/>
        <v>245961.5747</v>
      </c>
    </row>
    <row r="215">
      <c r="A215" s="98">
        <f t="shared" si="6"/>
        <v>18</v>
      </c>
      <c r="B215" s="98">
        <f t="shared" si="7"/>
        <v>10</v>
      </c>
      <c r="C215" s="97">
        <f t="shared" si="5"/>
        <v>245961.5747</v>
      </c>
      <c r="D215" s="97">
        <f>C215*Assumptions!$D$26/12</f>
        <v>1486.017847</v>
      </c>
      <c r="E215" s="97">
        <f t="shared" si="1"/>
        <v>1043.491799</v>
      </c>
      <c r="F215" s="97">
        <f>IFERROR(__xludf.DUMMYFUNCTION("pmt(Assumptions!$D$26/12,Assumptions!$D$20*12,-Assumptions!$D$19)"),2529.5096464483527)</f>
        <v>2529.509646</v>
      </c>
      <c r="G215" s="97">
        <f t="shared" si="2"/>
        <v>244918.0829</v>
      </c>
    </row>
    <row r="216">
      <c r="A216" s="98">
        <f t="shared" si="6"/>
        <v>18</v>
      </c>
      <c r="B216" s="98">
        <f t="shared" si="7"/>
        <v>11</v>
      </c>
      <c r="C216" s="97">
        <f t="shared" si="5"/>
        <v>244918.0829</v>
      </c>
      <c r="D216" s="97">
        <f>C216*Assumptions!$D$26/12</f>
        <v>1479.713418</v>
      </c>
      <c r="E216" s="97">
        <f t="shared" si="1"/>
        <v>1049.796229</v>
      </c>
      <c r="F216" s="97">
        <f>IFERROR(__xludf.DUMMYFUNCTION("pmt(Assumptions!$D$26/12,Assumptions!$D$20*12,-Assumptions!$D$19)"),2529.5096464483527)</f>
        <v>2529.509646</v>
      </c>
      <c r="G216" s="97">
        <f t="shared" si="2"/>
        <v>243868.2867</v>
      </c>
    </row>
    <row r="217">
      <c r="A217" s="98">
        <f t="shared" si="6"/>
        <v>18</v>
      </c>
      <c r="B217" s="98">
        <f t="shared" si="7"/>
        <v>12</v>
      </c>
      <c r="C217" s="97">
        <f t="shared" si="5"/>
        <v>243868.2867</v>
      </c>
      <c r="D217" s="97">
        <f>C217*Assumptions!$D$26/12</f>
        <v>1473.370899</v>
      </c>
      <c r="E217" s="97">
        <f t="shared" si="1"/>
        <v>1056.138748</v>
      </c>
      <c r="F217" s="97">
        <f>IFERROR(__xludf.DUMMYFUNCTION("pmt(Assumptions!$D$26/12,Assumptions!$D$20*12,-Assumptions!$D$19)"),2529.5096464483527)</f>
        <v>2529.509646</v>
      </c>
      <c r="G217" s="97">
        <f t="shared" si="2"/>
        <v>242812.1479</v>
      </c>
    </row>
    <row r="218">
      <c r="A218" s="98">
        <f t="shared" si="6"/>
        <v>19</v>
      </c>
      <c r="B218" s="98">
        <f t="shared" si="7"/>
        <v>1</v>
      </c>
      <c r="C218" s="97">
        <f t="shared" si="5"/>
        <v>242812.1479</v>
      </c>
      <c r="D218" s="97">
        <f>C218*Assumptions!$D$26/12</f>
        <v>1466.99006</v>
      </c>
      <c r="E218" s="97">
        <f t="shared" si="1"/>
        <v>1062.519586</v>
      </c>
      <c r="F218" s="97">
        <f>IFERROR(__xludf.DUMMYFUNCTION("pmt(Assumptions!$D$26/12,Assumptions!$D$20*12,-Assumptions!$D$19)"),2529.5096464483527)</f>
        <v>2529.509646</v>
      </c>
      <c r="G218" s="97">
        <f t="shared" si="2"/>
        <v>241749.6283</v>
      </c>
    </row>
    <row r="219">
      <c r="A219" s="98">
        <f t="shared" si="6"/>
        <v>19</v>
      </c>
      <c r="B219" s="98">
        <f t="shared" si="7"/>
        <v>2</v>
      </c>
      <c r="C219" s="97">
        <f t="shared" si="5"/>
        <v>241749.6283</v>
      </c>
      <c r="D219" s="97">
        <f>C219*Assumptions!$D$26/12</f>
        <v>1460.570671</v>
      </c>
      <c r="E219" s="97">
        <f t="shared" si="1"/>
        <v>1068.938975</v>
      </c>
      <c r="F219" s="97">
        <f>IFERROR(__xludf.DUMMYFUNCTION("pmt(Assumptions!$D$26/12,Assumptions!$D$20*12,-Assumptions!$D$19)"),2529.5096464483527)</f>
        <v>2529.509646</v>
      </c>
      <c r="G219" s="97">
        <f t="shared" si="2"/>
        <v>240680.6894</v>
      </c>
    </row>
    <row r="220">
      <c r="A220" s="98">
        <f t="shared" si="6"/>
        <v>19</v>
      </c>
      <c r="B220" s="98">
        <f t="shared" si="7"/>
        <v>3</v>
      </c>
      <c r="C220" s="97">
        <f t="shared" si="5"/>
        <v>240680.6894</v>
      </c>
      <c r="D220" s="97">
        <f>C220*Assumptions!$D$26/12</f>
        <v>1454.112498</v>
      </c>
      <c r="E220" s="97">
        <f t="shared" si="1"/>
        <v>1075.397148</v>
      </c>
      <c r="F220" s="97">
        <f>IFERROR(__xludf.DUMMYFUNCTION("pmt(Assumptions!$D$26/12,Assumptions!$D$20*12,-Assumptions!$D$19)"),2529.5096464483527)</f>
        <v>2529.509646</v>
      </c>
      <c r="G220" s="97">
        <f t="shared" si="2"/>
        <v>239605.2922</v>
      </c>
    </row>
    <row r="221">
      <c r="A221" s="98">
        <f t="shared" si="6"/>
        <v>19</v>
      </c>
      <c r="B221" s="98">
        <f t="shared" si="7"/>
        <v>4</v>
      </c>
      <c r="C221" s="97">
        <f t="shared" si="5"/>
        <v>239605.2922</v>
      </c>
      <c r="D221" s="97">
        <f>C221*Assumptions!$D$26/12</f>
        <v>1447.615307</v>
      </c>
      <c r="E221" s="97">
        <f t="shared" si="1"/>
        <v>1081.894339</v>
      </c>
      <c r="F221" s="97">
        <f>IFERROR(__xludf.DUMMYFUNCTION("pmt(Assumptions!$D$26/12,Assumptions!$D$20*12,-Assumptions!$D$19)"),2529.5096464483527)</f>
        <v>2529.509646</v>
      </c>
      <c r="G221" s="97">
        <f t="shared" si="2"/>
        <v>238523.3979</v>
      </c>
    </row>
    <row r="222">
      <c r="A222" s="98">
        <f t="shared" si="6"/>
        <v>19</v>
      </c>
      <c r="B222" s="98">
        <f t="shared" si="7"/>
        <v>5</v>
      </c>
      <c r="C222" s="97">
        <f t="shared" si="5"/>
        <v>238523.3979</v>
      </c>
      <c r="D222" s="97">
        <f>C222*Assumptions!$D$26/12</f>
        <v>1441.078862</v>
      </c>
      <c r="E222" s="97">
        <f t="shared" si="1"/>
        <v>1088.430784</v>
      </c>
      <c r="F222" s="97">
        <f>IFERROR(__xludf.DUMMYFUNCTION("pmt(Assumptions!$D$26/12,Assumptions!$D$20*12,-Assumptions!$D$19)"),2529.5096464483527)</f>
        <v>2529.509646</v>
      </c>
      <c r="G222" s="97">
        <f t="shared" si="2"/>
        <v>237434.9671</v>
      </c>
    </row>
    <row r="223">
      <c r="A223" s="98">
        <f t="shared" si="6"/>
        <v>19</v>
      </c>
      <c r="B223" s="98">
        <f t="shared" si="7"/>
        <v>6</v>
      </c>
      <c r="C223" s="97">
        <f t="shared" si="5"/>
        <v>237434.9671</v>
      </c>
      <c r="D223" s="97">
        <f>C223*Assumptions!$D$26/12</f>
        <v>1434.502926</v>
      </c>
      <c r="E223" s="97">
        <f t="shared" si="1"/>
        <v>1095.00672</v>
      </c>
      <c r="F223" s="97">
        <f>IFERROR(__xludf.DUMMYFUNCTION("pmt(Assumptions!$D$26/12,Assumptions!$D$20*12,-Assumptions!$D$19)"),2529.5096464483527)</f>
        <v>2529.509646</v>
      </c>
      <c r="G223" s="97">
        <f t="shared" si="2"/>
        <v>236339.9604</v>
      </c>
    </row>
    <row r="224">
      <c r="A224" s="98">
        <f t="shared" si="6"/>
        <v>19</v>
      </c>
      <c r="B224" s="98">
        <f t="shared" si="7"/>
        <v>7</v>
      </c>
      <c r="C224" s="97">
        <f t="shared" si="5"/>
        <v>236339.9604</v>
      </c>
      <c r="D224" s="97">
        <f>C224*Assumptions!$D$26/12</f>
        <v>1427.887261</v>
      </c>
      <c r="E224" s="97">
        <f t="shared" si="1"/>
        <v>1101.622386</v>
      </c>
      <c r="F224" s="97">
        <f>IFERROR(__xludf.DUMMYFUNCTION("pmt(Assumptions!$D$26/12,Assumptions!$D$20*12,-Assumptions!$D$19)"),2529.5096464483527)</f>
        <v>2529.509646</v>
      </c>
      <c r="G224" s="97">
        <f t="shared" si="2"/>
        <v>235238.338</v>
      </c>
    </row>
    <row r="225">
      <c r="A225" s="98">
        <f t="shared" si="6"/>
        <v>19</v>
      </c>
      <c r="B225" s="98">
        <f t="shared" si="7"/>
        <v>8</v>
      </c>
      <c r="C225" s="97">
        <f t="shared" si="5"/>
        <v>235238.338</v>
      </c>
      <c r="D225" s="97">
        <f>C225*Assumptions!$D$26/12</f>
        <v>1421.231625</v>
      </c>
      <c r="E225" s="97">
        <f t="shared" si="1"/>
        <v>1108.278021</v>
      </c>
      <c r="F225" s="97">
        <f>IFERROR(__xludf.DUMMYFUNCTION("pmt(Assumptions!$D$26/12,Assumptions!$D$20*12,-Assumptions!$D$19)"),2529.5096464483527)</f>
        <v>2529.509646</v>
      </c>
      <c r="G225" s="97">
        <f t="shared" si="2"/>
        <v>234130.06</v>
      </c>
    </row>
    <row r="226">
      <c r="A226" s="98">
        <f t="shared" si="6"/>
        <v>19</v>
      </c>
      <c r="B226" s="98">
        <f t="shared" si="7"/>
        <v>9</v>
      </c>
      <c r="C226" s="97">
        <f t="shared" si="5"/>
        <v>234130.06</v>
      </c>
      <c r="D226" s="97">
        <f>C226*Assumptions!$D$26/12</f>
        <v>1414.535779</v>
      </c>
      <c r="E226" s="97">
        <f t="shared" si="1"/>
        <v>1114.973867</v>
      </c>
      <c r="F226" s="97">
        <f>IFERROR(__xludf.DUMMYFUNCTION("pmt(Assumptions!$D$26/12,Assumptions!$D$20*12,-Assumptions!$D$19)"),2529.5096464483527)</f>
        <v>2529.509646</v>
      </c>
      <c r="G226" s="97">
        <f t="shared" si="2"/>
        <v>233015.0861</v>
      </c>
    </row>
    <row r="227">
      <c r="A227" s="98">
        <f t="shared" si="6"/>
        <v>19</v>
      </c>
      <c r="B227" s="98">
        <f t="shared" si="7"/>
        <v>10</v>
      </c>
      <c r="C227" s="97">
        <f t="shared" si="5"/>
        <v>233015.0861</v>
      </c>
      <c r="D227" s="97">
        <f>C227*Assumptions!$D$26/12</f>
        <v>1407.799479</v>
      </c>
      <c r="E227" s="97">
        <f t="shared" si="1"/>
        <v>1121.710168</v>
      </c>
      <c r="F227" s="97">
        <f>IFERROR(__xludf.DUMMYFUNCTION("pmt(Assumptions!$D$26/12,Assumptions!$D$20*12,-Assumptions!$D$19)"),2529.5096464483527)</f>
        <v>2529.509646</v>
      </c>
      <c r="G227" s="97">
        <f t="shared" si="2"/>
        <v>231893.3759</v>
      </c>
    </row>
    <row r="228">
      <c r="A228" s="98">
        <f t="shared" si="6"/>
        <v>19</v>
      </c>
      <c r="B228" s="98">
        <f t="shared" si="7"/>
        <v>11</v>
      </c>
      <c r="C228" s="97">
        <f t="shared" si="5"/>
        <v>231893.3759</v>
      </c>
      <c r="D228" s="97">
        <f>C228*Assumptions!$D$26/12</f>
        <v>1401.02248</v>
      </c>
      <c r="E228" s="97">
        <f t="shared" si="1"/>
        <v>1128.487167</v>
      </c>
      <c r="F228" s="97">
        <f>IFERROR(__xludf.DUMMYFUNCTION("pmt(Assumptions!$D$26/12,Assumptions!$D$20*12,-Assumptions!$D$19)"),2529.5096464483527)</f>
        <v>2529.509646</v>
      </c>
      <c r="G228" s="97">
        <f t="shared" si="2"/>
        <v>230764.8888</v>
      </c>
    </row>
    <row r="229">
      <c r="A229" s="98">
        <f t="shared" si="6"/>
        <v>19</v>
      </c>
      <c r="B229" s="98">
        <f t="shared" si="7"/>
        <v>12</v>
      </c>
      <c r="C229" s="97">
        <f t="shared" si="5"/>
        <v>230764.8888</v>
      </c>
      <c r="D229" s="97">
        <f>C229*Assumptions!$D$26/12</f>
        <v>1394.204536</v>
      </c>
      <c r="E229" s="97">
        <f t="shared" si="1"/>
        <v>1135.30511</v>
      </c>
      <c r="F229" s="97">
        <f>IFERROR(__xludf.DUMMYFUNCTION("pmt(Assumptions!$D$26/12,Assumptions!$D$20*12,-Assumptions!$D$19)"),2529.5096464483527)</f>
        <v>2529.509646</v>
      </c>
      <c r="G229" s="97">
        <f t="shared" si="2"/>
        <v>229629.5837</v>
      </c>
    </row>
    <row r="230">
      <c r="A230" s="98">
        <f t="shared" si="6"/>
        <v>20</v>
      </c>
      <c r="B230" s="98">
        <f t="shared" si="7"/>
        <v>1</v>
      </c>
      <c r="C230" s="97">
        <f t="shared" si="5"/>
        <v>229629.5837</v>
      </c>
      <c r="D230" s="97">
        <f>C230*Assumptions!$D$26/12</f>
        <v>1387.345401</v>
      </c>
      <c r="E230" s="97">
        <f t="shared" si="1"/>
        <v>1142.164245</v>
      </c>
      <c r="F230" s="97">
        <f>IFERROR(__xludf.DUMMYFUNCTION("pmt(Assumptions!$D$26/12,Assumptions!$D$20*12,-Assumptions!$D$19)"),2529.5096464483527)</f>
        <v>2529.509646</v>
      </c>
      <c r="G230" s="97">
        <f t="shared" si="2"/>
        <v>228487.4194</v>
      </c>
    </row>
    <row r="231">
      <c r="A231" s="98">
        <f t="shared" si="6"/>
        <v>20</v>
      </c>
      <c r="B231" s="98">
        <f t="shared" si="7"/>
        <v>2</v>
      </c>
      <c r="C231" s="97">
        <f t="shared" si="5"/>
        <v>228487.4194</v>
      </c>
      <c r="D231" s="97">
        <f>C231*Assumptions!$D$26/12</f>
        <v>1380.444826</v>
      </c>
      <c r="E231" s="97">
        <f t="shared" si="1"/>
        <v>1149.064821</v>
      </c>
      <c r="F231" s="97">
        <f>IFERROR(__xludf.DUMMYFUNCTION("pmt(Assumptions!$D$26/12,Assumptions!$D$20*12,-Assumptions!$D$19)"),2529.5096464483527)</f>
        <v>2529.509646</v>
      </c>
      <c r="G231" s="97">
        <f t="shared" si="2"/>
        <v>227338.3546</v>
      </c>
    </row>
    <row r="232">
      <c r="A232" s="98">
        <f t="shared" si="6"/>
        <v>20</v>
      </c>
      <c r="B232" s="98">
        <f t="shared" si="7"/>
        <v>3</v>
      </c>
      <c r="C232" s="97">
        <f t="shared" si="5"/>
        <v>227338.3546</v>
      </c>
      <c r="D232" s="97">
        <f>C232*Assumptions!$D$26/12</f>
        <v>1373.502559</v>
      </c>
      <c r="E232" s="97">
        <f t="shared" si="1"/>
        <v>1156.007087</v>
      </c>
      <c r="F232" s="97">
        <f>IFERROR(__xludf.DUMMYFUNCTION("pmt(Assumptions!$D$26/12,Assumptions!$D$20*12,-Assumptions!$D$19)"),2529.5096464483527)</f>
        <v>2529.509646</v>
      </c>
      <c r="G232" s="97">
        <f t="shared" si="2"/>
        <v>226182.3475</v>
      </c>
    </row>
    <row r="233">
      <c r="A233" s="98">
        <f t="shared" si="6"/>
        <v>20</v>
      </c>
      <c r="B233" s="98">
        <f t="shared" si="7"/>
        <v>4</v>
      </c>
      <c r="C233" s="97">
        <f t="shared" si="5"/>
        <v>226182.3475</v>
      </c>
      <c r="D233" s="97">
        <f>C233*Assumptions!$D$26/12</f>
        <v>1366.51835</v>
      </c>
      <c r="E233" s="97">
        <f t="shared" si="1"/>
        <v>1162.991297</v>
      </c>
      <c r="F233" s="97">
        <f>IFERROR(__xludf.DUMMYFUNCTION("pmt(Assumptions!$D$26/12,Assumptions!$D$20*12,-Assumptions!$D$19)"),2529.5096464483527)</f>
        <v>2529.509646</v>
      </c>
      <c r="G233" s="97">
        <f t="shared" si="2"/>
        <v>225019.3562</v>
      </c>
    </row>
    <row r="234">
      <c r="A234" s="98">
        <f t="shared" si="6"/>
        <v>20</v>
      </c>
      <c r="B234" s="98">
        <f t="shared" si="7"/>
        <v>5</v>
      </c>
      <c r="C234" s="97">
        <f t="shared" si="5"/>
        <v>225019.3562</v>
      </c>
      <c r="D234" s="97">
        <f>C234*Assumptions!$D$26/12</f>
        <v>1359.491944</v>
      </c>
      <c r="E234" s="97">
        <f t="shared" si="1"/>
        <v>1170.017703</v>
      </c>
      <c r="F234" s="97">
        <f>IFERROR(__xludf.DUMMYFUNCTION("pmt(Assumptions!$D$26/12,Assumptions!$D$20*12,-Assumptions!$D$19)"),2529.5096464483527)</f>
        <v>2529.509646</v>
      </c>
      <c r="G234" s="97">
        <f t="shared" si="2"/>
        <v>223849.3385</v>
      </c>
    </row>
    <row r="235">
      <c r="A235" s="98">
        <f t="shared" si="6"/>
        <v>20</v>
      </c>
      <c r="B235" s="98">
        <f t="shared" si="7"/>
        <v>6</v>
      </c>
      <c r="C235" s="97">
        <f t="shared" si="5"/>
        <v>223849.3385</v>
      </c>
      <c r="D235" s="97">
        <f>C235*Assumptions!$D$26/12</f>
        <v>1352.423087</v>
      </c>
      <c r="E235" s="97">
        <f t="shared" si="1"/>
        <v>1177.08656</v>
      </c>
      <c r="F235" s="97">
        <f>IFERROR(__xludf.DUMMYFUNCTION("pmt(Assumptions!$D$26/12,Assumptions!$D$20*12,-Assumptions!$D$19)"),2529.5096464483527)</f>
        <v>2529.509646</v>
      </c>
      <c r="G235" s="97">
        <f t="shared" si="2"/>
        <v>222672.2519</v>
      </c>
    </row>
    <row r="236">
      <c r="A236" s="98">
        <f t="shared" si="6"/>
        <v>20</v>
      </c>
      <c r="B236" s="98">
        <f t="shared" si="7"/>
        <v>7</v>
      </c>
      <c r="C236" s="97">
        <f t="shared" si="5"/>
        <v>222672.2519</v>
      </c>
      <c r="D236" s="97">
        <f>C236*Assumptions!$D$26/12</f>
        <v>1345.311522</v>
      </c>
      <c r="E236" s="97">
        <f t="shared" si="1"/>
        <v>1184.198124</v>
      </c>
      <c r="F236" s="97">
        <f>IFERROR(__xludf.DUMMYFUNCTION("pmt(Assumptions!$D$26/12,Assumptions!$D$20*12,-Assumptions!$D$19)"),2529.5096464483527)</f>
        <v>2529.509646</v>
      </c>
      <c r="G236" s="97">
        <f t="shared" si="2"/>
        <v>221488.0538</v>
      </c>
    </row>
    <row r="237">
      <c r="A237" s="98">
        <f t="shared" si="6"/>
        <v>20</v>
      </c>
      <c r="B237" s="98">
        <f t="shared" si="7"/>
        <v>8</v>
      </c>
      <c r="C237" s="97">
        <f t="shared" si="5"/>
        <v>221488.0538</v>
      </c>
      <c r="D237" s="97">
        <f>C237*Assumptions!$D$26/12</f>
        <v>1338.156992</v>
      </c>
      <c r="E237" s="97">
        <f t="shared" si="1"/>
        <v>1191.352655</v>
      </c>
      <c r="F237" s="97">
        <f>IFERROR(__xludf.DUMMYFUNCTION("pmt(Assumptions!$D$26/12,Assumptions!$D$20*12,-Assumptions!$D$19)"),2529.5096464483527)</f>
        <v>2529.509646</v>
      </c>
      <c r="G237" s="97">
        <f t="shared" si="2"/>
        <v>220296.7012</v>
      </c>
    </row>
    <row r="238">
      <c r="A238" s="98">
        <f t="shared" si="6"/>
        <v>20</v>
      </c>
      <c r="B238" s="98">
        <f t="shared" si="7"/>
        <v>9</v>
      </c>
      <c r="C238" s="97">
        <f t="shared" si="5"/>
        <v>220296.7012</v>
      </c>
      <c r="D238" s="97">
        <f>C238*Assumptions!$D$26/12</f>
        <v>1330.959236</v>
      </c>
      <c r="E238" s="97">
        <f t="shared" si="1"/>
        <v>1198.55041</v>
      </c>
      <c r="F238" s="97">
        <f>IFERROR(__xludf.DUMMYFUNCTION("pmt(Assumptions!$D$26/12,Assumptions!$D$20*12,-Assumptions!$D$19)"),2529.5096464483527)</f>
        <v>2529.509646</v>
      </c>
      <c r="G238" s="97">
        <f t="shared" si="2"/>
        <v>219098.1508</v>
      </c>
    </row>
    <row r="239">
      <c r="A239" s="98">
        <f t="shared" si="6"/>
        <v>20</v>
      </c>
      <c r="B239" s="98">
        <f t="shared" si="7"/>
        <v>10</v>
      </c>
      <c r="C239" s="97">
        <f t="shared" si="5"/>
        <v>219098.1508</v>
      </c>
      <c r="D239" s="97">
        <f>C239*Assumptions!$D$26/12</f>
        <v>1323.717994</v>
      </c>
      <c r="E239" s="97">
        <f t="shared" si="1"/>
        <v>1205.791652</v>
      </c>
      <c r="F239" s="97">
        <f>IFERROR(__xludf.DUMMYFUNCTION("pmt(Assumptions!$D$26/12,Assumptions!$D$20*12,-Assumptions!$D$19)"),2529.5096464483527)</f>
        <v>2529.509646</v>
      </c>
      <c r="G239" s="97">
        <f t="shared" si="2"/>
        <v>217892.3591</v>
      </c>
    </row>
    <row r="240">
      <c r="A240" s="98">
        <f t="shared" si="6"/>
        <v>20</v>
      </c>
      <c r="B240" s="98">
        <f t="shared" si="7"/>
        <v>11</v>
      </c>
      <c r="C240" s="97">
        <f t="shared" si="5"/>
        <v>217892.3591</v>
      </c>
      <c r="D240" s="97">
        <f>C240*Assumptions!$D$26/12</f>
        <v>1316.433003</v>
      </c>
      <c r="E240" s="97">
        <f t="shared" si="1"/>
        <v>1213.076644</v>
      </c>
      <c r="F240" s="97">
        <f>IFERROR(__xludf.DUMMYFUNCTION("pmt(Assumptions!$D$26/12,Assumptions!$D$20*12,-Assumptions!$D$19)"),2529.5096464483527)</f>
        <v>2529.509646</v>
      </c>
      <c r="G240" s="97">
        <f t="shared" si="2"/>
        <v>216679.2825</v>
      </c>
    </row>
    <row r="241">
      <c r="A241" s="98">
        <f t="shared" si="6"/>
        <v>20</v>
      </c>
      <c r="B241" s="98">
        <f t="shared" si="7"/>
        <v>12</v>
      </c>
      <c r="C241" s="97">
        <f t="shared" si="5"/>
        <v>216679.2825</v>
      </c>
      <c r="D241" s="97">
        <f>C241*Assumptions!$D$26/12</f>
        <v>1309.103998</v>
      </c>
      <c r="E241" s="97">
        <f t="shared" si="1"/>
        <v>1220.405648</v>
      </c>
      <c r="F241" s="97">
        <f>IFERROR(__xludf.DUMMYFUNCTION("pmt(Assumptions!$D$26/12,Assumptions!$D$20*12,-Assumptions!$D$19)"),2529.5096464483527)</f>
        <v>2529.509646</v>
      </c>
      <c r="G241" s="97">
        <f t="shared" si="2"/>
        <v>215458.8768</v>
      </c>
    </row>
    <row r="242">
      <c r="A242" s="98">
        <f t="shared" si="6"/>
        <v>21</v>
      </c>
      <c r="B242" s="98">
        <f t="shared" si="7"/>
        <v>1</v>
      </c>
      <c r="C242" s="97">
        <f t="shared" si="5"/>
        <v>215458.8768</v>
      </c>
      <c r="D242" s="97">
        <f>C242*Assumptions!$D$26/12</f>
        <v>1301.730714</v>
      </c>
      <c r="E242" s="97">
        <f t="shared" si="1"/>
        <v>1227.778932</v>
      </c>
      <c r="F242" s="97">
        <f>IFERROR(__xludf.DUMMYFUNCTION("pmt(Assumptions!$D$26/12,Assumptions!$D$20*12,-Assumptions!$D$19)"),2529.5096464483527)</f>
        <v>2529.509646</v>
      </c>
      <c r="G242" s="97">
        <f t="shared" si="2"/>
        <v>214231.0979</v>
      </c>
    </row>
    <row r="243">
      <c r="A243" s="98">
        <f t="shared" si="6"/>
        <v>21</v>
      </c>
      <c r="B243" s="98">
        <f t="shared" si="7"/>
        <v>2</v>
      </c>
      <c r="C243" s="97">
        <f t="shared" si="5"/>
        <v>214231.0979</v>
      </c>
      <c r="D243" s="97">
        <f>C243*Assumptions!$D$26/12</f>
        <v>1294.312883</v>
      </c>
      <c r="E243" s="97">
        <f t="shared" si="1"/>
        <v>1235.196763</v>
      </c>
      <c r="F243" s="97">
        <f>IFERROR(__xludf.DUMMYFUNCTION("pmt(Assumptions!$D$26/12,Assumptions!$D$20*12,-Assumptions!$D$19)"),2529.5096464483527)</f>
        <v>2529.509646</v>
      </c>
      <c r="G243" s="97">
        <f t="shared" si="2"/>
        <v>212995.9011</v>
      </c>
    </row>
    <row r="244">
      <c r="A244" s="98">
        <f t="shared" si="6"/>
        <v>21</v>
      </c>
      <c r="B244" s="98">
        <f t="shared" si="7"/>
        <v>3</v>
      </c>
      <c r="C244" s="97">
        <f t="shared" si="5"/>
        <v>212995.9011</v>
      </c>
      <c r="D244" s="97">
        <f>C244*Assumptions!$D$26/12</f>
        <v>1286.850236</v>
      </c>
      <c r="E244" s="97">
        <f t="shared" si="1"/>
        <v>1242.659411</v>
      </c>
      <c r="F244" s="97">
        <f>IFERROR(__xludf.DUMMYFUNCTION("pmt(Assumptions!$D$26/12,Assumptions!$D$20*12,-Assumptions!$D$19)"),2529.5096464483527)</f>
        <v>2529.509646</v>
      </c>
      <c r="G244" s="97">
        <f t="shared" si="2"/>
        <v>211753.2417</v>
      </c>
    </row>
    <row r="245">
      <c r="A245" s="98">
        <f t="shared" si="6"/>
        <v>21</v>
      </c>
      <c r="B245" s="98">
        <f t="shared" si="7"/>
        <v>4</v>
      </c>
      <c r="C245" s="97">
        <f t="shared" si="5"/>
        <v>211753.2417</v>
      </c>
      <c r="D245" s="97">
        <f>C245*Assumptions!$D$26/12</f>
        <v>1279.342502</v>
      </c>
      <c r="E245" s="97">
        <f t="shared" si="1"/>
        <v>1250.167144</v>
      </c>
      <c r="F245" s="97">
        <f>IFERROR(__xludf.DUMMYFUNCTION("pmt(Assumptions!$D$26/12,Assumptions!$D$20*12,-Assumptions!$D$19)"),2529.5096464483527)</f>
        <v>2529.509646</v>
      </c>
      <c r="G245" s="97">
        <f t="shared" si="2"/>
        <v>210503.0746</v>
      </c>
    </row>
    <row r="246">
      <c r="A246" s="98">
        <f t="shared" si="6"/>
        <v>21</v>
      </c>
      <c r="B246" s="98">
        <f t="shared" si="7"/>
        <v>5</v>
      </c>
      <c r="C246" s="97">
        <f t="shared" si="5"/>
        <v>210503.0746</v>
      </c>
      <c r="D246" s="97">
        <f>C246*Assumptions!$D$26/12</f>
        <v>1271.789409</v>
      </c>
      <c r="E246" s="97">
        <f t="shared" si="1"/>
        <v>1257.720238</v>
      </c>
      <c r="F246" s="97">
        <f>IFERROR(__xludf.DUMMYFUNCTION("pmt(Assumptions!$D$26/12,Assumptions!$D$20*12,-Assumptions!$D$19)"),2529.5096464483527)</f>
        <v>2529.509646</v>
      </c>
      <c r="G246" s="97">
        <f t="shared" si="2"/>
        <v>209245.3543</v>
      </c>
    </row>
    <row r="247">
      <c r="A247" s="98">
        <f t="shared" si="6"/>
        <v>21</v>
      </c>
      <c r="B247" s="98">
        <f t="shared" si="7"/>
        <v>6</v>
      </c>
      <c r="C247" s="97">
        <f t="shared" si="5"/>
        <v>209245.3543</v>
      </c>
      <c r="D247" s="97">
        <f>C247*Assumptions!$D$26/12</f>
        <v>1264.190682</v>
      </c>
      <c r="E247" s="97">
        <f t="shared" si="1"/>
        <v>1265.318964</v>
      </c>
      <c r="F247" s="97">
        <f>IFERROR(__xludf.DUMMYFUNCTION("pmt(Assumptions!$D$26/12,Assumptions!$D$20*12,-Assumptions!$D$19)"),2529.5096464483527)</f>
        <v>2529.509646</v>
      </c>
      <c r="G247" s="97">
        <f t="shared" si="2"/>
        <v>207980.0354</v>
      </c>
    </row>
    <row r="248">
      <c r="A248" s="98">
        <f t="shared" si="6"/>
        <v>21</v>
      </c>
      <c r="B248" s="98">
        <f t="shared" si="7"/>
        <v>7</v>
      </c>
      <c r="C248" s="97">
        <f t="shared" si="5"/>
        <v>207980.0354</v>
      </c>
      <c r="D248" s="97">
        <f>C248*Assumptions!$D$26/12</f>
        <v>1256.546047</v>
      </c>
      <c r="E248" s="97">
        <f t="shared" si="1"/>
        <v>1272.963599</v>
      </c>
      <c r="F248" s="97">
        <f>IFERROR(__xludf.DUMMYFUNCTION("pmt(Assumptions!$D$26/12,Assumptions!$D$20*12,-Assumptions!$D$19)"),2529.5096464483527)</f>
        <v>2529.509646</v>
      </c>
      <c r="G248" s="97">
        <f t="shared" si="2"/>
        <v>206707.0718</v>
      </c>
    </row>
    <row r="249">
      <c r="A249" s="98">
        <f t="shared" si="6"/>
        <v>21</v>
      </c>
      <c r="B249" s="98">
        <f t="shared" si="7"/>
        <v>8</v>
      </c>
      <c r="C249" s="97">
        <f t="shared" si="5"/>
        <v>206707.0718</v>
      </c>
      <c r="D249" s="97">
        <f>C249*Assumptions!$D$26/12</f>
        <v>1248.855225</v>
      </c>
      <c r="E249" s="97">
        <f t="shared" si="1"/>
        <v>1280.654421</v>
      </c>
      <c r="F249" s="97">
        <f>IFERROR(__xludf.DUMMYFUNCTION("pmt(Assumptions!$D$26/12,Assumptions!$D$20*12,-Assumptions!$D$19)"),2529.5096464483527)</f>
        <v>2529.509646</v>
      </c>
      <c r="G249" s="97">
        <f t="shared" si="2"/>
        <v>205426.4173</v>
      </c>
    </row>
    <row r="250">
      <c r="A250" s="98">
        <f t="shared" si="6"/>
        <v>21</v>
      </c>
      <c r="B250" s="98">
        <f t="shared" si="7"/>
        <v>9</v>
      </c>
      <c r="C250" s="97">
        <f t="shared" si="5"/>
        <v>205426.4173</v>
      </c>
      <c r="D250" s="97">
        <f>C250*Assumptions!$D$26/12</f>
        <v>1241.117938</v>
      </c>
      <c r="E250" s="97">
        <f t="shared" si="1"/>
        <v>1288.391708</v>
      </c>
      <c r="F250" s="97">
        <f>IFERROR(__xludf.DUMMYFUNCTION("pmt(Assumptions!$D$26/12,Assumptions!$D$20*12,-Assumptions!$D$19)"),2529.5096464483527)</f>
        <v>2529.509646</v>
      </c>
      <c r="G250" s="97">
        <f t="shared" si="2"/>
        <v>204138.0256</v>
      </c>
    </row>
    <row r="251">
      <c r="A251" s="98">
        <f t="shared" si="6"/>
        <v>21</v>
      </c>
      <c r="B251" s="98">
        <f t="shared" si="7"/>
        <v>10</v>
      </c>
      <c r="C251" s="97">
        <f t="shared" si="5"/>
        <v>204138.0256</v>
      </c>
      <c r="D251" s="97">
        <f>C251*Assumptions!$D$26/12</f>
        <v>1233.333905</v>
      </c>
      <c r="E251" s="97">
        <f t="shared" si="1"/>
        <v>1296.175742</v>
      </c>
      <c r="F251" s="97">
        <f>IFERROR(__xludf.DUMMYFUNCTION("pmt(Assumptions!$D$26/12,Assumptions!$D$20*12,-Assumptions!$D$19)"),2529.5096464483527)</f>
        <v>2529.509646</v>
      </c>
      <c r="G251" s="97">
        <f t="shared" si="2"/>
        <v>202841.8499</v>
      </c>
    </row>
    <row r="252">
      <c r="A252" s="98">
        <f t="shared" si="6"/>
        <v>21</v>
      </c>
      <c r="B252" s="98">
        <f t="shared" si="7"/>
        <v>11</v>
      </c>
      <c r="C252" s="97">
        <f t="shared" si="5"/>
        <v>202841.8499</v>
      </c>
      <c r="D252" s="97">
        <f>C252*Assumptions!$D$26/12</f>
        <v>1225.502843</v>
      </c>
      <c r="E252" s="97">
        <f t="shared" si="1"/>
        <v>1304.006803</v>
      </c>
      <c r="F252" s="97">
        <f>IFERROR(__xludf.DUMMYFUNCTION("pmt(Assumptions!$D$26/12,Assumptions!$D$20*12,-Assumptions!$D$19)"),2529.5096464483527)</f>
        <v>2529.509646</v>
      </c>
      <c r="G252" s="97">
        <f t="shared" si="2"/>
        <v>201537.8431</v>
      </c>
    </row>
    <row r="253">
      <c r="A253" s="98">
        <f t="shared" si="6"/>
        <v>21</v>
      </c>
      <c r="B253" s="98">
        <f t="shared" si="7"/>
        <v>12</v>
      </c>
      <c r="C253" s="97">
        <f t="shared" si="5"/>
        <v>201537.8431</v>
      </c>
      <c r="D253" s="97">
        <f>C253*Assumptions!$D$26/12</f>
        <v>1217.624469</v>
      </c>
      <c r="E253" s="97">
        <f t="shared" si="1"/>
        <v>1311.885178</v>
      </c>
      <c r="F253" s="97">
        <f>IFERROR(__xludf.DUMMYFUNCTION("pmt(Assumptions!$D$26/12,Assumptions!$D$20*12,-Assumptions!$D$19)"),2529.5096464483527)</f>
        <v>2529.509646</v>
      </c>
      <c r="G253" s="97">
        <f t="shared" si="2"/>
        <v>200225.9579</v>
      </c>
    </row>
    <row r="254">
      <c r="A254" s="98">
        <f t="shared" si="6"/>
        <v>22</v>
      </c>
      <c r="B254" s="98">
        <f t="shared" si="7"/>
        <v>1</v>
      </c>
      <c r="C254" s="97">
        <f t="shared" si="5"/>
        <v>200225.9579</v>
      </c>
      <c r="D254" s="97">
        <f>C254*Assumptions!$D$26/12</f>
        <v>1209.698496</v>
      </c>
      <c r="E254" s="97">
        <f t="shared" si="1"/>
        <v>1319.811151</v>
      </c>
      <c r="F254" s="97">
        <f>IFERROR(__xludf.DUMMYFUNCTION("pmt(Assumptions!$D$26/12,Assumptions!$D$20*12,-Assumptions!$D$19)"),2529.5096464483527)</f>
        <v>2529.509646</v>
      </c>
      <c r="G254" s="97">
        <f t="shared" si="2"/>
        <v>198906.1468</v>
      </c>
    </row>
    <row r="255">
      <c r="A255" s="98">
        <f t="shared" si="6"/>
        <v>22</v>
      </c>
      <c r="B255" s="98">
        <f t="shared" si="7"/>
        <v>2</v>
      </c>
      <c r="C255" s="97">
        <f t="shared" si="5"/>
        <v>198906.1468</v>
      </c>
      <c r="D255" s="97">
        <f>C255*Assumptions!$D$26/12</f>
        <v>1201.724637</v>
      </c>
      <c r="E255" s="97">
        <f t="shared" si="1"/>
        <v>1327.78501</v>
      </c>
      <c r="F255" s="97">
        <f>IFERROR(__xludf.DUMMYFUNCTION("pmt(Assumptions!$D$26/12,Assumptions!$D$20*12,-Assumptions!$D$19)"),2529.5096464483527)</f>
        <v>2529.509646</v>
      </c>
      <c r="G255" s="97">
        <f t="shared" si="2"/>
        <v>197578.3617</v>
      </c>
    </row>
    <row r="256">
      <c r="A256" s="98">
        <f t="shared" si="6"/>
        <v>22</v>
      </c>
      <c r="B256" s="98">
        <f t="shared" si="7"/>
        <v>3</v>
      </c>
      <c r="C256" s="97">
        <f t="shared" si="5"/>
        <v>197578.3617</v>
      </c>
      <c r="D256" s="97">
        <f>C256*Assumptions!$D$26/12</f>
        <v>1193.702602</v>
      </c>
      <c r="E256" s="97">
        <f t="shared" si="1"/>
        <v>1335.807044</v>
      </c>
      <c r="F256" s="97">
        <f>IFERROR(__xludf.DUMMYFUNCTION("pmt(Assumptions!$D$26/12,Assumptions!$D$20*12,-Assumptions!$D$19)"),2529.5096464483527)</f>
        <v>2529.509646</v>
      </c>
      <c r="G256" s="97">
        <f t="shared" si="2"/>
        <v>196242.5547</v>
      </c>
    </row>
    <row r="257">
      <c r="A257" s="98">
        <f t="shared" si="6"/>
        <v>22</v>
      </c>
      <c r="B257" s="98">
        <f t="shared" si="7"/>
        <v>4</v>
      </c>
      <c r="C257" s="97">
        <f t="shared" si="5"/>
        <v>196242.5547</v>
      </c>
      <c r="D257" s="97">
        <f>C257*Assumptions!$D$26/12</f>
        <v>1185.632101</v>
      </c>
      <c r="E257" s="97">
        <f t="shared" si="1"/>
        <v>1343.877545</v>
      </c>
      <c r="F257" s="97">
        <f>IFERROR(__xludf.DUMMYFUNCTION("pmt(Assumptions!$D$26/12,Assumptions!$D$20*12,-Assumptions!$D$19)"),2529.5096464483527)</f>
        <v>2529.509646</v>
      </c>
      <c r="G257" s="97">
        <f t="shared" si="2"/>
        <v>194898.6772</v>
      </c>
    </row>
    <row r="258">
      <c r="A258" s="98">
        <f t="shared" si="6"/>
        <v>22</v>
      </c>
      <c r="B258" s="98">
        <f t="shared" si="7"/>
        <v>5</v>
      </c>
      <c r="C258" s="97">
        <f t="shared" si="5"/>
        <v>194898.6772</v>
      </c>
      <c r="D258" s="97">
        <f>C258*Assumptions!$D$26/12</f>
        <v>1177.512841</v>
      </c>
      <c r="E258" s="97">
        <f t="shared" si="1"/>
        <v>1351.996805</v>
      </c>
      <c r="F258" s="97">
        <f>IFERROR(__xludf.DUMMYFUNCTION("pmt(Assumptions!$D$26/12,Assumptions!$D$20*12,-Assumptions!$D$19)"),2529.5096464483527)</f>
        <v>2529.509646</v>
      </c>
      <c r="G258" s="97">
        <f t="shared" si="2"/>
        <v>193546.6804</v>
      </c>
    </row>
    <row r="259">
      <c r="A259" s="98">
        <f t="shared" si="6"/>
        <v>22</v>
      </c>
      <c r="B259" s="98">
        <f t="shared" si="7"/>
        <v>6</v>
      </c>
      <c r="C259" s="97">
        <f t="shared" si="5"/>
        <v>193546.6804</v>
      </c>
      <c r="D259" s="97">
        <f>C259*Assumptions!$D$26/12</f>
        <v>1169.344527</v>
      </c>
      <c r="E259" s="97">
        <f t="shared" si="1"/>
        <v>1360.165119</v>
      </c>
      <c r="F259" s="97">
        <f>IFERROR(__xludf.DUMMYFUNCTION("pmt(Assumptions!$D$26/12,Assumptions!$D$20*12,-Assumptions!$D$19)"),2529.5096464483527)</f>
        <v>2529.509646</v>
      </c>
      <c r="G259" s="97">
        <f t="shared" si="2"/>
        <v>192186.5152</v>
      </c>
    </row>
    <row r="260">
      <c r="A260" s="98">
        <f t="shared" si="6"/>
        <v>22</v>
      </c>
      <c r="B260" s="98">
        <f t="shared" si="7"/>
        <v>7</v>
      </c>
      <c r="C260" s="97">
        <f t="shared" si="5"/>
        <v>192186.5152</v>
      </c>
      <c r="D260" s="97">
        <f>C260*Assumptions!$D$26/12</f>
        <v>1161.126863</v>
      </c>
      <c r="E260" s="97">
        <f t="shared" si="1"/>
        <v>1368.382784</v>
      </c>
      <c r="F260" s="97">
        <f>IFERROR(__xludf.DUMMYFUNCTION("pmt(Assumptions!$D$26/12,Assumptions!$D$20*12,-Assumptions!$D$19)"),2529.5096464483527)</f>
        <v>2529.509646</v>
      </c>
      <c r="G260" s="97">
        <f t="shared" si="2"/>
        <v>190818.1325</v>
      </c>
    </row>
    <row r="261">
      <c r="A261" s="98">
        <f t="shared" si="6"/>
        <v>22</v>
      </c>
      <c r="B261" s="98">
        <f t="shared" si="7"/>
        <v>8</v>
      </c>
      <c r="C261" s="97">
        <f t="shared" si="5"/>
        <v>190818.1325</v>
      </c>
      <c r="D261" s="97">
        <f>C261*Assumptions!$D$26/12</f>
        <v>1152.85955</v>
      </c>
      <c r="E261" s="97">
        <f t="shared" si="1"/>
        <v>1376.650096</v>
      </c>
      <c r="F261" s="97">
        <f>IFERROR(__xludf.DUMMYFUNCTION("pmt(Assumptions!$D$26/12,Assumptions!$D$20*12,-Assumptions!$D$19)"),2529.5096464483527)</f>
        <v>2529.509646</v>
      </c>
      <c r="G261" s="97">
        <f t="shared" si="2"/>
        <v>189441.4824</v>
      </c>
    </row>
    <row r="262">
      <c r="A262" s="98">
        <f t="shared" si="6"/>
        <v>22</v>
      </c>
      <c r="B262" s="98">
        <f t="shared" si="7"/>
        <v>9</v>
      </c>
      <c r="C262" s="97">
        <f t="shared" si="5"/>
        <v>189441.4824</v>
      </c>
      <c r="D262" s="97">
        <f>C262*Assumptions!$D$26/12</f>
        <v>1144.542289</v>
      </c>
      <c r="E262" s="97">
        <f t="shared" si="1"/>
        <v>1384.967357</v>
      </c>
      <c r="F262" s="97">
        <f>IFERROR(__xludf.DUMMYFUNCTION("pmt(Assumptions!$D$26/12,Assumptions!$D$20*12,-Assumptions!$D$19)"),2529.5096464483527)</f>
        <v>2529.509646</v>
      </c>
      <c r="G262" s="97">
        <f t="shared" si="2"/>
        <v>188056.515</v>
      </c>
    </row>
    <row r="263">
      <c r="A263" s="98">
        <f t="shared" si="6"/>
        <v>22</v>
      </c>
      <c r="B263" s="98">
        <f t="shared" si="7"/>
        <v>10</v>
      </c>
      <c r="C263" s="97">
        <f t="shared" si="5"/>
        <v>188056.515</v>
      </c>
      <c r="D263" s="97">
        <f>C263*Assumptions!$D$26/12</f>
        <v>1136.174778</v>
      </c>
      <c r="E263" s="97">
        <f t="shared" si="1"/>
        <v>1393.334868</v>
      </c>
      <c r="F263" s="97">
        <f>IFERROR(__xludf.DUMMYFUNCTION("pmt(Assumptions!$D$26/12,Assumptions!$D$20*12,-Assumptions!$D$19)"),2529.5096464483527)</f>
        <v>2529.509646</v>
      </c>
      <c r="G263" s="97">
        <f t="shared" si="2"/>
        <v>186663.1801</v>
      </c>
    </row>
    <row r="264">
      <c r="A264" s="98">
        <f t="shared" si="6"/>
        <v>22</v>
      </c>
      <c r="B264" s="98">
        <f t="shared" si="7"/>
        <v>11</v>
      </c>
      <c r="C264" s="97">
        <f t="shared" si="5"/>
        <v>186663.1801</v>
      </c>
      <c r="D264" s="97">
        <f>C264*Assumptions!$D$26/12</f>
        <v>1127.756713</v>
      </c>
      <c r="E264" s="97">
        <f t="shared" si="1"/>
        <v>1401.752933</v>
      </c>
      <c r="F264" s="97">
        <f>IFERROR(__xludf.DUMMYFUNCTION("pmt(Assumptions!$D$26/12,Assumptions!$D$20*12,-Assumptions!$D$19)"),2529.5096464483527)</f>
        <v>2529.509646</v>
      </c>
      <c r="G264" s="97">
        <f t="shared" si="2"/>
        <v>185261.4272</v>
      </c>
    </row>
    <row r="265">
      <c r="A265" s="98">
        <f t="shared" si="6"/>
        <v>22</v>
      </c>
      <c r="B265" s="98">
        <f t="shared" si="7"/>
        <v>12</v>
      </c>
      <c r="C265" s="97">
        <f t="shared" si="5"/>
        <v>185261.4272</v>
      </c>
      <c r="D265" s="97">
        <f>C265*Assumptions!$D$26/12</f>
        <v>1119.287789</v>
      </c>
      <c r="E265" s="97">
        <f t="shared" si="1"/>
        <v>1410.221857</v>
      </c>
      <c r="F265" s="97">
        <f>IFERROR(__xludf.DUMMYFUNCTION("pmt(Assumptions!$D$26/12,Assumptions!$D$20*12,-Assumptions!$D$19)"),2529.5096464483527)</f>
        <v>2529.509646</v>
      </c>
      <c r="G265" s="97">
        <f t="shared" si="2"/>
        <v>183851.2053</v>
      </c>
    </row>
    <row r="266">
      <c r="A266" s="98">
        <f t="shared" si="6"/>
        <v>23</v>
      </c>
      <c r="B266" s="98">
        <f t="shared" si="7"/>
        <v>1</v>
      </c>
      <c r="C266" s="97">
        <f t="shared" si="5"/>
        <v>183851.2053</v>
      </c>
      <c r="D266" s="97">
        <f>C266*Assumptions!$D$26/12</f>
        <v>1110.767699</v>
      </c>
      <c r="E266" s="97">
        <f t="shared" si="1"/>
        <v>1418.741948</v>
      </c>
      <c r="F266" s="97">
        <f>IFERROR(__xludf.DUMMYFUNCTION("pmt(Assumptions!$D$26/12,Assumptions!$D$20*12,-Assumptions!$D$19)"),2529.5096464483527)</f>
        <v>2529.509646</v>
      </c>
      <c r="G266" s="97">
        <f t="shared" si="2"/>
        <v>182432.4634</v>
      </c>
    </row>
    <row r="267">
      <c r="A267" s="98">
        <f t="shared" si="6"/>
        <v>23</v>
      </c>
      <c r="B267" s="98">
        <f t="shared" si="7"/>
        <v>2</v>
      </c>
      <c r="C267" s="97">
        <f t="shared" si="5"/>
        <v>182432.4634</v>
      </c>
      <c r="D267" s="97">
        <f>C267*Assumptions!$D$26/12</f>
        <v>1102.196133</v>
      </c>
      <c r="E267" s="97">
        <f t="shared" si="1"/>
        <v>1427.313513</v>
      </c>
      <c r="F267" s="97">
        <f>IFERROR(__xludf.DUMMYFUNCTION("pmt(Assumptions!$D$26/12,Assumptions!$D$20*12,-Assumptions!$D$19)"),2529.5096464483527)</f>
        <v>2529.509646</v>
      </c>
      <c r="G267" s="97">
        <f t="shared" si="2"/>
        <v>181005.1499</v>
      </c>
    </row>
    <row r="268">
      <c r="A268" s="98">
        <f t="shared" si="6"/>
        <v>23</v>
      </c>
      <c r="B268" s="98">
        <f t="shared" si="7"/>
        <v>3</v>
      </c>
      <c r="C268" s="97">
        <f t="shared" si="5"/>
        <v>181005.1499</v>
      </c>
      <c r="D268" s="97">
        <f>C268*Assumptions!$D$26/12</f>
        <v>1093.572781</v>
      </c>
      <c r="E268" s="97">
        <f t="shared" si="1"/>
        <v>1435.936866</v>
      </c>
      <c r="F268" s="97">
        <f>IFERROR(__xludf.DUMMYFUNCTION("pmt(Assumptions!$D$26/12,Assumptions!$D$20*12,-Assumptions!$D$19)"),2529.5096464483527)</f>
        <v>2529.509646</v>
      </c>
      <c r="G268" s="97">
        <f t="shared" si="2"/>
        <v>179569.213</v>
      </c>
    </row>
    <row r="269">
      <c r="A269" s="98">
        <f t="shared" si="6"/>
        <v>23</v>
      </c>
      <c r="B269" s="98">
        <f t="shared" si="7"/>
        <v>4</v>
      </c>
      <c r="C269" s="97">
        <f t="shared" si="5"/>
        <v>179569.213</v>
      </c>
      <c r="D269" s="97">
        <f>C269*Assumptions!$D$26/12</f>
        <v>1084.897329</v>
      </c>
      <c r="E269" s="97">
        <f t="shared" si="1"/>
        <v>1444.612318</v>
      </c>
      <c r="F269" s="97">
        <f>IFERROR(__xludf.DUMMYFUNCTION("pmt(Assumptions!$D$26/12,Assumptions!$D$20*12,-Assumptions!$D$19)"),2529.5096464483527)</f>
        <v>2529.509646</v>
      </c>
      <c r="G269" s="97">
        <f t="shared" si="2"/>
        <v>178124.6007</v>
      </c>
    </row>
    <row r="270">
      <c r="A270" s="98">
        <f t="shared" si="6"/>
        <v>23</v>
      </c>
      <c r="B270" s="98">
        <f t="shared" si="7"/>
        <v>5</v>
      </c>
      <c r="C270" s="97">
        <f t="shared" si="5"/>
        <v>178124.6007</v>
      </c>
      <c r="D270" s="97">
        <f>C270*Assumptions!$D$26/12</f>
        <v>1076.169463</v>
      </c>
      <c r="E270" s="97">
        <f t="shared" si="1"/>
        <v>1453.340184</v>
      </c>
      <c r="F270" s="97">
        <f>IFERROR(__xludf.DUMMYFUNCTION("pmt(Assumptions!$D$26/12,Assumptions!$D$20*12,-Assumptions!$D$19)"),2529.5096464483527)</f>
        <v>2529.509646</v>
      </c>
      <c r="G270" s="97">
        <f t="shared" si="2"/>
        <v>176671.2605</v>
      </c>
    </row>
    <row r="271">
      <c r="A271" s="98">
        <f t="shared" si="6"/>
        <v>23</v>
      </c>
      <c r="B271" s="98">
        <f t="shared" si="7"/>
        <v>6</v>
      </c>
      <c r="C271" s="97">
        <f t="shared" si="5"/>
        <v>176671.2605</v>
      </c>
      <c r="D271" s="97">
        <f>C271*Assumptions!$D$26/12</f>
        <v>1067.388866</v>
      </c>
      <c r="E271" s="97">
        <f t="shared" si="1"/>
        <v>1462.120781</v>
      </c>
      <c r="F271" s="97">
        <f>IFERROR(__xludf.DUMMYFUNCTION("pmt(Assumptions!$D$26/12,Assumptions!$D$20*12,-Assumptions!$D$19)"),2529.5096464483527)</f>
        <v>2529.509646</v>
      </c>
      <c r="G271" s="97">
        <f t="shared" si="2"/>
        <v>175209.1397</v>
      </c>
    </row>
    <row r="272">
      <c r="A272" s="98">
        <f t="shared" si="6"/>
        <v>23</v>
      </c>
      <c r="B272" s="98">
        <f t="shared" si="7"/>
        <v>7</v>
      </c>
      <c r="C272" s="97">
        <f t="shared" si="5"/>
        <v>175209.1397</v>
      </c>
      <c r="D272" s="97">
        <f>C272*Assumptions!$D$26/12</f>
        <v>1058.555219</v>
      </c>
      <c r="E272" s="97">
        <f t="shared" si="1"/>
        <v>1470.954427</v>
      </c>
      <c r="F272" s="97">
        <f>IFERROR(__xludf.DUMMYFUNCTION("pmt(Assumptions!$D$26/12,Assumptions!$D$20*12,-Assumptions!$D$19)"),2529.5096464483527)</f>
        <v>2529.509646</v>
      </c>
      <c r="G272" s="97">
        <f t="shared" si="2"/>
        <v>173738.1853</v>
      </c>
    </row>
    <row r="273">
      <c r="A273" s="98">
        <f t="shared" si="6"/>
        <v>23</v>
      </c>
      <c r="B273" s="98">
        <f t="shared" si="7"/>
        <v>8</v>
      </c>
      <c r="C273" s="97">
        <f t="shared" si="5"/>
        <v>173738.1853</v>
      </c>
      <c r="D273" s="97">
        <f>C273*Assumptions!$D$26/12</f>
        <v>1049.668203</v>
      </c>
      <c r="E273" s="97">
        <f t="shared" si="1"/>
        <v>1479.841444</v>
      </c>
      <c r="F273" s="97">
        <f>IFERROR(__xludf.DUMMYFUNCTION("pmt(Assumptions!$D$26/12,Assumptions!$D$20*12,-Assumptions!$D$19)"),2529.5096464483527)</f>
        <v>2529.509646</v>
      </c>
      <c r="G273" s="97">
        <f t="shared" si="2"/>
        <v>172258.3439</v>
      </c>
    </row>
    <row r="274">
      <c r="A274" s="98">
        <f t="shared" si="6"/>
        <v>23</v>
      </c>
      <c r="B274" s="98">
        <f t="shared" si="7"/>
        <v>9</v>
      </c>
      <c r="C274" s="97">
        <f t="shared" si="5"/>
        <v>172258.3439</v>
      </c>
      <c r="D274" s="97">
        <f>C274*Assumptions!$D$26/12</f>
        <v>1040.727494</v>
      </c>
      <c r="E274" s="97">
        <f t="shared" si="1"/>
        <v>1488.782152</v>
      </c>
      <c r="F274" s="97">
        <f>IFERROR(__xludf.DUMMYFUNCTION("pmt(Assumptions!$D$26/12,Assumptions!$D$20*12,-Assumptions!$D$19)"),2529.5096464483527)</f>
        <v>2529.509646</v>
      </c>
      <c r="G274" s="97">
        <f t="shared" si="2"/>
        <v>170769.5617</v>
      </c>
    </row>
    <row r="275">
      <c r="A275" s="98">
        <f t="shared" si="6"/>
        <v>23</v>
      </c>
      <c r="B275" s="98">
        <f t="shared" si="7"/>
        <v>10</v>
      </c>
      <c r="C275" s="97">
        <f t="shared" si="5"/>
        <v>170769.5617</v>
      </c>
      <c r="D275" s="97">
        <f>C275*Assumptions!$D$26/12</f>
        <v>1031.732769</v>
      </c>
      <c r="E275" s="97">
        <f t="shared" si="1"/>
        <v>1497.776878</v>
      </c>
      <c r="F275" s="97">
        <f>IFERROR(__xludf.DUMMYFUNCTION("pmt(Assumptions!$D$26/12,Assumptions!$D$20*12,-Assumptions!$D$19)"),2529.5096464483527)</f>
        <v>2529.509646</v>
      </c>
      <c r="G275" s="97">
        <f t="shared" si="2"/>
        <v>169271.7848</v>
      </c>
    </row>
    <row r="276">
      <c r="A276" s="98">
        <f t="shared" si="6"/>
        <v>23</v>
      </c>
      <c r="B276" s="98">
        <f t="shared" si="7"/>
        <v>11</v>
      </c>
      <c r="C276" s="97">
        <f t="shared" si="5"/>
        <v>169271.7848</v>
      </c>
      <c r="D276" s="97">
        <f>C276*Assumptions!$D$26/12</f>
        <v>1022.6837</v>
      </c>
      <c r="E276" s="97">
        <f t="shared" si="1"/>
        <v>1506.825946</v>
      </c>
      <c r="F276" s="97">
        <f>IFERROR(__xludf.DUMMYFUNCTION("pmt(Assumptions!$D$26/12,Assumptions!$D$20*12,-Assumptions!$D$19)"),2529.5096464483527)</f>
        <v>2529.509646</v>
      </c>
      <c r="G276" s="97">
        <f t="shared" si="2"/>
        <v>167764.9589</v>
      </c>
    </row>
    <row r="277">
      <c r="A277" s="98">
        <f t="shared" si="6"/>
        <v>23</v>
      </c>
      <c r="B277" s="98">
        <f t="shared" si="7"/>
        <v>12</v>
      </c>
      <c r="C277" s="97">
        <f t="shared" si="5"/>
        <v>167764.9589</v>
      </c>
      <c r="D277" s="97">
        <f>C277*Assumptions!$D$26/12</f>
        <v>1013.57996</v>
      </c>
      <c r="E277" s="97">
        <f t="shared" si="1"/>
        <v>1515.929687</v>
      </c>
      <c r="F277" s="97">
        <f>IFERROR(__xludf.DUMMYFUNCTION("pmt(Assumptions!$D$26/12,Assumptions!$D$20*12,-Assumptions!$D$19)"),2529.5096464483527)</f>
        <v>2529.509646</v>
      </c>
      <c r="G277" s="97">
        <f t="shared" si="2"/>
        <v>166249.0292</v>
      </c>
    </row>
    <row r="278">
      <c r="A278" s="98">
        <f t="shared" si="6"/>
        <v>24</v>
      </c>
      <c r="B278" s="98">
        <f t="shared" si="7"/>
        <v>1</v>
      </c>
      <c r="C278" s="97">
        <f t="shared" si="5"/>
        <v>166249.0292</v>
      </c>
      <c r="D278" s="97">
        <f>C278*Assumptions!$D$26/12</f>
        <v>1004.421218</v>
      </c>
      <c r="E278" s="97">
        <f t="shared" si="1"/>
        <v>1525.088428</v>
      </c>
      <c r="F278" s="97">
        <f>IFERROR(__xludf.DUMMYFUNCTION("pmt(Assumptions!$D$26/12,Assumptions!$D$20*12,-Assumptions!$D$19)"),2529.5096464483527)</f>
        <v>2529.509646</v>
      </c>
      <c r="G278" s="97">
        <f t="shared" si="2"/>
        <v>164723.9408</v>
      </c>
    </row>
    <row r="279">
      <c r="A279" s="98">
        <f t="shared" si="6"/>
        <v>24</v>
      </c>
      <c r="B279" s="98">
        <f t="shared" si="7"/>
        <v>2</v>
      </c>
      <c r="C279" s="97">
        <f t="shared" si="5"/>
        <v>164723.9408</v>
      </c>
      <c r="D279" s="97">
        <f>C279*Assumptions!$D$26/12</f>
        <v>995.2071421</v>
      </c>
      <c r="E279" s="97">
        <f t="shared" si="1"/>
        <v>1534.302504</v>
      </c>
      <c r="F279" s="97">
        <f>IFERROR(__xludf.DUMMYFUNCTION("pmt(Assumptions!$D$26/12,Assumptions!$D$20*12,-Assumptions!$D$19)"),2529.5096464483527)</f>
        <v>2529.509646</v>
      </c>
      <c r="G279" s="97">
        <f t="shared" si="2"/>
        <v>163189.6383</v>
      </c>
    </row>
    <row r="280">
      <c r="A280" s="98">
        <f t="shared" si="6"/>
        <v>24</v>
      </c>
      <c r="B280" s="98">
        <f t="shared" si="7"/>
        <v>3</v>
      </c>
      <c r="C280" s="97">
        <f t="shared" si="5"/>
        <v>163189.6383</v>
      </c>
      <c r="D280" s="97">
        <f>C280*Assumptions!$D$26/12</f>
        <v>985.9373978</v>
      </c>
      <c r="E280" s="97">
        <f t="shared" si="1"/>
        <v>1543.572249</v>
      </c>
      <c r="F280" s="97">
        <f>IFERROR(__xludf.DUMMYFUNCTION("pmt(Assumptions!$D$26/12,Assumptions!$D$20*12,-Assumptions!$D$19)"),2529.5096464483527)</f>
        <v>2529.509646</v>
      </c>
      <c r="G280" s="97">
        <f t="shared" si="2"/>
        <v>161646.066</v>
      </c>
    </row>
    <row r="281">
      <c r="A281" s="98">
        <f t="shared" si="6"/>
        <v>24</v>
      </c>
      <c r="B281" s="98">
        <f t="shared" si="7"/>
        <v>4</v>
      </c>
      <c r="C281" s="97">
        <f t="shared" si="5"/>
        <v>161646.066</v>
      </c>
      <c r="D281" s="97">
        <f>C281*Assumptions!$D$26/12</f>
        <v>976.6116488</v>
      </c>
      <c r="E281" s="97">
        <f t="shared" si="1"/>
        <v>1552.897998</v>
      </c>
      <c r="F281" s="97">
        <f>IFERROR(__xludf.DUMMYFUNCTION("pmt(Assumptions!$D$26/12,Assumptions!$D$20*12,-Assumptions!$D$19)"),2529.5096464483527)</f>
        <v>2529.509646</v>
      </c>
      <c r="G281" s="97">
        <f t="shared" si="2"/>
        <v>160093.168</v>
      </c>
    </row>
    <row r="282">
      <c r="A282" s="98">
        <f t="shared" si="6"/>
        <v>24</v>
      </c>
      <c r="B282" s="98">
        <f t="shared" si="7"/>
        <v>5</v>
      </c>
      <c r="C282" s="97">
        <f t="shared" si="5"/>
        <v>160093.168</v>
      </c>
      <c r="D282" s="97">
        <f>C282*Assumptions!$D$26/12</f>
        <v>967.2295568</v>
      </c>
      <c r="E282" s="97">
        <f t="shared" si="1"/>
        <v>1562.28009</v>
      </c>
      <c r="F282" s="97">
        <f>IFERROR(__xludf.DUMMYFUNCTION("pmt(Assumptions!$D$26/12,Assumptions!$D$20*12,-Assumptions!$D$19)"),2529.5096464483527)</f>
        <v>2529.509646</v>
      </c>
      <c r="G282" s="97">
        <f t="shared" si="2"/>
        <v>158530.8879</v>
      </c>
    </row>
    <row r="283">
      <c r="A283" s="98">
        <f t="shared" si="6"/>
        <v>24</v>
      </c>
      <c r="B283" s="98">
        <f t="shared" si="7"/>
        <v>6</v>
      </c>
      <c r="C283" s="97">
        <f t="shared" si="5"/>
        <v>158530.8879</v>
      </c>
      <c r="D283" s="97">
        <f>C283*Assumptions!$D$26/12</f>
        <v>957.7907812</v>
      </c>
      <c r="E283" s="97">
        <f t="shared" si="1"/>
        <v>1571.718865</v>
      </c>
      <c r="F283" s="97">
        <f>IFERROR(__xludf.DUMMYFUNCTION("pmt(Assumptions!$D$26/12,Assumptions!$D$20*12,-Assumptions!$D$19)"),2529.5096464483527)</f>
        <v>2529.509646</v>
      </c>
      <c r="G283" s="97">
        <f t="shared" si="2"/>
        <v>156959.1691</v>
      </c>
    </row>
    <row r="284">
      <c r="A284" s="98">
        <f t="shared" si="6"/>
        <v>24</v>
      </c>
      <c r="B284" s="98">
        <f t="shared" si="7"/>
        <v>7</v>
      </c>
      <c r="C284" s="97">
        <f t="shared" si="5"/>
        <v>156959.1691</v>
      </c>
      <c r="D284" s="97">
        <f>C284*Assumptions!$D$26/12</f>
        <v>948.2949798</v>
      </c>
      <c r="E284" s="97">
        <f t="shared" si="1"/>
        <v>1581.214667</v>
      </c>
      <c r="F284" s="97">
        <f>IFERROR(__xludf.DUMMYFUNCTION("pmt(Assumptions!$D$26/12,Assumptions!$D$20*12,-Assumptions!$D$19)"),2529.5096464483527)</f>
        <v>2529.509646</v>
      </c>
      <c r="G284" s="97">
        <f t="shared" si="2"/>
        <v>155377.9544</v>
      </c>
    </row>
    <row r="285">
      <c r="A285" s="98">
        <f t="shared" si="6"/>
        <v>24</v>
      </c>
      <c r="B285" s="98">
        <f t="shared" si="7"/>
        <v>8</v>
      </c>
      <c r="C285" s="97">
        <f t="shared" si="5"/>
        <v>155377.9544</v>
      </c>
      <c r="D285" s="97">
        <f>C285*Assumptions!$D$26/12</f>
        <v>938.7418078</v>
      </c>
      <c r="E285" s="97">
        <f t="shared" si="1"/>
        <v>1590.767839</v>
      </c>
      <c r="F285" s="97">
        <f>IFERROR(__xludf.DUMMYFUNCTION("pmt(Assumptions!$D$26/12,Assumptions!$D$20*12,-Assumptions!$D$19)"),2529.5096464483527)</f>
        <v>2529.509646</v>
      </c>
      <c r="G285" s="97">
        <f t="shared" si="2"/>
        <v>153787.1866</v>
      </c>
    </row>
    <row r="286">
      <c r="A286" s="98">
        <f t="shared" si="6"/>
        <v>24</v>
      </c>
      <c r="B286" s="98">
        <f t="shared" si="7"/>
        <v>9</v>
      </c>
      <c r="C286" s="97">
        <f t="shared" si="5"/>
        <v>153787.1866</v>
      </c>
      <c r="D286" s="97">
        <f>C286*Assumptions!$D$26/12</f>
        <v>929.1309188</v>
      </c>
      <c r="E286" s="97">
        <f t="shared" si="1"/>
        <v>1600.378728</v>
      </c>
      <c r="F286" s="97">
        <f>IFERROR(__xludf.DUMMYFUNCTION("pmt(Assumptions!$D$26/12,Assumptions!$D$20*12,-Assumptions!$D$19)"),2529.5096464483527)</f>
        <v>2529.509646</v>
      </c>
      <c r="G286" s="97">
        <f t="shared" si="2"/>
        <v>152186.8078</v>
      </c>
    </row>
    <row r="287">
      <c r="A287" s="98">
        <f t="shared" si="6"/>
        <v>24</v>
      </c>
      <c r="B287" s="98">
        <f t="shared" si="7"/>
        <v>10</v>
      </c>
      <c r="C287" s="97">
        <f t="shared" si="5"/>
        <v>152186.8078</v>
      </c>
      <c r="D287" s="97">
        <f>C287*Assumptions!$D$26/12</f>
        <v>919.461964</v>
      </c>
      <c r="E287" s="97">
        <f t="shared" si="1"/>
        <v>1610.047682</v>
      </c>
      <c r="F287" s="97">
        <f>IFERROR(__xludf.DUMMYFUNCTION("pmt(Assumptions!$D$26/12,Assumptions!$D$20*12,-Assumptions!$D$19)"),2529.5096464483527)</f>
        <v>2529.509646</v>
      </c>
      <c r="G287" s="97">
        <f t="shared" si="2"/>
        <v>150576.7601</v>
      </c>
    </row>
    <row r="288">
      <c r="A288" s="98">
        <f t="shared" si="6"/>
        <v>24</v>
      </c>
      <c r="B288" s="98">
        <f t="shared" si="7"/>
        <v>11</v>
      </c>
      <c r="C288" s="97">
        <f t="shared" si="5"/>
        <v>150576.7601</v>
      </c>
      <c r="D288" s="97">
        <f>C288*Assumptions!$D$26/12</f>
        <v>909.7345926</v>
      </c>
      <c r="E288" s="97">
        <f t="shared" si="1"/>
        <v>1619.775054</v>
      </c>
      <c r="F288" s="97">
        <f>IFERROR(__xludf.DUMMYFUNCTION("pmt(Assumptions!$D$26/12,Assumptions!$D$20*12,-Assumptions!$D$19)"),2529.5096464483527)</f>
        <v>2529.509646</v>
      </c>
      <c r="G288" s="97">
        <f t="shared" si="2"/>
        <v>148956.9851</v>
      </c>
    </row>
    <row r="289">
      <c r="A289" s="98">
        <f t="shared" si="6"/>
        <v>24</v>
      </c>
      <c r="B289" s="98">
        <f t="shared" si="7"/>
        <v>12</v>
      </c>
      <c r="C289" s="97">
        <f t="shared" si="5"/>
        <v>148956.9851</v>
      </c>
      <c r="D289" s="97">
        <f>C289*Assumptions!$D$26/12</f>
        <v>899.9484516</v>
      </c>
      <c r="E289" s="97">
        <f t="shared" si="1"/>
        <v>1629.561195</v>
      </c>
      <c r="F289" s="97">
        <f>IFERROR(__xludf.DUMMYFUNCTION("pmt(Assumptions!$D$26/12,Assumptions!$D$20*12,-Assumptions!$D$19)"),2529.5096464483527)</f>
        <v>2529.509646</v>
      </c>
      <c r="G289" s="97">
        <f t="shared" si="2"/>
        <v>147327.4239</v>
      </c>
    </row>
    <row r="290">
      <c r="A290" s="98">
        <f t="shared" si="6"/>
        <v>25</v>
      </c>
      <c r="B290" s="98">
        <f t="shared" si="7"/>
        <v>1</v>
      </c>
      <c r="C290" s="97">
        <f t="shared" si="5"/>
        <v>147327.4239</v>
      </c>
      <c r="D290" s="97">
        <f>C290*Assumptions!$D$26/12</f>
        <v>890.1031861</v>
      </c>
      <c r="E290" s="97">
        <f t="shared" si="1"/>
        <v>1639.40646</v>
      </c>
      <c r="F290" s="97">
        <f>IFERROR(__xludf.DUMMYFUNCTION("pmt(Assumptions!$D$26/12,Assumptions!$D$20*12,-Assumptions!$D$19)"),2529.5096464483527)</f>
        <v>2529.509646</v>
      </c>
      <c r="G290" s="97">
        <f t="shared" si="2"/>
        <v>145688.0174</v>
      </c>
    </row>
    <row r="291">
      <c r="A291" s="98">
        <f t="shared" si="6"/>
        <v>25</v>
      </c>
      <c r="B291" s="98">
        <f t="shared" si="7"/>
        <v>2</v>
      </c>
      <c r="C291" s="97">
        <f t="shared" si="5"/>
        <v>145688.0174</v>
      </c>
      <c r="D291" s="97">
        <f>C291*Assumptions!$D$26/12</f>
        <v>880.1984387</v>
      </c>
      <c r="E291" s="97">
        <f t="shared" si="1"/>
        <v>1649.311208</v>
      </c>
      <c r="F291" s="97">
        <f>IFERROR(__xludf.DUMMYFUNCTION("pmt(Assumptions!$D$26/12,Assumptions!$D$20*12,-Assumptions!$D$19)"),2529.5096464483527)</f>
        <v>2529.509646</v>
      </c>
      <c r="G291" s="97">
        <f t="shared" si="2"/>
        <v>144038.7062</v>
      </c>
    </row>
    <row r="292">
      <c r="A292" s="98">
        <f t="shared" si="6"/>
        <v>25</v>
      </c>
      <c r="B292" s="98">
        <f t="shared" si="7"/>
        <v>3</v>
      </c>
      <c r="C292" s="97">
        <f t="shared" si="5"/>
        <v>144038.7062</v>
      </c>
      <c r="D292" s="97">
        <f>C292*Assumptions!$D$26/12</f>
        <v>870.2338501</v>
      </c>
      <c r="E292" s="97">
        <f t="shared" si="1"/>
        <v>1659.275796</v>
      </c>
      <c r="F292" s="97">
        <f>IFERROR(__xludf.DUMMYFUNCTION("pmt(Assumptions!$D$26/12,Assumptions!$D$20*12,-Assumptions!$D$19)"),2529.5096464483527)</f>
        <v>2529.509646</v>
      </c>
      <c r="G292" s="97">
        <f t="shared" si="2"/>
        <v>142379.4304</v>
      </c>
    </row>
    <row r="293">
      <c r="A293" s="98">
        <f t="shared" si="6"/>
        <v>25</v>
      </c>
      <c r="B293" s="98">
        <f t="shared" si="7"/>
        <v>4</v>
      </c>
      <c r="C293" s="97">
        <f t="shared" si="5"/>
        <v>142379.4304</v>
      </c>
      <c r="D293" s="97">
        <f>C293*Assumptions!$D$26/12</f>
        <v>860.2090589</v>
      </c>
      <c r="E293" s="97">
        <f t="shared" si="1"/>
        <v>1669.300588</v>
      </c>
      <c r="F293" s="97">
        <f>IFERROR(__xludf.DUMMYFUNCTION("pmt(Assumptions!$D$26/12,Assumptions!$D$20*12,-Assumptions!$D$19)"),2529.5096464483527)</f>
        <v>2529.509646</v>
      </c>
      <c r="G293" s="97">
        <f t="shared" si="2"/>
        <v>140710.1298</v>
      </c>
    </row>
    <row r="294">
      <c r="A294" s="98">
        <f t="shared" si="6"/>
        <v>25</v>
      </c>
      <c r="B294" s="98">
        <f t="shared" si="7"/>
        <v>5</v>
      </c>
      <c r="C294" s="97">
        <f t="shared" si="5"/>
        <v>140710.1298</v>
      </c>
      <c r="D294" s="97">
        <f>C294*Assumptions!$D$26/12</f>
        <v>850.1237012</v>
      </c>
      <c r="E294" s="97">
        <f t="shared" si="1"/>
        <v>1679.385945</v>
      </c>
      <c r="F294" s="97">
        <f>IFERROR(__xludf.DUMMYFUNCTION("pmt(Assumptions!$D$26/12,Assumptions!$D$20*12,-Assumptions!$D$19)"),2529.5096464483527)</f>
        <v>2529.509646</v>
      </c>
      <c r="G294" s="97">
        <f t="shared" si="2"/>
        <v>139030.7439</v>
      </c>
    </row>
    <row r="295">
      <c r="A295" s="98">
        <f t="shared" si="6"/>
        <v>25</v>
      </c>
      <c r="B295" s="98">
        <f t="shared" si="7"/>
        <v>6</v>
      </c>
      <c r="C295" s="97">
        <f t="shared" si="5"/>
        <v>139030.7439</v>
      </c>
      <c r="D295" s="97">
        <f>C295*Assumptions!$D$26/12</f>
        <v>839.9774111</v>
      </c>
      <c r="E295" s="97">
        <f t="shared" si="1"/>
        <v>1689.532235</v>
      </c>
      <c r="F295" s="97">
        <f>IFERROR(__xludf.DUMMYFUNCTION("pmt(Assumptions!$D$26/12,Assumptions!$D$20*12,-Assumptions!$D$19)"),2529.5096464483527)</f>
        <v>2529.509646</v>
      </c>
      <c r="G295" s="97">
        <f t="shared" si="2"/>
        <v>137341.2117</v>
      </c>
    </row>
    <row r="296">
      <c r="A296" s="98">
        <f t="shared" si="6"/>
        <v>25</v>
      </c>
      <c r="B296" s="98">
        <f t="shared" si="7"/>
        <v>7</v>
      </c>
      <c r="C296" s="97">
        <f t="shared" si="5"/>
        <v>137341.2117</v>
      </c>
      <c r="D296" s="97">
        <f>C296*Assumptions!$D$26/12</f>
        <v>829.7698205</v>
      </c>
      <c r="E296" s="97">
        <f t="shared" si="1"/>
        <v>1699.739826</v>
      </c>
      <c r="F296" s="97">
        <f>IFERROR(__xludf.DUMMYFUNCTION("pmt(Assumptions!$D$26/12,Assumptions!$D$20*12,-Assumptions!$D$19)"),2529.5096464483527)</f>
        <v>2529.509646</v>
      </c>
      <c r="G296" s="97">
        <f t="shared" si="2"/>
        <v>135641.4718</v>
      </c>
    </row>
    <row r="297">
      <c r="A297" s="98">
        <f t="shared" si="6"/>
        <v>25</v>
      </c>
      <c r="B297" s="98">
        <f t="shared" si="7"/>
        <v>8</v>
      </c>
      <c r="C297" s="97">
        <f t="shared" si="5"/>
        <v>135641.4718</v>
      </c>
      <c r="D297" s="97">
        <f>C297*Assumptions!$D$26/12</f>
        <v>819.500559</v>
      </c>
      <c r="E297" s="97">
        <f t="shared" si="1"/>
        <v>1710.009087</v>
      </c>
      <c r="F297" s="97">
        <f>IFERROR(__xludf.DUMMYFUNCTION("pmt(Assumptions!$D$26/12,Assumptions!$D$20*12,-Assumptions!$D$19)"),2529.5096464483527)</f>
        <v>2529.509646</v>
      </c>
      <c r="G297" s="97">
        <f t="shared" si="2"/>
        <v>133931.4628</v>
      </c>
    </row>
    <row r="298">
      <c r="A298" s="98">
        <f t="shared" si="6"/>
        <v>25</v>
      </c>
      <c r="B298" s="98">
        <f t="shared" si="7"/>
        <v>9</v>
      </c>
      <c r="C298" s="97">
        <f t="shared" si="5"/>
        <v>133931.4628</v>
      </c>
      <c r="D298" s="97">
        <f>C298*Assumptions!$D$26/12</f>
        <v>809.1692541</v>
      </c>
      <c r="E298" s="97">
        <f t="shared" si="1"/>
        <v>1720.340392</v>
      </c>
      <c r="F298" s="97">
        <f>IFERROR(__xludf.DUMMYFUNCTION("pmt(Assumptions!$D$26/12,Assumptions!$D$20*12,-Assumptions!$D$19)"),2529.5096464483527)</f>
        <v>2529.509646</v>
      </c>
      <c r="G298" s="97">
        <f t="shared" si="2"/>
        <v>132211.1224</v>
      </c>
    </row>
    <row r="299">
      <c r="A299" s="98">
        <f t="shared" si="6"/>
        <v>25</v>
      </c>
      <c r="B299" s="98">
        <f t="shared" si="7"/>
        <v>10</v>
      </c>
      <c r="C299" s="97">
        <f t="shared" si="5"/>
        <v>132211.1224</v>
      </c>
      <c r="D299" s="97">
        <f>C299*Assumptions!$D$26/12</f>
        <v>798.7755309</v>
      </c>
      <c r="E299" s="97">
        <f t="shared" si="1"/>
        <v>1730.734116</v>
      </c>
      <c r="F299" s="97">
        <f>IFERROR(__xludf.DUMMYFUNCTION("pmt(Assumptions!$D$26/12,Assumptions!$D$20*12,-Assumptions!$D$19)"),2529.5096464483527)</f>
        <v>2529.509646</v>
      </c>
      <c r="G299" s="97">
        <f t="shared" si="2"/>
        <v>130480.3882</v>
      </c>
    </row>
    <row r="300">
      <c r="A300" s="98">
        <f t="shared" si="6"/>
        <v>25</v>
      </c>
      <c r="B300" s="98">
        <f t="shared" si="7"/>
        <v>11</v>
      </c>
      <c r="C300" s="97">
        <f t="shared" si="5"/>
        <v>130480.3882</v>
      </c>
      <c r="D300" s="97">
        <f>C300*Assumptions!$D$26/12</f>
        <v>788.3190123</v>
      </c>
      <c r="E300" s="97">
        <f t="shared" si="1"/>
        <v>1741.190634</v>
      </c>
      <c r="F300" s="97">
        <f>IFERROR(__xludf.DUMMYFUNCTION("pmt(Assumptions!$D$26/12,Assumptions!$D$20*12,-Assumptions!$D$19)"),2529.5096464483527)</f>
        <v>2529.509646</v>
      </c>
      <c r="G300" s="97">
        <f t="shared" si="2"/>
        <v>128739.1976</v>
      </c>
    </row>
    <row r="301">
      <c r="A301" s="98">
        <f t="shared" si="6"/>
        <v>25</v>
      </c>
      <c r="B301" s="98">
        <f t="shared" si="7"/>
        <v>12</v>
      </c>
      <c r="C301" s="97">
        <f t="shared" si="5"/>
        <v>128739.1976</v>
      </c>
      <c r="D301" s="97">
        <f>C301*Assumptions!$D$26/12</f>
        <v>777.7993189</v>
      </c>
      <c r="E301" s="97">
        <f t="shared" si="1"/>
        <v>1751.710328</v>
      </c>
      <c r="F301" s="97">
        <f>IFERROR(__xludf.DUMMYFUNCTION("pmt(Assumptions!$D$26/12,Assumptions!$D$20*12,-Assumptions!$D$19)"),2529.5096464483527)</f>
        <v>2529.509646</v>
      </c>
      <c r="G301" s="97">
        <f t="shared" si="2"/>
        <v>126987.4873</v>
      </c>
    </row>
    <row r="302">
      <c r="A302" s="98">
        <f t="shared" si="6"/>
        <v>26</v>
      </c>
      <c r="B302" s="98">
        <f t="shared" si="7"/>
        <v>1</v>
      </c>
      <c r="C302" s="97">
        <f t="shared" si="5"/>
        <v>126987.4873</v>
      </c>
      <c r="D302" s="97">
        <f>C302*Assumptions!$D$26/12</f>
        <v>767.216069</v>
      </c>
      <c r="E302" s="97">
        <f t="shared" si="1"/>
        <v>1762.293577</v>
      </c>
      <c r="F302" s="97">
        <f>IFERROR(__xludf.DUMMYFUNCTION("pmt(Assumptions!$D$26/12,Assumptions!$D$20*12,-Assumptions!$D$19)"),2529.5096464483527)</f>
        <v>2529.509646</v>
      </c>
      <c r="G302" s="97">
        <f t="shared" si="2"/>
        <v>125225.1937</v>
      </c>
    </row>
    <row r="303">
      <c r="A303" s="98">
        <f t="shared" si="6"/>
        <v>26</v>
      </c>
      <c r="B303" s="98">
        <f t="shared" si="7"/>
        <v>2</v>
      </c>
      <c r="C303" s="97">
        <f t="shared" si="5"/>
        <v>125225.1937</v>
      </c>
      <c r="D303" s="97">
        <f>C303*Assumptions!$D$26/12</f>
        <v>756.5688786</v>
      </c>
      <c r="E303" s="97">
        <f t="shared" si="1"/>
        <v>1772.940768</v>
      </c>
      <c r="F303" s="97">
        <f>IFERROR(__xludf.DUMMYFUNCTION("pmt(Assumptions!$D$26/12,Assumptions!$D$20*12,-Assumptions!$D$19)"),2529.5096464483527)</f>
        <v>2529.509646</v>
      </c>
      <c r="G303" s="97">
        <f t="shared" si="2"/>
        <v>123452.2529</v>
      </c>
    </row>
    <row r="304">
      <c r="A304" s="98">
        <f t="shared" si="6"/>
        <v>26</v>
      </c>
      <c r="B304" s="98">
        <f t="shared" si="7"/>
        <v>3</v>
      </c>
      <c r="C304" s="97">
        <f t="shared" si="5"/>
        <v>123452.2529</v>
      </c>
      <c r="D304" s="97">
        <f>C304*Assumptions!$D$26/12</f>
        <v>745.8573615</v>
      </c>
      <c r="E304" s="97">
        <f t="shared" si="1"/>
        <v>1783.652285</v>
      </c>
      <c r="F304" s="97">
        <f>IFERROR(__xludf.DUMMYFUNCTION("pmt(Assumptions!$D$26/12,Assumptions!$D$20*12,-Assumptions!$D$19)"),2529.5096464483527)</f>
        <v>2529.509646</v>
      </c>
      <c r="G304" s="97">
        <f t="shared" si="2"/>
        <v>121668.6007</v>
      </c>
    </row>
    <row r="305">
      <c r="A305" s="98">
        <f t="shared" si="6"/>
        <v>26</v>
      </c>
      <c r="B305" s="98">
        <f t="shared" si="7"/>
        <v>4</v>
      </c>
      <c r="C305" s="97">
        <f t="shared" si="5"/>
        <v>121668.6007</v>
      </c>
      <c r="D305" s="97">
        <f>C305*Assumptions!$D$26/12</f>
        <v>735.0811289</v>
      </c>
      <c r="E305" s="97">
        <f t="shared" si="1"/>
        <v>1794.428518</v>
      </c>
      <c r="F305" s="97">
        <f>IFERROR(__xludf.DUMMYFUNCTION("pmt(Assumptions!$D$26/12,Assumptions!$D$20*12,-Assumptions!$D$19)"),2529.5096464483527)</f>
        <v>2529.509646</v>
      </c>
      <c r="G305" s="97">
        <f t="shared" si="2"/>
        <v>119874.1721</v>
      </c>
    </row>
    <row r="306">
      <c r="A306" s="98">
        <f t="shared" si="6"/>
        <v>26</v>
      </c>
      <c r="B306" s="98">
        <f t="shared" si="7"/>
        <v>5</v>
      </c>
      <c r="C306" s="97">
        <f t="shared" si="5"/>
        <v>119874.1721</v>
      </c>
      <c r="D306" s="97">
        <f>C306*Assumptions!$D$26/12</f>
        <v>724.23979</v>
      </c>
      <c r="E306" s="97">
        <f t="shared" si="1"/>
        <v>1805.269856</v>
      </c>
      <c r="F306" s="97">
        <f>IFERROR(__xludf.DUMMYFUNCTION("pmt(Assumptions!$D$26/12,Assumptions!$D$20*12,-Assumptions!$D$19)"),2529.5096464483527)</f>
        <v>2529.509646</v>
      </c>
      <c r="G306" s="97">
        <f t="shared" si="2"/>
        <v>118068.9023</v>
      </c>
    </row>
    <row r="307">
      <c r="A307" s="98">
        <f t="shared" si="6"/>
        <v>26</v>
      </c>
      <c r="B307" s="98">
        <f t="shared" si="7"/>
        <v>6</v>
      </c>
      <c r="C307" s="97">
        <f t="shared" si="5"/>
        <v>118068.9023</v>
      </c>
      <c r="D307" s="97">
        <f>C307*Assumptions!$D$26/12</f>
        <v>713.3329513</v>
      </c>
      <c r="E307" s="97">
        <f t="shared" si="1"/>
        <v>1816.176695</v>
      </c>
      <c r="F307" s="97">
        <f>IFERROR(__xludf.DUMMYFUNCTION("pmt(Assumptions!$D$26/12,Assumptions!$D$20*12,-Assumptions!$D$19)"),2529.5096464483527)</f>
        <v>2529.509646</v>
      </c>
      <c r="G307" s="97">
        <f t="shared" si="2"/>
        <v>116252.7256</v>
      </c>
    </row>
    <row r="308">
      <c r="A308" s="98">
        <f t="shared" si="6"/>
        <v>26</v>
      </c>
      <c r="B308" s="98">
        <f t="shared" si="7"/>
        <v>7</v>
      </c>
      <c r="C308" s="97">
        <f t="shared" si="5"/>
        <v>116252.7256</v>
      </c>
      <c r="D308" s="97">
        <f>C308*Assumptions!$D$26/12</f>
        <v>702.3602171</v>
      </c>
      <c r="E308" s="97">
        <f t="shared" si="1"/>
        <v>1827.149429</v>
      </c>
      <c r="F308" s="97">
        <f>IFERROR(__xludf.DUMMYFUNCTION("pmt(Assumptions!$D$26/12,Assumptions!$D$20*12,-Assumptions!$D$19)"),2529.5096464483527)</f>
        <v>2529.509646</v>
      </c>
      <c r="G308" s="97">
        <f t="shared" si="2"/>
        <v>114425.5762</v>
      </c>
    </row>
    <row r="309">
      <c r="A309" s="98">
        <f t="shared" si="6"/>
        <v>26</v>
      </c>
      <c r="B309" s="98">
        <f t="shared" si="7"/>
        <v>8</v>
      </c>
      <c r="C309" s="97">
        <f t="shared" si="5"/>
        <v>114425.5762</v>
      </c>
      <c r="D309" s="97">
        <f>C309*Assumptions!$D$26/12</f>
        <v>691.3211893</v>
      </c>
      <c r="E309" s="97">
        <f t="shared" si="1"/>
        <v>1838.188457</v>
      </c>
      <c r="F309" s="97">
        <f>IFERROR(__xludf.DUMMYFUNCTION("pmt(Assumptions!$D$26/12,Assumptions!$D$20*12,-Assumptions!$D$19)"),2529.5096464483527)</f>
        <v>2529.509646</v>
      </c>
      <c r="G309" s="97">
        <f t="shared" si="2"/>
        <v>112587.3877</v>
      </c>
    </row>
    <row r="310">
      <c r="A310" s="98">
        <f t="shared" si="6"/>
        <v>26</v>
      </c>
      <c r="B310" s="98">
        <f t="shared" si="7"/>
        <v>9</v>
      </c>
      <c r="C310" s="97">
        <f t="shared" si="5"/>
        <v>112587.3877</v>
      </c>
      <c r="D310" s="97">
        <f>C310*Assumptions!$D$26/12</f>
        <v>680.2154673</v>
      </c>
      <c r="E310" s="97">
        <f t="shared" si="1"/>
        <v>1849.294179</v>
      </c>
      <c r="F310" s="97">
        <f>IFERROR(__xludf.DUMMYFUNCTION("pmt(Assumptions!$D$26/12,Assumptions!$D$20*12,-Assumptions!$D$19)"),2529.5096464483527)</f>
        <v>2529.509646</v>
      </c>
      <c r="G310" s="97">
        <f t="shared" si="2"/>
        <v>110738.0935</v>
      </c>
    </row>
    <row r="311">
      <c r="A311" s="98">
        <f t="shared" si="6"/>
        <v>26</v>
      </c>
      <c r="B311" s="98">
        <f t="shared" si="7"/>
        <v>10</v>
      </c>
      <c r="C311" s="97">
        <f t="shared" si="5"/>
        <v>110738.0935</v>
      </c>
      <c r="D311" s="97">
        <f>C311*Assumptions!$D$26/12</f>
        <v>669.0426483</v>
      </c>
      <c r="E311" s="97">
        <f t="shared" si="1"/>
        <v>1860.466998</v>
      </c>
      <c r="F311" s="97">
        <f>IFERROR(__xludf.DUMMYFUNCTION("pmt(Assumptions!$D$26/12,Assumptions!$D$20*12,-Assumptions!$D$19)"),2529.5096464483527)</f>
        <v>2529.509646</v>
      </c>
      <c r="G311" s="97">
        <f t="shared" si="2"/>
        <v>108877.6265</v>
      </c>
    </row>
    <row r="312">
      <c r="A312" s="98">
        <f t="shared" si="6"/>
        <v>26</v>
      </c>
      <c r="B312" s="98">
        <f t="shared" si="7"/>
        <v>11</v>
      </c>
      <c r="C312" s="97">
        <f t="shared" si="5"/>
        <v>108877.6265</v>
      </c>
      <c r="D312" s="97">
        <f>C312*Assumptions!$D$26/12</f>
        <v>657.8023269</v>
      </c>
      <c r="E312" s="97">
        <f t="shared" si="1"/>
        <v>1871.70732</v>
      </c>
      <c r="F312" s="97">
        <f>IFERROR(__xludf.DUMMYFUNCTION("pmt(Assumptions!$D$26/12,Assumptions!$D$20*12,-Assumptions!$D$19)"),2529.5096464483527)</f>
        <v>2529.509646</v>
      </c>
      <c r="G312" s="97">
        <f t="shared" si="2"/>
        <v>107005.9192</v>
      </c>
    </row>
    <row r="313">
      <c r="A313" s="98">
        <f t="shared" si="6"/>
        <v>26</v>
      </c>
      <c r="B313" s="98">
        <f t="shared" si="7"/>
        <v>12</v>
      </c>
      <c r="C313" s="97">
        <f t="shared" si="5"/>
        <v>107005.9192</v>
      </c>
      <c r="D313" s="97">
        <f>C313*Assumptions!$D$26/12</f>
        <v>646.4940952</v>
      </c>
      <c r="E313" s="97">
        <f t="shared" si="1"/>
        <v>1883.015551</v>
      </c>
      <c r="F313" s="97">
        <f>IFERROR(__xludf.DUMMYFUNCTION("pmt(Assumptions!$D$26/12,Assumptions!$D$20*12,-Assumptions!$D$19)"),2529.5096464483527)</f>
        <v>2529.509646</v>
      </c>
      <c r="G313" s="97">
        <f t="shared" si="2"/>
        <v>105122.9036</v>
      </c>
    </row>
    <row r="314">
      <c r="A314" s="98">
        <f t="shared" si="6"/>
        <v>27</v>
      </c>
      <c r="B314" s="98">
        <f t="shared" si="7"/>
        <v>1</v>
      </c>
      <c r="C314" s="97">
        <f t="shared" si="5"/>
        <v>105122.9036</v>
      </c>
      <c r="D314" s="97">
        <f>C314*Assumptions!$D$26/12</f>
        <v>635.1175429</v>
      </c>
      <c r="E314" s="97">
        <f t="shared" si="1"/>
        <v>1894.392104</v>
      </c>
      <c r="F314" s="97">
        <f>IFERROR(__xludf.DUMMYFUNCTION("pmt(Assumptions!$D$26/12,Assumptions!$D$20*12,-Assumptions!$D$19)"),2529.5096464483527)</f>
        <v>2529.509646</v>
      </c>
      <c r="G314" s="97">
        <f t="shared" si="2"/>
        <v>103228.5115</v>
      </c>
    </row>
    <row r="315">
      <c r="A315" s="98">
        <f t="shared" si="6"/>
        <v>27</v>
      </c>
      <c r="B315" s="98">
        <f t="shared" si="7"/>
        <v>2</v>
      </c>
      <c r="C315" s="97">
        <f t="shared" si="5"/>
        <v>103228.5115</v>
      </c>
      <c r="D315" s="97">
        <f>C315*Assumptions!$D$26/12</f>
        <v>623.6722573</v>
      </c>
      <c r="E315" s="97">
        <f t="shared" si="1"/>
        <v>1905.837389</v>
      </c>
      <c r="F315" s="97">
        <f>IFERROR(__xludf.DUMMYFUNCTION("pmt(Assumptions!$D$26/12,Assumptions!$D$20*12,-Assumptions!$D$19)"),2529.5096464483527)</f>
        <v>2529.509646</v>
      </c>
      <c r="G315" s="97">
        <f t="shared" si="2"/>
        <v>101322.6742</v>
      </c>
    </row>
    <row r="316">
      <c r="A316" s="98">
        <f t="shared" si="6"/>
        <v>27</v>
      </c>
      <c r="B316" s="98">
        <f t="shared" si="7"/>
        <v>3</v>
      </c>
      <c r="C316" s="97">
        <f t="shared" si="5"/>
        <v>101322.6742</v>
      </c>
      <c r="D316" s="97">
        <f>C316*Assumptions!$D$26/12</f>
        <v>612.157823</v>
      </c>
      <c r="E316" s="97">
        <f t="shared" si="1"/>
        <v>1917.351823</v>
      </c>
      <c r="F316" s="97">
        <f>IFERROR(__xludf.DUMMYFUNCTION("pmt(Assumptions!$D$26/12,Assumptions!$D$20*12,-Assumptions!$D$19)"),2529.5096464483527)</f>
        <v>2529.509646</v>
      </c>
      <c r="G316" s="97">
        <f t="shared" si="2"/>
        <v>99405.32233</v>
      </c>
    </row>
    <row r="317">
      <c r="A317" s="98">
        <f t="shared" si="6"/>
        <v>27</v>
      </c>
      <c r="B317" s="98">
        <f t="shared" si="7"/>
        <v>4</v>
      </c>
      <c r="C317" s="97">
        <f t="shared" si="5"/>
        <v>99405.32233</v>
      </c>
      <c r="D317" s="97">
        <f>C317*Assumptions!$D$26/12</f>
        <v>600.5738224</v>
      </c>
      <c r="E317" s="97">
        <f t="shared" si="1"/>
        <v>1928.935824</v>
      </c>
      <c r="F317" s="97">
        <f>IFERROR(__xludf.DUMMYFUNCTION("pmt(Assumptions!$D$26/12,Assumptions!$D$20*12,-Assumptions!$D$19)"),2529.5096464483527)</f>
        <v>2529.509646</v>
      </c>
      <c r="G317" s="97">
        <f t="shared" si="2"/>
        <v>97476.38651</v>
      </c>
    </row>
    <row r="318">
      <c r="A318" s="98">
        <f t="shared" si="6"/>
        <v>27</v>
      </c>
      <c r="B318" s="98">
        <f t="shared" si="7"/>
        <v>5</v>
      </c>
      <c r="C318" s="97">
        <f t="shared" si="5"/>
        <v>97476.38651</v>
      </c>
      <c r="D318" s="97">
        <f>C318*Assumptions!$D$26/12</f>
        <v>588.9198352</v>
      </c>
      <c r="E318" s="97">
        <f t="shared" si="1"/>
        <v>1940.589811</v>
      </c>
      <c r="F318" s="97">
        <f>IFERROR(__xludf.DUMMYFUNCTION("pmt(Assumptions!$D$26/12,Assumptions!$D$20*12,-Assumptions!$D$19)"),2529.5096464483527)</f>
        <v>2529.509646</v>
      </c>
      <c r="G318" s="97">
        <f t="shared" si="2"/>
        <v>95535.7967</v>
      </c>
    </row>
    <row r="319">
      <c r="A319" s="98">
        <f t="shared" si="6"/>
        <v>27</v>
      </c>
      <c r="B319" s="98">
        <f t="shared" si="7"/>
        <v>6</v>
      </c>
      <c r="C319" s="97">
        <f t="shared" si="5"/>
        <v>95535.7967</v>
      </c>
      <c r="D319" s="97">
        <f>C319*Assumptions!$D$26/12</f>
        <v>577.1954384</v>
      </c>
      <c r="E319" s="97">
        <f t="shared" si="1"/>
        <v>1952.314208</v>
      </c>
      <c r="F319" s="97">
        <f>IFERROR(__xludf.DUMMYFUNCTION("pmt(Assumptions!$D$26/12,Assumptions!$D$20*12,-Assumptions!$D$19)"),2529.5096464483527)</f>
        <v>2529.509646</v>
      </c>
      <c r="G319" s="97">
        <f t="shared" si="2"/>
        <v>93583.48249</v>
      </c>
    </row>
    <row r="320">
      <c r="A320" s="98">
        <f t="shared" si="6"/>
        <v>27</v>
      </c>
      <c r="B320" s="98">
        <f t="shared" si="7"/>
        <v>7</v>
      </c>
      <c r="C320" s="97">
        <f t="shared" si="5"/>
        <v>93583.48249</v>
      </c>
      <c r="D320" s="97">
        <f>C320*Assumptions!$D$26/12</f>
        <v>565.4002067</v>
      </c>
      <c r="E320" s="97">
        <f t="shared" si="1"/>
        <v>1964.10944</v>
      </c>
      <c r="F320" s="97">
        <f>IFERROR(__xludf.DUMMYFUNCTION("pmt(Assumptions!$D$26/12,Assumptions!$D$20*12,-Assumptions!$D$19)"),2529.5096464483527)</f>
        <v>2529.509646</v>
      </c>
      <c r="G320" s="97">
        <f t="shared" si="2"/>
        <v>91619.37305</v>
      </c>
    </row>
    <row r="321">
      <c r="A321" s="98">
        <f t="shared" si="6"/>
        <v>27</v>
      </c>
      <c r="B321" s="98">
        <f t="shared" si="7"/>
        <v>8</v>
      </c>
      <c r="C321" s="97">
        <f t="shared" si="5"/>
        <v>91619.37305</v>
      </c>
      <c r="D321" s="97">
        <f>C321*Assumptions!$D$26/12</f>
        <v>553.5337122</v>
      </c>
      <c r="E321" s="97">
        <f t="shared" si="1"/>
        <v>1975.975934</v>
      </c>
      <c r="F321" s="97">
        <f>IFERROR(__xludf.DUMMYFUNCTION("pmt(Assumptions!$D$26/12,Assumptions!$D$20*12,-Assumptions!$D$19)"),2529.5096464483527)</f>
        <v>2529.509646</v>
      </c>
      <c r="G321" s="97">
        <f t="shared" si="2"/>
        <v>89643.39711</v>
      </c>
    </row>
    <row r="322">
      <c r="A322" s="98">
        <f t="shared" si="6"/>
        <v>27</v>
      </c>
      <c r="B322" s="98">
        <f t="shared" si="7"/>
        <v>9</v>
      </c>
      <c r="C322" s="97">
        <f t="shared" si="5"/>
        <v>89643.39711</v>
      </c>
      <c r="D322" s="97">
        <f>C322*Assumptions!$D$26/12</f>
        <v>541.5955242</v>
      </c>
      <c r="E322" s="97">
        <f t="shared" si="1"/>
        <v>1987.914122</v>
      </c>
      <c r="F322" s="97">
        <f>IFERROR(__xludf.DUMMYFUNCTION("pmt(Assumptions!$D$26/12,Assumptions!$D$20*12,-Assumptions!$D$19)"),2529.5096464483527)</f>
        <v>2529.509646</v>
      </c>
      <c r="G322" s="97">
        <f t="shared" si="2"/>
        <v>87655.48299</v>
      </c>
    </row>
    <row r="323">
      <c r="A323" s="98">
        <f t="shared" si="6"/>
        <v>27</v>
      </c>
      <c r="B323" s="98">
        <f t="shared" si="7"/>
        <v>10</v>
      </c>
      <c r="C323" s="97">
        <f t="shared" si="5"/>
        <v>87655.48299</v>
      </c>
      <c r="D323" s="97">
        <f>C323*Assumptions!$D$26/12</f>
        <v>529.5852097</v>
      </c>
      <c r="E323" s="97">
        <f t="shared" si="1"/>
        <v>1999.924437</v>
      </c>
      <c r="F323" s="97">
        <f>IFERROR(__xludf.DUMMYFUNCTION("pmt(Assumptions!$D$26/12,Assumptions!$D$20*12,-Assumptions!$D$19)"),2529.5096464483527)</f>
        <v>2529.509646</v>
      </c>
      <c r="G323" s="97">
        <f t="shared" si="2"/>
        <v>85655.55856</v>
      </c>
    </row>
    <row r="324">
      <c r="A324" s="98">
        <f t="shared" si="6"/>
        <v>27</v>
      </c>
      <c r="B324" s="98">
        <f t="shared" si="7"/>
        <v>11</v>
      </c>
      <c r="C324" s="97">
        <f t="shared" si="5"/>
        <v>85655.55856</v>
      </c>
      <c r="D324" s="97">
        <f>C324*Assumptions!$D$26/12</f>
        <v>517.5023329</v>
      </c>
      <c r="E324" s="97">
        <f t="shared" si="1"/>
        <v>2012.007314</v>
      </c>
      <c r="F324" s="97">
        <f>IFERROR(__xludf.DUMMYFUNCTION("pmt(Assumptions!$D$26/12,Assumptions!$D$20*12,-Assumptions!$D$19)"),2529.5096464483527)</f>
        <v>2529.509646</v>
      </c>
      <c r="G324" s="97">
        <f t="shared" si="2"/>
        <v>83643.55124</v>
      </c>
    </row>
    <row r="325">
      <c r="A325" s="98">
        <f t="shared" si="6"/>
        <v>27</v>
      </c>
      <c r="B325" s="98">
        <f t="shared" si="7"/>
        <v>12</v>
      </c>
      <c r="C325" s="97">
        <f t="shared" si="5"/>
        <v>83643.55124</v>
      </c>
      <c r="D325" s="97">
        <f>C325*Assumptions!$D$26/12</f>
        <v>505.3464554</v>
      </c>
      <c r="E325" s="97">
        <f t="shared" si="1"/>
        <v>2024.163191</v>
      </c>
      <c r="F325" s="97">
        <f>IFERROR(__xludf.DUMMYFUNCTION("pmt(Assumptions!$D$26/12,Assumptions!$D$20*12,-Assumptions!$D$19)"),2529.5096464483527)</f>
        <v>2529.509646</v>
      </c>
      <c r="G325" s="97">
        <f t="shared" si="2"/>
        <v>81619.38805</v>
      </c>
    </row>
    <row r="326">
      <c r="A326" s="98">
        <f t="shared" si="6"/>
        <v>28</v>
      </c>
      <c r="B326" s="98">
        <f t="shared" si="7"/>
        <v>1</v>
      </c>
      <c r="C326" s="97">
        <f t="shared" si="5"/>
        <v>81619.38805</v>
      </c>
      <c r="D326" s="97">
        <f>C326*Assumptions!$D$26/12</f>
        <v>493.1171361</v>
      </c>
      <c r="E326" s="97">
        <f t="shared" si="1"/>
        <v>2036.39251</v>
      </c>
      <c r="F326" s="97">
        <f>IFERROR(__xludf.DUMMYFUNCTION("pmt(Assumptions!$D$26/12,Assumptions!$D$20*12,-Assumptions!$D$19)"),2529.5096464483527)</f>
        <v>2529.509646</v>
      </c>
      <c r="G326" s="97">
        <f t="shared" si="2"/>
        <v>79582.99554</v>
      </c>
    </row>
    <row r="327">
      <c r="A327" s="98">
        <f t="shared" si="6"/>
        <v>28</v>
      </c>
      <c r="B327" s="98">
        <f t="shared" si="7"/>
        <v>2</v>
      </c>
      <c r="C327" s="97">
        <f t="shared" si="5"/>
        <v>79582.99554</v>
      </c>
      <c r="D327" s="97">
        <f>C327*Assumptions!$D$26/12</f>
        <v>480.8139314</v>
      </c>
      <c r="E327" s="97">
        <f t="shared" si="1"/>
        <v>2048.695715</v>
      </c>
      <c r="F327" s="97">
        <f>IFERROR(__xludf.DUMMYFUNCTION("pmt(Assumptions!$D$26/12,Assumptions!$D$20*12,-Assumptions!$D$19)"),2529.5096464483527)</f>
        <v>2529.509646</v>
      </c>
      <c r="G327" s="97">
        <f t="shared" si="2"/>
        <v>77534.29983</v>
      </c>
    </row>
    <row r="328">
      <c r="A328" s="98">
        <f t="shared" si="6"/>
        <v>28</v>
      </c>
      <c r="B328" s="98">
        <f t="shared" si="7"/>
        <v>3</v>
      </c>
      <c r="C328" s="97">
        <f t="shared" si="5"/>
        <v>77534.29983</v>
      </c>
      <c r="D328" s="97">
        <f>C328*Assumptions!$D$26/12</f>
        <v>468.4363948</v>
      </c>
      <c r="E328" s="97">
        <f t="shared" si="1"/>
        <v>2061.073252</v>
      </c>
      <c r="F328" s="97">
        <f>IFERROR(__xludf.DUMMYFUNCTION("pmt(Assumptions!$D$26/12,Assumptions!$D$20*12,-Assumptions!$D$19)"),2529.5096464483527)</f>
        <v>2529.509646</v>
      </c>
      <c r="G328" s="97">
        <f t="shared" si="2"/>
        <v>75473.22657</v>
      </c>
    </row>
    <row r="329">
      <c r="A329" s="98">
        <f t="shared" si="6"/>
        <v>28</v>
      </c>
      <c r="B329" s="98">
        <f t="shared" si="7"/>
        <v>4</v>
      </c>
      <c r="C329" s="97">
        <f t="shared" si="5"/>
        <v>75473.22657</v>
      </c>
      <c r="D329" s="97">
        <f>C329*Assumptions!$D$26/12</f>
        <v>455.9840772</v>
      </c>
      <c r="E329" s="97">
        <f t="shared" si="1"/>
        <v>2073.525569</v>
      </c>
      <c r="F329" s="97">
        <f>IFERROR(__xludf.DUMMYFUNCTION("pmt(Assumptions!$D$26/12,Assumptions!$D$20*12,-Assumptions!$D$19)"),2529.5096464483527)</f>
        <v>2529.509646</v>
      </c>
      <c r="G329" s="97">
        <f t="shared" si="2"/>
        <v>73399.70101</v>
      </c>
    </row>
    <row r="330">
      <c r="A330" s="98">
        <f t="shared" si="6"/>
        <v>28</v>
      </c>
      <c r="B330" s="98">
        <f t="shared" si="7"/>
        <v>5</v>
      </c>
      <c r="C330" s="97">
        <f t="shared" si="5"/>
        <v>73399.70101</v>
      </c>
      <c r="D330" s="97">
        <f>C330*Assumptions!$D$26/12</f>
        <v>443.4565269</v>
      </c>
      <c r="E330" s="97">
        <f t="shared" si="1"/>
        <v>2086.05312</v>
      </c>
      <c r="F330" s="97">
        <f>IFERROR(__xludf.DUMMYFUNCTION("pmt(Assumptions!$D$26/12,Assumptions!$D$20*12,-Assumptions!$D$19)"),2529.5096464483527)</f>
        <v>2529.509646</v>
      </c>
      <c r="G330" s="97">
        <f t="shared" si="2"/>
        <v>71313.64789</v>
      </c>
    </row>
    <row r="331">
      <c r="A331" s="98">
        <f t="shared" si="6"/>
        <v>28</v>
      </c>
      <c r="B331" s="98">
        <f t="shared" si="7"/>
        <v>6</v>
      </c>
      <c r="C331" s="97">
        <f t="shared" si="5"/>
        <v>71313.64789</v>
      </c>
      <c r="D331" s="97">
        <f>C331*Assumptions!$D$26/12</f>
        <v>430.8532893</v>
      </c>
      <c r="E331" s="97">
        <f t="shared" si="1"/>
        <v>2098.656357</v>
      </c>
      <c r="F331" s="97">
        <f>IFERROR(__xludf.DUMMYFUNCTION("pmt(Assumptions!$D$26/12,Assumptions!$D$20*12,-Assumptions!$D$19)"),2529.5096464483527)</f>
        <v>2529.509646</v>
      </c>
      <c r="G331" s="97">
        <f t="shared" si="2"/>
        <v>69214.99153</v>
      </c>
    </row>
    <row r="332">
      <c r="A332" s="98">
        <f t="shared" si="6"/>
        <v>28</v>
      </c>
      <c r="B332" s="98">
        <f t="shared" si="7"/>
        <v>7</v>
      </c>
      <c r="C332" s="97">
        <f t="shared" si="5"/>
        <v>69214.99153</v>
      </c>
      <c r="D332" s="97">
        <f>C332*Assumptions!$D$26/12</f>
        <v>418.1739072</v>
      </c>
      <c r="E332" s="97">
        <f t="shared" si="1"/>
        <v>2111.335739</v>
      </c>
      <c r="F332" s="97">
        <f>IFERROR(__xludf.DUMMYFUNCTION("pmt(Assumptions!$D$26/12,Assumptions!$D$20*12,-Assumptions!$D$19)"),2529.5096464483527)</f>
        <v>2529.509646</v>
      </c>
      <c r="G332" s="97">
        <f t="shared" si="2"/>
        <v>67103.65579</v>
      </c>
    </row>
    <row r="333">
      <c r="A333" s="98">
        <f t="shared" si="6"/>
        <v>28</v>
      </c>
      <c r="B333" s="98">
        <f t="shared" si="7"/>
        <v>8</v>
      </c>
      <c r="C333" s="97">
        <f t="shared" si="5"/>
        <v>67103.65579</v>
      </c>
      <c r="D333" s="97">
        <f>C333*Assumptions!$D$26/12</f>
        <v>405.4179204</v>
      </c>
      <c r="E333" s="97">
        <f t="shared" si="1"/>
        <v>2124.091726</v>
      </c>
      <c r="F333" s="97">
        <f>IFERROR(__xludf.DUMMYFUNCTION("pmt(Assumptions!$D$26/12,Assumptions!$D$20*12,-Assumptions!$D$19)"),2529.5096464483527)</f>
        <v>2529.509646</v>
      </c>
      <c r="G333" s="97">
        <f t="shared" si="2"/>
        <v>64979.56406</v>
      </c>
    </row>
    <row r="334">
      <c r="A334" s="98">
        <f t="shared" si="6"/>
        <v>28</v>
      </c>
      <c r="B334" s="98">
        <f t="shared" si="7"/>
        <v>9</v>
      </c>
      <c r="C334" s="97">
        <f t="shared" si="5"/>
        <v>64979.56406</v>
      </c>
      <c r="D334" s="97">
        <f>C334*Assumptions!$D$26/12</f>
        <v>392.5848662</v>
      </c>
      <c r="E334" s="97">
        <f t="shared" si="1"/>
        <v>2136.92478</v>
      </c>
      <c r="F334" s="97">
        <f>IFERROR(__xludf.DUMMYFUNCTION("pmt(Assumptions!$D$26/12,Assumptions!$D$20*12,-Assumptions!$D$19)"),2529.5096464483527)</f>
        <v>2529.509646</v>
      </c>
      <c r="G334" s="97">
        <f t="shared" si="2"/>
        <v>62842.63928</v>
      </c>
    </row>
    <row r="335">
      <c r="A335" s="98">
        <f t="shared" si="6"/>
        <v>28</v>
      </c>
      <c r="B335" s="98">
        <f t="shared" si="7"/>
        <v>10</v>
      </c>
      <c r="C335" s="97">
        <f t="shared" si="5"/>
        <v>62842.63928</v>
      </c>
      <c r="D335" s="97">
        <f>C335*Assumptions!$D$26/12</f>
        <v>379.674279</v>
      </c>
      <c r="E335" s="97">
        <f t="shared" si="1"/>
        <v>2149.835367</v>
      </c>
      <c r="F335" s="97">
        <f>IFERROR(__xludf.DUMMYFUNCTION("pmt(Assumptions!$D$26/12,Assumptions!$D$20*12,-Assumptions!$D$19)"),2529.5096464483527)</f>
        <v>2529.509646</v>
      </c>
      <c r="G335" s="97">
        <f t="shared" si="2"/>
        <v>60692.80392</v>
      </c>
    </row>
    <row r="336">
      <c r="A336" s="98">
        <f t="shared" si="6"/>
        <v>28</v>
      </c>
      <c r="B336" s="98">
        <f t="shared" si="7"/>
        <v>11</v>
      </c>
      <c r="C336" s="97">
        <f t="shared" si="5"/>
        <v>60692.80392</v>
      </c>
      <c r="D336" s="97">
        <f>C336*Assumptions!$D$26/12</f>
        <v>366.6856903</v>
      </c>
      <c r="E336" s="97">
        <f t="shared" si="1"/>
        <v>2162.823956</v>
      </c>
      <c r="F336" s="97">
        <f>IFERROR(__xludf.DUMMYFUNCTION("pmt(Assumptions!$D$26/12,Assumptions!$D$20*12,-Assumptions!$D$19)"),2529.5096464483527)</f>
        <v>2529.509646</v>
      </c>
      <c r="G336" s="97">
        <f t="shared" si="2"/>
        <v>58529.97996</v>
      </c>
    </row>
    <row r="337">
      <c r="A337" s="98">
        <f t="shared" si="6"/>
        <v>28</v>
      </c>
      <c r="B337" s="98">
        <f t="shared" si="7"/>
        <v>12</v>
      </c>
      <c r="C337" s="97">
        <f t="shared" si="5"/>
        <v>58529.97996</v>
      </c>
      <c r="D337" s="97">
        <f>C337*Assumptions!$D$26/12</f>
        <v>353.6186289</v>
      </c>
      <c r="E337" s="97">
        <f t="shared" si="1"/>
        <v>2175.891018</v>
      </c>
      <c r="F337" s="97">
        <f>IFERROR(__xludf.DUMMYFUNCTION("pmt(Assumptions!$D$26/12,Assumptions!$D$20*12,-Assumptions!$D$19)"),2529.5096464483527)</f>
        <v>2529.509646</v>
      </c>
      <c r="G337" s="97">
        <f t="shared" si="2"/>
        <v>56354.08894</v>
      </c>
    </row>
    <row r="338">
      <c r="A338" s="98">
        <f t="shared" si="6"/>
        <v>29</v>
      </c>
      <c r="B338" s="98">
        <f t="shared" si="7"/>
        <v>1</v>
      </c>
      <c r="C338" s="97">
        <f t="shared" si="5"/>
        <v>56354.08894</v>
      </c>
      <c r="D338" s="97">
        <f>C338*Assumptions!$D$26/12</f>
        <v>340.4726207</v>
      </c>
      <c r="E338" s="97">
        <f t="shared" si="1"/>
        <v>2189.037026</v>
      </c>
      <c r="F338" s="97">
        <f>IFERROR(__xludf.DUMMYFUNCTION("pmt(Assumptions!$D$26/12,Assumptions!$D$20*12,-Assumptions!$D$19)"),2529.5096464483527)</f>
        <v>2529.509646</v>
      </c>
      <c r="G338" s="97">
        <f t="shared" si="2"/>
        <v>54165.05192</v>
      </c>
    </row>
    <row r="339">
      <c r="A339" s="98">
        <f t="shared" si="6"/>
        <v>29</v>
      </c>
      <c r="B339" s="98">
        <f t="shared" si="7"/>
        <v>2</v>
      </c>
      <c r="C339" s="97">
        <f t="shared" si="5"/>
        <v>54165.05192</v>
      </c>
      <c r="D339" s="97">
        <f>C339*Assumptions!$D$26/12</f>
        <v>327.2471887</v>
      </c>
      <c r="E339" s="97">
        <f t="shared" si="1"/>
        <v>2202.262458</v>
      </c>
      <c r="F339" s="97">
        <f>IFERROR(__xludf.DUMMYFUNCTION("pmt(Assumptions!$D$26/12,Assumptions!$D$20*12,-Assumptions!$D$19)"),2529.5096464483527)</f>
        <v>2529.509646</v>
      </c>
      <c r="G339" s="97">
        <f t="shared" si="2"/>
        <v>51962.78946</v>
      </c>
    </row>
    <row r="340">
      <c r="A340" s="98">
        <f t="shared" si="6"/>
        <v>29</v>
      </c>
      <c r="B340" s="98">
        <f t="shared" si="7"/>
        <v>3</v>
      </c>
      <c r="C340" s="97">
        <f t="shared" si="5"/>
        <v>51962.78946</v>
      </c>
      <c r="D340" s="97">
        <f>C340*Assumptions!$D$26/12</f>
        <v>313.941853</v>
      </c>
      <c r="E340" s="97">
        <f t="shared" si="1"/>
        <v>2215.567793</v>
      </c>
      <c r="F340" s="97">
        <f>IFERROR(__xludf.DUMMYFUNCTION("pmt(Assumptions!$D$26/12,Assumptions!$D$20*12,-Assumptions!$D$19)"),2529.5096464483527)</f>
        <v>2529.509646</v>
      </c>
      <c r="G340" s="97">
        <f t="shared" si="2"/>
        <v>49747.22166</v>
      </c>
    </row>
    <row r="341">
      <c r="A341" s="98">
        <f t="shared" si="6"/>
        <v>29</v>
      </c>
      <c r="B341" s="98">
        <f t="shared" si="7"/>
        <v>4</v>
      </c>
      <c r="C341" s="97">
        <f t="shared" si="5"/>
        <v>49747.22166</v>
      </c>
      <c r="D341" s="97">
        <f>C341*Assumptions!$D$26/12</f>
        <v>300.5561309</v>
      </c>
      <c r="E341" s="97">
        <f t="shared" si="1"/>
        <v>2228.953516</v>
      </c>
      <c r="F341" s="97">
        <f>IFERROR(__xludf.DUMMYFUNCTION("pmt(Assumptions!$D$26/12,Assumptions!$D$20*12,-Assumptions!$D$19)"),2529.5096464483527)</f>
        <v>2529.509646</v>
      </c>
      <c r="G341" s="97">
        <f t="shared" si="2"/>
        <v>47518.26815</v>
      </c>
    </row>
    <row r="342">
      <c r="A342" s="98">
        <f t="shared" si="6"/>
        <v>29</v>
      </c>
      <c r="B342" s="98">
        <f t="shared" si="7"/>
        <v>5</v>
      </c>
      <c r="C342" s="97">
        <f t="shared" si="5"/>
        <v>47518.26815</v>
      </c>
      <c r="D342" s="97">
        <f>C342*Assumptions!$D$26/12</f>
        <v>287.0895367</v>
      </c>
      <c r="E342" s="97">
        <f t="shared" si="1"/>
        <v>2242.42011</v>
      </c>
      <c r="F342" s="97">
        <f>IFERROR(__xludf.DUMMYFUNCTION("pmt(Assumptions!$D$26/12,Assumptions!$D$20*12,-Assumptions!$D$19)"),2529.5096464483527)</f>
        <v>2529.509646</v>
      </c>
      <c r="G342" s="97">
        <f t="shared" si="2"/>
        <v>45275.84804</v>
      </c>
    </row>
    <row r="343">
      <c r="A343" s="98">
        <f t="shared" si="6"/>
        <v>29</v>
      </c>
      <c r="B343" s="98">
        <f t="shared" si="7"/>
        <v>6</v>
      </c>
      <c r="C343" s="97">
        <f t="shared" si="5"/>
        <v>45275.84804</v>
      </c>
      <c r="D343" s="97">
        <f>C343*Assumptions!$D$26/12</f>
        <v>273.5415819</v>
      </c>
      <c r="E343" s="97">
        <f t="shared" si="1"/>
        <v>2255.968065</v>
      </c>
      <c r="F343" s="97">
        <f>IFERROR(__xludf.DUMMYFUNCTION("pmt(Assumptions!$D$26/12,Assumptions!$D$20*12,-Assumptions!$D$19)"),2529.5096464483527)</f>
        <v>2529.509646</v>
      </c>
      <c r="G343" s="97">
        <f t="shared" si="2"/>
        <v>43019.87997</v>
      </c>
    </row>
    <row r="344">
      <c r="A344" s="98">
        <f t="shared" si="6"/>
        <v>29</v>
      </c>
      <c r="B344" s="98">
        <f t="shared" si="7"/>
        <v>7</v>
      </c>
      <c r="C344" s="97">
        <f t="shared" si="5"/>
        <v>43019.87997</v>
      </c>
      <c r="D344" s="97">
        <f>C344*Assumptions!$D$26/12</f>
        <v>259.9117748</v>
      </c>
      <c r="E344" s="97">
        <f t="shared" si="1"/>
        <v>2269.597872</v>
      </c>
      <c r="F344" s="97">
        <f>IFERROR(__xludf.DUMMYFUNCTION("pmt(Assumptions!$D$26/12,Assumptions!$D$20*12,-Assumptions!$D$19)"),2529.5096464483527)</f>
        <v>2529.509646</v>
      </c>
      <c r="G344" s="97">
        <f t="shared" si="2"/>
        <v>40750.2821</v>
      </c>
    </row>
    <row r="345">
      <c r="A345" s="98">
        <f t="shared" si="6"/>
        <v>29</v>
      </c>
      <c r="B345" s="98">
        <f t="shared" si="7"/>
        <v>8</v>
      </c>
      <c r="C345" s="97">
        <f t="shared" si="5"/>
        <v>40750.2821</v>
      </c>
      <c r="D345" s="97">
        <f>C345*Assumptions!$D$26/12</f>
        <v>246.199621</v>
      </c>
      <c r="E345" s="97">
        <f t="shared" si="1"/>
        <v>2283.310025</v>
      </c>
      <c r="F345" s="97">
        <f>IFERROR(__xludf.DUMMYFUNCTION("pmt(Assumptions!$D$26/12,Assumptions!$D$20*12,-Assumptions!$D$19)"),2529.5096464483527)</f>
        <v>2529.509646</v>
      </c>
      <c r="G345" s="97">
        <f t="shared" si="2"/>
        <v>38466.97208</v>
      </c>
    </row>
    <row r="346">
      <c r="A346" s="98">
        <f t="shared" si="6"/>
        <v>29</v>
      </c>
      <c r="B346" s="98">
        <f t="shared" si="7"/>
        <v>9</v>
      </c>
      <c r="C346" s="97">
        <f t="shared" si="5"/>
        <v>38466.97208</v>
      </c>
      <c r="D346" s="97">
        <f>C346*Assumptions!$D$26/12</f>
        <v>232.404623</v>
      </c>
      <c r="E346" s="97">
        <f t="shared" si="1"/>
        <v>2297.105023</v>
      </c>
      <c r="F346" s="97">
        <f>IFERROR(__xludf.DUMMYFUNCTION("pmt(Assumptions!$D$26/12,Assumptions!$D$20*12,-Assumptions!$D$19)"),2529.5096464483527)</f>
        <v>2529.509646</v>
      </c>
      <c r="G346" s="97">
        <f t="shared" si="2"/>
        <v>36169.86705</v>
      </c>
    </row>
    <row r="347">
      <c r="A347" s="98">
        <f t="shared" si="6"/>
        <v>29</v>
      </c>
      <c r="B347" s="98">
        <f t="shared" si="7"/>
        <v>10</v>
      </c>
      <c r="C347" s="97">
        <f t="shared" si="5"/>
        <v>36169.86705</v>
      </c>
      <c r="D347" s="97">
        <f>C347*Assumptions!$D$26/12</f>
        <v>218.5262801</v>
      </c>
      <c r="E347" s="97">
        <f t="shared" si="1"/>
        <v>2310.983366</v>
      </c>
      <c r="F347" s="97">
        <f>IFERROR(__xludf.DUMMYFUNCTION("pmt(Assumptions!$D$26/12,Assumptions!$D$20*12,-Assumptions!$D$19)"),2529.5096464483527)</f>
        <v>2529.509646</v>
      </c>
      <c r="G347" s="97">
        <f t="shared" si="2"/>
        <v>33858.88369</v>
      </c>
    </row>
    <row r="348">
      <c r="A348" s="98">
        <f t="shared" si="6"/>
        <v>29</v>
      </c>
      <c r="B348" s="98">
        <f t="shared" si="7"/>
        <v>11</v>
      </c>
      <c r="C348" s="97">
        <f t="shared" si="5"/>
        <v>33858.88369</v>
      </c>
      <c r="D348" s="97">
        <f>C348*Assumptions!$D$26/12</f>
        <v>204.5640889</v>
      </c>
      <c r="E348" s="97">
        <f t="shared" si="1"/>
        <v>2324.945557</v>
      </c>
      <c r="F348" s="97">
        <f>IFERROR(__xludf.DUMMYFUNCTION("pmt(Assumptions!$D$26/12,Assumptions!$D$20*12,-Assumptions!$D$19)"),2529.5096464483527)</f>
        <v>2529.509646</v>
      </c>
      <c r="G348" s="97">
        <f t="shared" si="2"/>
        <v>31533.93813</v>
      </c>
    </row>
    <row r="349">
      <c r="A349" s="98">
        <f t="shared" si="6"/>
        <v>29</v>
      </c>
      <c r="B349" s="98">
        <f t="shared" si="7"/>
        <v>12</v>
      </c>
      <c r="C349" s="97">
        <f t="shared" si="5"/>
        <v>31533.93813</v>
      </c>
      <c r="D349" s="97">
        <f>C349*Assumptions!$D$26/12</f>
        <v>190.5175429</v>
      </c>
      <c r="E349" s="97">
        <f t="shared" si="1"/>
        <v>2338.992104</v>
      </c>
      <c r="F349" s="97">
        <f>IFERROR(__xludf.DUMMYFUNCTION("pmt(Assumptions!$D$26/12,Assumptions!$D$20*12,-Assumptions!$D$19)"),2529.5096464483527)</f>
        <v>2529.509646</v>
      </c>
      <c r="G349" s="97">
        <f t="shared" si="2"/>
        <v>29194.94603</v>
      </c>
    </row>
    <row r="350">
      <c r="A350" s="98">
        <f t="shared" si="6"/>
        <v>30</v>
      </c>
      <c r="B350" s="98">
        <f t="shared" si="7"/>
        <v>1</v>
      </c>
      <c r="C350" s="97">
        <f t="shared" si="5"/>
        <v>29194.94603</v>
      </c>
      <c r="D350" s="97">
        <f>C350*Assumptions!$D$26/12</f>
        <v>176.3861322</v>
      </c>
      <c r="E350" s="97">
        <f t="shared" si="1"/>
        <v>2353.123514</v>
      </c>
      <c r="F350" s="97">
        <f>IFERROR(__xludf.DUMMYFUNCTION("pmt(Assumptions!$D$26/12,Assumptions!$D$20*12,-Assumptions!$D$19)"),2529.5096464483527)</f>
        <v>2529.509646</v>
      </c>
      <c r="G350" s="97">
        <f t="shared" si="2"/>
        <v>26841.82251</v>
      </c>
    </row>
    <row r="351">
      <c r="A351" s="98">
        <f t="shared" si="6"/>
        <v>30</v>
      </c>
      <c r="B351" s="98">
        <f t="shared" si="7"/>
        <v>2</v>
      </c>
      <c r="C351" s="97">
        <f t="shared" si="5"/>
        <v>26841.82251</v>
      </c>
      <c r="D351" s="97">
        <f>C351*Assumptions!$D$26/12</f>
        <v>162.1693443</v>
      </c>
      <c r="E351" s="97">
        <f t="shared" si="1"/>
        <v>2367.340302</v>
      </c>
      <c r="F351" s="97">
        <f>IFERROR(__xludf.DUMMYFUNCTION("pmt(Assumptions!$D$26/12,Assumptions!$D$20*12,-Assumptions!$D$19)"),2529.5096464483527)</f>
        <v>2529.509646</v>
      </c>
      <c r="G351" s="97">
        <f t="shared" si="2"/>
        <v>24474.48221</v>
      </c>
    </row>
    <row r="352">
      <c r="A352" s="98">
        <f t="shared" si="6"/>
        <v>30</v>
      </c>
      <c r="B352" s="98">
        <f t="shared" si="7"/>
        <v>3</v>
      </c>
      <c r="C352" s="97">
        <f t="shared" si="5"/>
        <v>24474.48221</v>
      </c>
      <c r="D352" s="97">
        <f>C352*Assumptions!$D$26/12</f>
        <v>147.8666634</v>
      </c>
      <c r="E352" s="97">
        <f t="shared" si="1"/>
        <v>2381.642983</v>
      </c>
      <c r="F352" s="97">
        <f>IFERROR(__xludf.DUMMYFUNCTION("pmt(Assumptions!$D$26/12,Assumptions!$D$20*12,-Assumptions!$D$19)"),2529.5096464483527)</f>
        <v>2529.509646</v>
      </c>
      <c r="G352" s="97">
        <f t="shared" si="2"/>
        <v>22092.83923</v>
      </c>
    </row>
    <row r="353">
      <c r="A353" s="98">
        <f t="shared" si="6"/>
        <v>30</v>
      </c>
      <c r="B353" s="98">
        <f t="shared" si="7"/>
        <v>4</v>
      </c>
      <c r="C353" s="97">
        <f t="shared" si="5"/>
        <v>22092.83923</v>
      </c>
      <c r="D353" s="97">
        <f>C353*Assumptions!$D$26/12</f>
        <v>133.4775703</v>
      </c>
      <c r="E353" s="97">
        <f t="shared" si="1"/>
        <v>2396.032076</v>
      </c>
      <c r="F353" s="97">
        <f>IFERROR(__xludf.DUMMYFUNCTION("pmt(Assumptions!$D$26/12,Assumptions!$D$20*12,-Assumptions!$D$19)"),2529.5096464483527)</f>
        <v>2529.509646</v>
      </c>
      <c r="G353" s="97">
        <f t="shared" si="2"/>
        <v>19696.80715</v>
      </c>
    </row>
    <row r="354">
      <c r="A354" s="98">
        <f t="shared" si="6"/>
        <v>30</v>
      </c>
      <c r="B354" s="98">
        <f t="shared" si="7"/>
        <v>5</v>
      </c>
      <c r="C354" s="97">
        <f t="shared" si="5"/>
        <v>19696.80715</v>
      </c>
      <c r="D354" s="97">
        <f>C354*Assumptions!$D$26/12</f>
        <v>119.0015432</v>
      </c>
      <c r="E354" s="97">
        <f t="shared" si="1"/>
        <v>2410.508103</v>
      </c>
      <c r="F354" s="97">
        <f>IFERROR(__xludf.DUMMYFUNCTION("pmt(Assumptions!$D$26/12,Assumptions!$D$20*12,-Assumptions!$D$19)"),2529.5096464483527)</f>
        <v>2529.509646</v>
      </c>
      <c r="G354" s="97">
        <f t="shared" si="2"/>
        <v>17286.29905</v>
      </c>
    </row>
    <row r="355">
      <c r="A355" s="98">
        <f t="shared" si="6"/>
        <v>30</v>
      </c>
      <c r="B355" s="98">
        <f t="shared" si="7"/>
        <v>6</v>
      </c>
      <c r="C355" s="97">
        <f t="shared" si="5"/>
        <v>17286.29905</v>
      </c>
      <c r="D355" s="97">
        <f>C355*Assumptions!$D$26/12</f>
        <v>104.4380568</v>
      </c>
      <c r="E355" s="97">
        <f t="shared" si="1"/>
        <v>2425.07159</v>
      </c>
      <c r="F355" s="97">
        <f>IFERROR(__xludf.DUMMYFUNCTION("pmt(Assumptions!$D$26/12,Assumptions!$D$20*12,-Assumptions!$D$19)"),2529.5096464483527)</f>
        <v>2529.509646</v>
      </c>
      <c r="G355" s="97">
        <f t="shared" si="2"/>
        <v>14861.22746</v>
      </c>
    </row>
    <row r="356">
      <c r="A356" s="98">
        <f t="shared" si="6"/>
        <v>30</v>
      </c>
      <c r="B356" s="98">
        <f t="shared" si="7"/>
        <v>7</v>
      </c>
      <c r="C356" s="97">
        <f t="shared" si="5"/>
        <v>14861.22746</v>
      </c>
      <c r="D356" s="97">
        <f>C356*Assumptions!$D$26/12</f>
        <v>89.78658256</v>
      </c>
      <c r="E356" s="97">
        <f t="shared" si="1"/>
        <v>2439.723064</v>
      </c>
      <c r="F356" s="97">
        <f>IFERROR(__xludf.DUMMYFUNCTION("pmt(Assumptions!$D$26/12,Assumptions!$D$20*12,-Assumptions!$D$19)"),2529.5096464483527)</f>
        <v>2529.509646</v>
      </c>
      <c r="G356" s="97">
        <f t="shared" si="2"/>
        <v>12421.50439</v>
      </c>
    </row>
    <row r="357">
      <c r="A357" s="98">
        <f t="shared" si="6"/>
        <v>30</v>
      </c>
      <c r="B357" s="98">
        <f t="shared" si="7"/>
        <v>8</v>
      </c>
      <c r="C357" s="97">
        <f t="shared" si="5"/>
        <v>12421.50439</v>
      </c>
      <c r="D357" s="97">
        <f>C357*Assumptions!$D$26/12</f>
        <v>75.04658905</v>
      </c>
      <c r="E357" s="97">
        <f t="shared" si="1"/>
        <v>2454.463057</v>
      </c>
      <c r="F357" s="97">
        <f>IFERROR(__xludf.DUMMYFUNCTION("pmt(Assumptions!$D$26/12,Assumptions!$D$20*12,-Assumptions!$D$19)"),2529.5096464483527)</f>
        <v>2529.509646</v>
      </c>
      <c r="G357" s="97">
        <f t="shared" si="2"/>
        <v>9967.041337</v>
      </c>
    </row>
    <row r="358">
      <c r="A358" s="98">
        <f t="shared" si="6"/>
        <v>30</v>
      </c>
      <c r="B358" s="98">
        <f t="shared" si="7"/>
        <v>9</v>
      </c>
      <c r="C358" s="97">
        <f t="shared" si="5"/>
        <v>9967.041337</v>
      </c>
      <c r="D358" s="97">
        <f>C358*Assumptions!$D$26/12</f>
        <v>60.21754141</v>
      </c>
      <c r="E358" s="97">
        <f t="shared" si="1"/>
        <v>2469.292105</v>
      </c>
      <c r="F358" s="97">
        <f>IFERROR(__xludf.DUMMYFUNCTION("pmt(Assumptions!$D$26/12,Assumptions!$D$20*12,-Assumptions!$D$19)"),2529.5096464483527)</f>
        <v>2529.509646</v>
      </c>
      <c r="G358" s="97">
        <f t="shared" si="2"/>
        <v>7497.749232</v>
      </c>
    </row>
    <row r="359">
      <c r="A359" s="98">
        <f t="shared" si="6"/>
        <v>30</v>
      </c>
      <c r="B359" s="98">
        <f t="shared" si="7"/>
        <v>10</v>
      </c>
      <c r="C359" s="97">
        <f t="shared" si="5"/>
        <v>7497.749232</v>
      </c>
      <c r="D359" s="97">
        <f>C359*Assumptions!$D$26/12</f>
        <v>45.29890161</v>
      </c>
      <c r="E359" s="97">
        <f t="shared" si="1"/>
        <v>2484.210745</v>
      </c>
      <c r="F359" s="97">
        <f>IFERROR(__xludf.DUMMYFUNCTION("pmt(Assumptions!$D$26/12,Assumptions!$D$20*12,-Assumptions!$D$19)"),2529.5096464483527)</f>
        <v>2529.509646</v>
      </c>
      <c r="G359" s="97">
        <f t="shared" si="2"/>
        <v>5013.538487</v>
      </c>
    </row>
    <row r="360">
      <c r="A360" s="98">
        <f t="shared" si="6"/>
        <v>30</v>
      </c>
      <c r="B360" s="98">
        <f t="shared" si="7"/>
        <v>11</v>
      </c>
      <c r="C360" s="97">
        <f t="shared" si="5"/>
        <v>5013.538487</v>
      </c>
      <c r="D360" s="97">
        <f>C360*Assumptions!$D$26/12</f>
        <v>30.29012836</v>
      </c>
      <c r="E360" s="97">
        <f t="shared" si="1"/>
        <v>2499.219518</v>
      </c>
      <c r="F360" s="97">
        <f>IFERROR(__xludf.DUMMYFUNCTION("pmt(Assumptions!$D$26/12,Assumptions!$D$20*12,-Assumptions!$D$19)"),2529.5096464483527)</f>
        <v>2529.509646</v>
      </c>
      <c r="G360" s="97">
        <f t="shared" si="2"/>
        <v>2514.318969</v>
      </c>
    </row>
    <row r="361">
      <c r="A361" s="98">
        <f t="shared" si="6"/>
        <v>30</v>
      </c>
      <c r="B361" s="98">
        <f t="shared" si="7"/>
        <v>12</v>
      </c>
      <c r="C361" s="97">
        <f t="shared" si="5"/>
        <v>2514.318969</v>
      </c>
      <c r="D361" s="97">
        <f>C361*Assumptions!$D$26/12</f>
        <v>15.19067711</v>
      </c>
      <c r="E361" s="97">
        <f t="shared" si="1"/>
        <v>2514.318969</v>
      </c>
      <c r="F361" s="97">
        <f>IFERROR(__xludf.DUMMYFUNCTION("pmt(Assumptions!$D$26/12,Assumptions!$D$20*12,-Assumptions!$D$19)"),2529.5096464483527)</f>
        <v>2529.509646</v>
      </c>
      <c r="G361" s="97">
        <f t="shared" si="2"/>
        <v>0.000000009743871487</v>
      </c>
    </row>
    <row r="362">
      <c r="A362" s="98"/>
      <c r="B362" s="98"/>
    </row>
    <row r="363">
      <c r="A363" s="98"/>
      <c r="B363" s="98"/>
    </row>
    <row r="364">
      <c r="A364" s="98"/>
      <c r="B364" s="98"/>
    </row>
    <row r="365">
      <c r="A365" s="98"/>
      <c r="B365" s="98"/>
    </row>
    <row r="366">
      <c r="A366" s="98"/>
      <c r="B366" s="98"/>
    </row>
    <row r="367">
      <c r="A367" s="98"/>
      <c r="B367" s="98"/>
    </row>
    <row r="368">
      <c r="A368" s="98"/>
      <c r="B368" s="98"/>
    </row>
    <row r="369">
      <c r="A369" s="98"/>
      <c r="B369" s="98"/>
    </row>
    <row r="370">
      <c r="A370" s="98"/>
      <c r="B370" s="98"/>
    </row>
    <row r="371">
      <c r="A371" s="98"/>
      <c r="B371" s="98"/>
    </row>
    <row r="372">
      <c r="A372" s="98"/>
      <c r="B372" s="98"/>
    </row>
    <row r="373">
      <c r="A373" s="98"/>
      <c r="B373" s="98"/>
    </row>
    <row r="374">
      <c r="A374" s="98"/>
      <c r="B374" s="98"/>
    </row>
    <row r="375">
      <c r="A375" s="98"/>
      <c r="B375" s="98"/>
    </row>
    <row r="376">
      <c r="A376" s="98"/>
      <c r="B376" s="98"/>
    </row>
    <row r="377">
      <c r="A377" s="98"/>
      <c r="B377" s="98"/>
    </row>
    <row r="378">
      <c r="A378" s="98"/>
      <c r="B378" s="98"/>
    </row>
    <row r="379">
      <c r="A379" s="98"/>
      <c r="B379" s="98"/>
    </row>
    <row r="380">
      <c r="A380" s="98"/>
      <c r="B380" s="98"/>
    </row>
    <row r="381">
      <c r="A381" s="98"/>
      <c r="B381" s="98"/>
    </row>
    <row r="382">
      <c r="A382" s="98"/>
      <c r="B382" s="98"/>
    </row>
    <row r="383">
      <c r="A383" s="98"/>
      <c r="B383" s="98"/>
    </row>
    <row r="384">
      <c r="A384" s="98"/>
      <c r="B384" s="98"/>
    </row>
    <row r="385">
      <c r="A385" s="98"/>
      <c r="B385" s="98"/>
    </row>
    <row r="386">
      <c r="A386" s="98"/>
      <c r="B386" s="98"/>
    </row>
    <row r="387">
      <c r="A387" s="98"/>
      <c r="B387" s="98"/>
    </row>
    <row r="388">
      <c r="A388" s="98"/>
      <c r="B388" s="9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2" t="s">
        <v>126</v>
      </c>
      <c r="B1" s="92" t="s">
        <v>127</v>
      </c>
      <c r="C1" s="93" t="s">
        <v>128</v>
      </c>
      <c r="D1" s="93" t="s">
        <v>129</v>
      </c>
      <c r="E1" s="93" t="s">
        <v>130</v>
      </c>
      <c r="F1" s="94" t="s">
        <v>131</v>
      </c>
      <c r="G1" s="93" t="s">
        <v>132</v>
      </c>
    </row>
    <row r="2">
      <c r="A2" s="95">
        <v>1.0</v>
      </c>
      <c r="B2" s="95">
        <v>1.0</v>
      </c>
      <c r="C2" s="96">
        <f>Assumptions!D19</f>
        <v>370800</v>
      </c>
      <c r="D2" s="97">
        <f>C2*Assumptions!$D$27/12</f>
        <v>2394.75</v>
      </c>
      <c r="E2" s="97">
        <f t="shared" ref="E2:E361" si="1">F2-D2</f>
        <v>261.7066065</v>
      </c>
      <c r="F2" s="97">
        <f>IFERROR(__xludf.DUMMYFUNCTION("pmt(Assumptions!$D$27/12,Assumptions!$D$20*12,-Assumptions!$D$19)"),2656.4566065329427)</f>
        <v>2656.456607</v>
      </c>
      <c r="G2" s="97">
        <f t="shared" ref="G2:G361" si="2">C2-E2</f>
        <v>370538.2934</v>
      </c>
    </row>
    <row r="3">
      <c r="A3" s="98">
        <f t="shared" ref="A3:A13" si="3">A2</f>
        <v>1</v>
      </c>
      <c r="B3" s="98">
        <f t="shared" ref="B3:B13" si="4">B2+1</f>
        <v>2</v>
      </c>
      <c r="C3" s="97">
        <f t="shared" ref="C3:C361" si="5">G2</f>
        <v>370538.2934</v>
      </c>
      <c r="D3" s="97">
        <f>C3*Assumptions!$D$27/12</f>
        <v>2393.059811</v>
      </c>
      <c r="E3" s="97">
        <f t="shared" si="1"/>
        <v>263.396795</v>
      </c>
      <c r="F3" s="97">
        <f>IFERROR(__xludf.DUMMYFUNCTION("pmt(Assumptions!$D$27/12,Assumptions!$D$20*12,-Assumptions!$D$19)"),2656.4566065329427)</f>
        <v>2656.456607</v>
      </c>
      <c r="G3" s="97">
        <f t="shared" si="2"/>
        <v>370274.8966</v>
      </c>
    </row>
    <row r="4">
      <c r="A4" s="98">
        <f t="shared" si="3"/>
        <v>1</v>
      </c>
      <c r="B4" s="98">
        <f t="shared" si="4"/>
        <v>3</v>
      </c>
      <c r="C4" s="97">
        <f t="shared" si="5"/>
        <v>370274.8966</v>
      </c>
      <c r="D4" s="97">
        <f>C4*Assumptions!$D$27/12</f>
        <v>2391.358707</v>
      </c>
      <c r="E4" s="97">
        <f t="shared" si="1"/>
        <v>265.0978993</v>
      </c>
      <c r="F4" s="97">
        <f>IFERROR(__xludf.DUMMYFUNCTION("pmt(Assumptions!$D$27/12,Assumptions!$D$20*12,-Assumptions!$D$19)"),2656.4566065329427)</f>
        <v>2656.456607</v>
      </c>
      <c r="G4" s="97">
        <f t="shared" si="2"/>
        <v>370009.7987</v>
      </c>
    </row>
    <row r="5">
      <c r="A5" s="98">
        <f t="shared" si="3"/>
        <v>1</v>
      </c>
      <c r="B5" s="98">
        <f t="shared" si="4"/>
        <v>4</v>
      </c>
      <c r="C5" s="97">
        <f t="shared" si="5"/>
        <v>370009.7987</v>
      </c>
      <c r="D5" s="97">
        <f>C5*Assumptions!$D$27/12</f>
        <v>2389.646617</v>
      </c>
      <c r="E5" s="97">
        <f t="shared" si="1"/>
        <v>266.8099899</v>
      </c>
      <c r="F5" s="97">
        <f>IFERROR(__xludf.DUMMYFUNCTION("pmt(Assumptions!$D$27/12,Assumptions!$D$20*12,-Assumptions!$D$19)"),2656.4566065329427)</f>
        <v>2656.456607</v>
      </c>
      <c r="G5" s="97">
        <f t="shared" si="2"/>
        <v>369742.9887</v>
      </c>
    </row>
    <row r="6">
      <c r="A6" s="98">
        <f t="shared" si="3"/>
        <v>1</v>
      </c>
      <c r="B6" s="98">
        <f t="shared" si="4"/>
        <v>5</v>
      </c>
      <c r="C6" s="97">
        <f t="shared" si="5"/>
        <v>369742.9887</v>
      </c>
      <c r="D6" s="97">
        <f>C6*Assumptions!$D$27/12</f>
        <v>2387.923469</v>
      </c>
      <c r="E6" s="97">
        <f t="shared" si="1"/>
        <v>268.5331378</v>
      </c>
      <c r="F6" s="97">
        <f>IFERROR(__xludf.DUMMYFUNCTION("pmt(Assumptions!$D$27/12,Assumptions!$D$20*12,-Assumptions!$D$19)"),2656.4566065329427)</f>
        <v>2656.456607</v>
      </c>
      <c r="G6" s="97">
        <f t="shared" si="2"/>
        <v>369474.4556</v>
      </c>
    </row>
    <row r="7">
      <c r="A7" s="98">
        <f t="shared" si="3"/>
        <v>1</v>
      </c>
      <c r="B7" s="98">
        <f t="shared" si="4"/>
        <v>6</v>
      </c>
      <c r="C7" s="97">
        <f t="shared" si="5"/>
        <v>369474.4556</v>
      </c>
      <c r="D7" s="97">
        <f>C7*Assumptions!$D$27/12</f>
        <v>2386.189192</v>
      </c>
      <c r="E7" s="97">
        <f t="shared" si="1"/>
        <v>270.2674143</v>
      </c>
      <c r="F7" s="97">
        <f>IFERROR(__xludf.DUMMYFUNCTION("pmt(Assumptions!$D$27/12,Assumptions!$D$20*12,-Assumptions!$D$19)"),2656.4566065329427)</f>
        <v>2656.456607</v>
      </c>
      <c r="G7" s="97">
        <f t="shared" si="2"/>
        <v>369204.1882</v>
      </c>
    </row>
    <row r="8">
      <c r="A8" s="98">
        <f t="shared" si="3"/>
        <v>1</v>
      </c>
      <c r="B8" s="98">
        <f t="shared" si="4"/>
        <v>7</v>
      </c>
      <c r="C8" s="97">
        <f t="shared" si="5"/>
        <v>369204.1882</v>
      </c>
      <c r="D8" s="97">
        <f>C8*Assumptions!$D$27/12</f>
        <v>2384.443715</v>
      </c>
      <c r="E8" s="97">
        <f t="shared" si="1"/>
        <v>272.0128914</v>
      </c>
      <c r="F8" s="97">
        <f>IFERROR(__xludf.DUMMYFUNCTION("pmt(Assumptions!$D$27/12,Assumptions!$D$20*12,-Assumptions!$D$19)"),2656.4566065329427)</f>
        <v>2656.456607</v>
      </c>
      <c r="G8" s="97">
        <f t="shared" si="2"/>
        <v>368932.1753</v>
      </c>
    </row>
    <row r="9">
      <c r="A9" s="98">
        <f t="shared" si="3"/>
        <v>1</v>
      </c>
      <c r="B9" s="98">
        <f t="shared" si="4"/>
        <v>8</v>
      </c>
      <c r="C9" s="97">
        <f t="shared" si="5"/>
        <v>368932.1753</v>
      </c>
      <c r="D9" s="97">
        <f>C9*Assumptions!$D$27/12</f>
        <v>2382.686965</v>
      </c>
      <c r="E9" s="97">
        <f t="shared" si="1"/>
        <v>273.7696413</v>
      </c>
      <c r="F9" s="97">
        <f>IFERROR(__xludf.DUMMYFUNCTION("pmt(Assumptions!$D$27/12,Assumptions!$D$20*12,-Assumptions!$D$19)"),2656.4566065329427)</f>
        <v>2656.456607</v>
      </c>
      <c r="G9" s="97">
        <f t="shared" si="2"/>
        <v>368658.4056</v>
      </c>
    </row>
    <row r="10">
      <c r="A10" s="98">
        <f t="shared" si="3"/>
        <v>1</v>
      </c>
      <c r="B10" s="98">
        <f t="shared" si="4"/>
        <v>9</v>
      </c>
      <c r="C10" s="97">
        <f t="shared" si="5"/>
        <v>368658.4056</v>
      </c>
      <c r="D10" s="97">
        <f>C10*Assumptions!$D$27/12</f>
        <v>2380.91887</v>
      </c>
      <c r="E10" s="97">
        <f t="shared" si="1"/>
        <v>275.5377369</v>
      </c>
      <c r="F10" s="97">
        <f>IFERROR(__xludf.DUMMYFUNCTION("pmt(Assumptions!$D$27/12,Assumptions!$D$20*12,-Assumptions!$D$19)"),2656.4566065329427)</f>
        <v>2656.456607</v>
      </c>
      <c r="G10" s="97">
        <f t="shared" si="2"/>
        <v>368382.8679</v>
      </c>
    </row>
    <row r="11">
      <c r="A11" s="98">
        <f t="shared" si="3"/>
        <v>1</v>
      </c>
      <c r="B11" s="98">
        <f t="shared" si="4"/>
        <v>10</v>
      </c>
      <c r="C11" s="97">
        <f t="shared" si="5"/>
        <v>368382.8679</v>
      </c>
      <c r="D11" s="97">
        <f>C11*Assumptions!$D$27/12</f>
        <v>2379.139355</v>
      </c>
      <c r="E11" s="97">
        <f t="shared" si="1"/>
        <v>277.3172514</v>
      </c>
      <c r="F11" s="97">
        <f>IFERROR(__xludf.DUMMYFUNCTION("pmt(Assumptions!$D$27/12,Assumptions!$D$20*12,-Assumptions!$D$19)"),2656.4566065329427)</f>
        <v>2656.456607</v>
      </c>
      <c r="G11" s="97">
        <f t="shared" si="2"/>
        <v>368105.5506</v>
      </c>
    </row>
    <row r="12">
      <c r="A12" s="98">
        <f t="shared" si="3"/>
        <v>1</v>
      </c>
      <c r="B12" s="98">
        <f t="shared" si="4"/>
        <v>11</v>
      </c>
      <c r="C12" s="97">
        <f t="shared" si="5"/>
        <v>368105.5506</v>
      </c>
      <c r="D12" s="97">
        <f>C12*Assumptions!$D$27/12</f>
        <v>2377.348348</v>
      </c>
      <c r="E12" s="97">
        <f t="shared" si="1"/>
        <v>279.1082587</v>
      </c>
      <c r="F12" s="97">
        <f>IFERROR(__xludf.DUMMYFUNCTION("pmt(Assumptions!$D$27/12,Assumptions!$D$20*12,-Assumptions!$D$19)"),2656.4566065329427)</f>
        <v>2656.456607</v>
      </c>
      <c r="G12" s="97">
        <f t="shared" si="2"/>
        <v>367826.4424</v>
      </c>
    </row>
    <row r="13">
      <c r="A13" s="98">
        <f t="shared" si="3"/>
        <v>1</v>
      </c>
      <c r="B13" s="98">
        <f t="shared" si="4"/>
        <v>12</v>
      </c>
      <c r="C13" s="97">
        <f t="shared" si="5"/>
        <v>367826.4424</v>
      </c>
      <c r="D13" s="97">
        <f>C13*Assumptions!$D$27/12</f>
        <v>2375.545774</v>
      </c>
      <c r="E13" s="97">
        <f t="shared" si="1"/>
        <v>280.9108328</v>
      </c>
      <c r="F13" s="97">
        <f>IFERROR(__xludf.DUMMYFUNCTION("pmt(Assumptions!$D$27/12,Assumptions!$D$20*12,-Assumptions!$D$19)"),2656.4566065329427)</f>
        <v>2656.456607</v>
      </c>
      <c r="G13" s="97">
        <f t="shared" si="2"/>
        <v>367545.5315</v>
      </c>
    </row>
    <row r="14">
      <c r="A14" s="98">
        <f t="shared" ref="A14:A361" si="6">A2+1</f>
        <v>2</v>
      </c>
      <c r="B14" s="98">
        <f t="shared" ref="B14:B361" si="7">B2</f>
        <v>1</v>
      </c>
      <c r="C14" s="97">
        <f t="shared" si="5"/>
        <v>367545.5315</v>
      </c>
      <c r="D14" s="97">
        <f>C14*Assumptions!$D$27/12</f>
        <v>2373.731558</v>
      </c>
      <c r="E14" s="97">
        <f t="shared" si="1"/>
        <v>282.7250486</v>
      </c>
      <c r="F14" s="97">
        <f>IFERROR(__xludf.DUMMYFUNCTION("pmt(Assumptions!$D$27/12,Assumptions!$D$20*12,-Assumptions!$D$19)"),2656.4566065329427)</f>
        <v>2656.456607</v>
      </c>
      <c r="G14" s="97">
        <f t="shared" si="2"/>
        <v>367262.8065</v>
      </c>
    </row>
    <row r="15">
      <c r="A15" s="98">
        <f t="shared" si="6"/>
        <v>2</v>
      </c>
      <c r="B15" s="98">
        <f t="shared" si="7"/>
        <v>2</v>
      </c>
      <c r="C15" s="97">
        <f t="shared" si="5"/>
        <v>367262.8065</v>
      </c>
      <c r="D15" s="97">
        <f>C15*Assumptions!$D$27/12</f>
        <v>2371.905625</v>
      </c>
      <c r="E15" s="97">
        <f t="shared" si="1"/>
        <v>284.5509812</v>
      </c>
      <c r="F15" s="97">
        <f>IFERROR(__xludf.DUMMYFUNCTION("pmt(Assumptions!$D$27/12,Assumptions!$D$20*12,-Assumptions!$D$19)"),2656.4566065329427)</f>
        <v>2656.456607</v>
      </c>
      <c r="G15" s="97">
        <f t="shared" si="2"/>
        <v>366978.2555</v>
      </c>
    </row>
    <row r="16">
      <c r="A16" s="98">
        <f t="shared" si="6"/>
        <v>2</v>
      </c>
      <c r="B16" s="98">
        <f t="shared" si="7"/>
        <v>3</v>
      </c>
      <c r="C16" s="97">
        <f t="shared" si="5"/>
        <v>366978.2555</v>
      </c>
      <c r="D16" s="97">
        <f>C16*Assumptions!$D$27/12</f>
        <v>2370.0679</v>
      </c>
      <c r="E16" s="97">
        <f t="shared" si="1"/>
        <v>286.3887063</v>
      </c>
      <c r="F16" s="97">
        <f>IFERROR(__xludf.DUMMYFUNCTION("pmt(Assumptions!$D$27/12,Assumptions!$D$20*12,-Assumptions!$D$19)"),2656.4566065329427)</f>
        <v>2656.456607</v>
      </c>
      <c r="G16" s="97">
        <f t="shared" si="2"/>
        <v>366691.8668</v>
      </c>
    </row>
    <row r="17">
      <c r="A17" s="98">
        <f t="shared" si="6"/>
        <v>2</v>
      </c>
      <c r="B17" s="98">
        <f t="shared" si="7"/>
        <v>4</v>
      </c>
      <c r="C17" s="97">
        <f t="shared" si="5"/>
        <v>366691.8668</v>
      </c>
      <c r="D17" s="97">
        <f>C17*Assumptions!$D$27/12</f>
        <v>2368.218306</v>
      </c>
      <c r="E17" s="97">
        <f t="shared" si="1"/>
        <v>288.2383001</v>
      </c>
      <c r="F17" s="97">
        <f>IFERROR(__xludf.DUMMYFUNCTION("pmt(Assumptions!$D$27/12,Assumptions!$D$20*12,-Assumptions!$D$19)"),2656.4566065329427)</f>
        <v>2656.456607</v>
      </c>
      <c r="G17" s="97">
        <f t="shared" si="2"/>
        <v>366403.6285</v>
      </c>
    </row>
    <row r="18">
      <c r="A18" s="98">
        <f t="shared" si="6"/>
        <v>2</v>
      </c>
      <c r="B18" s="98">
        <f t="shared" si="7"/>
        <v>5</v>
      </c>
      <c r="C18" s="97">
        <f t="shared" si="5"/>
        <v>366403.6285</v>
      </c>
      <c r="D18" s="97">
        <f>C18*Assumptions!$D$27/12</f>
        <v>2366.356767</v>
      </c>
      <c r="E18" s="97">
        <f t="shared" si="1"/>
        <v>290.0998391</v>
      </c>
      <c r="F18" s="97">
        <f>IFERROR(__xludf.DUMMYFUNCTION("pmt(Assumptions!$D$27/12,Assumptions!$D$20*12,-Assumptions!$D$19)"),2656.4566065329427)</f>
        <v>2656.456607</v>
      </c>
      <c r="G18" s="97">
        <f t="shared" si="2"/>
        <v>366113.5287</v>
      </c>
    </row>
    <row r="19">
      <c r="A19" s="98">
        <f t="shared" si="6"/>
        <v>2</v>
      </c>
      <c r="B19" s="98">
        <f t="shared" si="7"/>
        <v>6</v>
      </c>
      <c r="C19" s="97">
        <f t="shared" si="5"/>
        <v>366113.5287</v>
      </c>
      <c r="D19" s="97">
        <f>C19*Assumptions!$D$27/12</f>
        <v>2364.483206</v>
      </c>
      <c r="E19" s="97">
        <f t="shared" si="1"/>
        <v>291.9734005</v>
      </c>
      <c r="F19" s="97">
        <f>IFERROR(__xludf.DUMMYFUNCTION("pmt(Assumptions!$D$27/12,Assumptions!$D$20*12,-Assumptions!$D$19)"),2656.4566065329427)</f>
        <v>2656.456607</v>
      </c>
      <c r="G19" s="97">
        <f t="shared" si="2"/>
        <v>365821.5553</v>
      </c>
    </row>
    <row r="20">
      <c r="A20" s="98">
        <f t="shared" si="6"/>
        <v>2</v>
      </c>
      <c r="B20" s="98">
        <f t="shared" si="7"/>
        <v>7</v>
      </c>
      <c r="C20" s="97">
        <f t="shared" si="5"/>
        <v>365821.5553</v>
      </c>
      <c r="D20" s="97">
        <f>C20*Assumptions!$D$27/12</f>
        <v>2362.597544</v>
      </c>
      <c r="E20" s="97">
        <f t="shared" si="1"/>
        <v>293.8590621</v>
      </c>
      <c r="F20" s="97">
        <f>IFERROR(__xludf.DUMMYFUNCTION("pmt(Assumptions!$D$27/12,Assumptions!$D$20*12,-Assumptions!$D$19)"),2656.4566065329427)</f>
        <v>2656.456607</v>
      </c>
      <c r="G20" s="97">
        <f t="shared" si="2"/>
        <v>365527.6962</v>
      </c>
    </row>
    <row r="21">
      <c r="A21" s="98">
        <f t="shared" si="6"/>
        <v>2</v>
      </c>
      <c r="B21" s="98">
        <f t="shared" si="7"/>
        <v>8</v>
      </c>
      <c r="C21" s="97">
        <f t="shared" si="5"/>
        <v>365527.6962</v>
      </c>
      <c r="D21" s="97">
        <f>C21*Assumptions!$D$27/12</f>
        <v>2360.699705</v>
      </c>
      <c r="E21" s="97">
        <f t="shared" si="1"/>
        <v>295.7569019</v>
      </c>
      <c r="F21" s="97">
        <f>IFERROR(__xludf.DUMMYFUNCTION("pmt(Assumptions!$D$27/12,Assumptions!$D$20*12,-Assumptions!$D$19)"),2656.4566065329427)</f>
        <v>2656.456607</v>
      </c>
      <c r="G21" s="97">
        <f t="shared" si="2"/>
        <v>365231.9393</v>
      </c>
    </row>
    <row r="22">
      <c r="A22" s="98">
        <f t="shared" si="6"/>
        <v>2</v>
      </c>
      <c r="B22" s="98">
        <f t="shared" si="7"/>
        <v>9</v>
      </c>
      <c r="C22" s="97">
        <f t="shared" si="5"/>
        <v>365231.9393</v>
      </c>
      <c r="D22" s="97">
        <f>C22*Assumptions!$D$27/12</f>
        <v>2358.789608</v>
      </c>
      <c r="E22" s="97">
        <f t="shared" si="1"/>
        <v>297.6669985</v>
      </c>
      <c r="F22" s="97">
        <f>IFERROR(__xludf.DUMMYFUNCTION("pmt(Assumptions!$D$27/12,Assumptions!$D$20*12,-Assumptions!$D$19)"),2656.4566065329427)</f>
        <v>2656.456607</v>
      </c>
      <c r="G22" s="97">
        <f t="shared" si="2"/>
        <v>364934.2723</v>
      </c>
    </row>
    <row r="23">
      <c r="A23" s="98">
        <f t="shared" si="6"/>
        <v>2</v>
      </c>
      <c r="B23" s="98">
        <f t="shared" si="7"/>
        <v>10</v>
      </c>
      <c r="C23" s="97">
        <f t="shared" si="5"/>
        <v>364934.2723</v>
      </c>
      <c r="D23" s="97">
        <f>C23*Assumptions!$D$27/12</f>
        <v>2356.867175</v>
      </c>
      <c r="E23" s="97">
        <f t="shared" si="1"/>
        <v>299.5894312</v>
      </c>
      <c r="F23" s="97">
        <f>IFERROR(__xludf.DUMMYFUNCTION("pmt(Assumptions!$D$27/12,Assumptions!$D$20*12,-Assumptions!$D$19)"),2656.4566065329427)</f>
        <v>2656.456607</v>
      </c>
      <c r="G23" s="97">
        <f t="shared" si="2"/>
        <v>364634.6829</v>
      </c>
    </row>
    <row r="24">
      <c r="A24" s="98">
        <f t="shared" si="6"/>
        <v>2</v>
      </c>
      <c r="B24" s="98">
        <f t="shared" si="7"/>
        <v>11</v>
      </c>
      <c r="C24" s="97">
        <f t="shared" si="5"/>
        <v>364634.6829</v>
      </c>
      <c r="D24" s="97">
        <f>C24*Assumptions!$D$27/12</f>
        <v>2354.932327</v>
      </c>
      <c r="E24" s="97">
        <f t="shared" si="1"/>
        <v>301.5242796</v>
      </c>
      <c r="F24" s="97">
        <f>IFERROR(__xludf.DUMMYFUNCTION("pmt(Assumptions!$D$27/12,Assumptions!$D$20*12,-Assumptions!$D$19)"),2656.4566065329427)</f>
        <v>2656.456607</v>
      </c>
      <c r="G24" s="97">
        <f t="shared" si="2"/>
        <v>364333.1586</v>
      </c>
    </row>
    <row r="25">
      <c r="A25" s="98">
        <f t="shared" si="6"/>
        <v>2</v>
      </c>
      <c r="B25" s="98">
        <f t="shared" si="7"/>
        <v>12</v>
      </c>
      <c r="C25" s="97">
        <f t="shared" si="5"/>
        <v>364333.1586</v>
      </c>
      <c r="D25" s="97">
        <f>C25*Assumptions!$D$27/12</f>
        <v>2352.984983</v>
      </c>
      <c r="E25" s="97">
        <f t="shared" si="1"/>
        <v>303.4716239</v>
      </c>
      <c r="F25" s="97">
        <f>IFERROR(__xludf.DUMMYFUNCTION("pmt(Assumptions!$D$27/12,Assumptions!$D$20*12,-Assumptions!$D$19)"),2656.4566065329427)</f>
        <v>2656.456607</v>
      </c>
      <c r="G25" s="97">
        <f t="shared" si="2"/>
        <v>364029.687</v>
      </c>
    </row>
    <row r="26">
      <c r="A26" s="98">
        <f t="shared" si="6"/>
        <v>3</v>
      </c>
      <c r="B26" s="98">
        <f t="shared" si="7"/>
        <v>1</v>
      </c>
      <c r="C26" s="97">
        <f t="shared" si="5"/>
        <v>364029.687</v>
      </c>
      <c r="D26" s="97">
        <f>C26*Assumptions!$D$27/12</f>
        <v>2351.025062</v>
      </c>
      <c r="E26" s="97">
        <f t="shared" si="1"/>
        <v>305.4315448</v>
      </c>
      <c r="F26" s="97">
        <f>IFERROR(__xludf.DUMMYFUNCTION("pmt(Assumptions!$D$27/12,Assumptions!$D$20*12,-Assumptions!$D$19)"),2656.4566065329427)</f>
        <v>2656.456607</v>
      </c>
      <c r="G26" s="97">
        <f t="shared" si="2"/>
        <v>363724.2554</v>
      </c>
    </row>
    <row r="27">
      <c r="A27" s="98">
        <f t="shared" si="6"/>
        <v>3</v>
      </c>
      <c r="B27" s="98">
        <f t="shared" si="7"/>
        <v>2</v>
      </c>
      <c r="C27" s="97">
        <f t="shared" si="5"/>
        <v>363724.2554</v>
      </c>
      <c r="D27" s="97">
        <f>C27*Assumptions!$D$27/12</f>
        <v>2349.052483</v>
      </c>
      <c r="E27" s="97">
        <f t="shared" si="1"/>
        <v>307.4041236</v>
      </c>
      <c r="F27" s="97">
        <f>IFERROR(__xludf.DUMMYFUNCTION("pmt(Assumptions!$D$27/12,Assumptions!$D$20*12,-Assumptions!$D$19)"),2656.4566065329427)</f>
        <v>2656.456607</v>
      </c>
      <c r="G27" s="97">
        <f t="shared" si="2"/>
        <v>363416.8513</v>
      </c>
    </row>
    <row r="28">
      <c r="A28" s="98">
        <f t="shared" si="6"/>
        <v>3</v>
      </c>
      <c r="B28" s="98">
        <f t="shared" si="7"/>
        <v>3</v>
      </c>
      <c r="C28" s="97">
        <f t="shared" si="5"/>
        <v>363416.8513</v>
      </c>
      <c r="D28" s="97">
        <f>C28*Assumptions!$D$27/12</f>
        <v>2347.067165</v>
      </c>
      <c r="E28" s="97">
        <f t="shared" si="1"/>
        <v>309.3894419</v>
      </c>
      <c r="F28" s="97">
        <f>IFERROR(__xludf.DUMMYFUNCTION("pmt(Assumptions!$D$27/12,Assumptions!$D$20*12,-Assumptions!$D$19)"),2656.4566065329427)</f>
        <v>2656.456607</v>
      </c>
      <c r="G28" s="97">
        <f t="shared" si="2"/>
        <v>363107.4619</v>
      </c>
    </row>
    <row r="29">
      <c r="A29" s="98">
        <f t="shared" si="6"/>
        <v>3</v>
      </c>
      <c r="B29" s="98">
        <f t="shared" si="7"/>
        <v>4</v>
      </c>
      <c r="C29" s="97">
        <f t="shared" si="5"/>
        <v>363107.4619</v>
      </c>
      <c r="D29" s="97">
        <f>C29*Assumptions!$D$27/12</f>
        <v>2345.069025</v>
      </c>
      <c r="E29" s="97">
        <f t="shared" si="1"/>
        <v>311.387582</v>
      </c>
      <c r="F29" s="97">
        <f>IFERROR(__xludf.DUMMYFUNCTION("pmt(Assumptions!$D$27/12,Assumptions!$D$20*12,-Assumptions!$D$19)"),2656.4566065329427)</f>
        <v>2656.456607</v>
      </c>
      <c r="G29" s="97">
        <f t="shared" si="2"/>
        <v>362796.0743</v>
      </c>
    </row>
    <row r="30">
      <c r="A30" s="98">
        <f t="shared" si="6"/>
        <v>3</v>
      </c>
      <c r="B30" s="98">
        <f t="shared" si="7"/>
        <v>5</v>
      </c>
      <c r="C30" s="97">
        <f t="shared" si="5"/>
        <v>362796.0743</v>
      </c>
      <c r="D30" s="97">
        <f>C30*Assumptions!$D$27/12</f>
        <v>2343.05798</v>
      </c>
      <c r="E30" s="97">
        <f t="shared" si="1"/>
        <v>313.3986268</v>
      </c>
      <c r="F30" s="97">
        <f>IFERROR(__xludf.DUMMYFUNCTION("pmt(Assumptions!$D$27/12,Assumptions!$D$20*12,-Assumptions!$D$19)"),2656.4566065329427)</f>
        <v>2656.456607</v>
      </c>
      <c r="G30" s="97">
        <f t="shared" si="2"/>
        <v>362482.6757</v>
      </c>
    </row>
    <row r="31">
      <c r="A31" s="98">
        <f t="shared" si="6"/>
        <v>3</v>
      </c>
      <c r="B31" s="98">
        <f t="shared" si="7"/>
        <v>6</v>
      </c>
      <c r="C31" s="97">
        <f t="shared" si="5"/>
        <v>362482.6757</v>
      </c>
      <c r="D31" s="97">
        <f>C31*Assumptions!$D$27/12</f>
        <v>2341.033947</v>
      </c>
      <c r="E31" s="97">
        <f t="shared" si="1"/>
        <v>315.4226596</v>
      </c>
      <c r="F31" s="97">
        <f>IFERROR(__xludf.DUMMYFUNCTION("pmt(Assumptions!$D$27/12,Assumptions!$D$20*12,-Assumptions!$D$19)"),2656.4566065329427)</f>
        <v>2656.456607</v>
      </c>
      <c r="G31" s="97">
        <f t="shared" si="2"/>
        <v>362167.253</v>
      </c>
    </row>
    <row r="32">
      <c r="A32" s="98">
        <f t="shared" si="6"/>
        <v>3</v>
      </c>
      <c r="B32" s="98">
        <f t="shared" si="7"/>
        <v>7</v>
      </c>
      <c r="C32" s="97">
        <f t="shared" si="5"/>
        <v>362167.253</v>
      </c>
      <c r="D32" s="97">
        <f>C32*Assumptions!$D$27/12</f>
        <v>2338.996842</v>
      </c>
      <c r="E32" s="97">
        <f t="shared" si="1"/>
        <v>317.4597643</v>
      </c>
      <c r="F32" s="97">
        <f>IFERROR(__xludf.DUMMYFUNCTION("pmt(Assumptions!$D$27/12,Assumptions!$D$20*12,-Assumptions!$D$19)"),2656.4566065329427)</f>
        <v>2656.456607</v>
      </c>
      <c r="G32" s="97">
        <f t="shared" si="2"/>
        <v>361849.7932</v>
      </c>
    </row>
    <row r="33">
      <c r="A33" s="98">
        <f t="shared" si="6"/>
        <v>3</v>
      </c>
      <c r="B33" s="98">
        <f t="shared" si="7"/>
        <v>8</v>
      </c>
      <c r="C33" s="97">
        <f t="shared" si="5"/>
        <v>361849.7932</v>
      </c>
      <c r="D33" s="97">
        <f>C33*Assumptions!$D$27/12</f>
        <v>2336.946581</v>
      </c>
      <c r="E33" s="97">
        <f t="shared" si="1"/>
        <v>319.5100253</v>
      </c>
      <c r="F33" s="97">
        <f>IFERROR(__xludf.DUMMYFUNCTION("pmt(Assumptions!$D$27/12,Assumptions!$D$20*12,-Assumptions!$D$19)"),2656.4566065329427)</f>
        <v>2656.456607</v>
      </c>
      <c r="G33" s="97">
        <f t="shared" si="2"/>
        <v>361530.2832</v>
      </c>
    </row>
    <row r="34">
      <c r="A34" s="98">
        <f t="shared" si="6"/>
        <v>3</v>
      </c>
      <c r="B34" s="98">
        <f t="shared" si="7"/>
        <v>9</v>
      </c>
      <c r="C34" s="97">
        <f t="shared" si="5"/>
        <v>361530.2832</v>
      </c>
      <c r="D34" s="97">
        <f>C34*Assumptions!$D$27/12</f>
        <v>2334.883079</v>
      </c>
      <c r="E34" s="97">
        <f t="shared" si="1"/>
        <v>321.5735275</v>
      </c>
      <c r="F34" s="97">
        <f>IFERROR(__xludf.DUMMYFUNCTION("pmt(Assumptions!$D$27/12,Assumptions!$D$20*12,-Assumptions!$D$19)"),2656.4566065329427)</f>
        <v>2656.456607</v>
      </c>
      <c r="G34" s="97">
        <f t="shared" si="2"/>
        <v>361208.7097</v>
      </c>
    </row>
    <row r="35">
      <c r="A35" s="98">
        <f t="shared" si="6"/>
        <v>3</v>
      </c>
      <c r="B35" s="98">
        <f t="shared" si="7"/>
        <v>10</v>
      </c>
      <c r="C35" s="97">
        <f t="shared" si="5"/>
        <v>361208.7097</v>
      </c>
      <c r="D35" s="97">
        <f>C35*Assumptions!$D$27/12</f>
        <v>2332.80625</v>
      </c>
      <c r="E35" s="97">
        <f t="shared" si="1"/>
        <v>323.6503565</v>
      </c>
      <c r="F35" s="97">
        <f>IFERROR(__xludf.DUMMYFUNCTION("pmt(Assumptions!$D$27/12,Assumptions!$D$20*12,-Assumptions!$D$19)"),2656.4566065329427)</f>
        <v>2656.456607</v>
      </c>
      <c r="G35" s="97">
        <f t="shared" si="2"/>
        <v>360885.0593</v>
      </c>
    </row>
    <row r="36">
      <c r="A36" s="98">
        <f t="shared" si="6"/>
        <v>3</v>
      </c>
      <c r="B36" s="98">
        <f t="shared" si="7"/>
        <v>11</v>
      </c>
      <c r="C36" s="97">
        <f t="shared" si="5"/>
        <v>360885.0593</v>
      </c>
      <c r="D36" s="97">
        <f>C36*Assumptions!$D$27/12</f>
        <v>2330.716008</v>
      </c>
      <c r="E36" s="97">
        <f t="shared" si="1"/>
        <v>325.7405984</v>
      </c>
      <c r="F36" s="97">
        <f>IFERROR(__xludf.DUMMYFUNCTION("pmt(Assumptions!$D$27/12,Assumptions!$D$20*12,-Assumptions!$D$19)"),2656.4566065329427)</f>
        <v>2656.456607</v>
      </c>
      <c r="G36" s="97">
        <f t="shared" si="2"/>
        <v>360559.3187</v>
      </c>
    </row>
    <row r="37">
      <c r="A37" s="98">
        <f t="shared" si="6"/>
        <v>3</v>
      </c>
      <c r="B37" s="98">
        <f t="shared" si="7"/>
        <v>12</v>
      </c>
      <c r="C37" s="97">
        <f t="shared" si="5"/>
        <v>360559.3187</v>
      </c>
      <c r="D37" s="97">
        <f>C37*Assumptions!$D$27/12</f>
        <v>2328.612267</v>
      </c>
      <c r="E37" s="97">
        <f t="shared" si="1"/>
        <v>327.8443398</v>
      </c>
      <c r="F37" s="97">
        <f>IFERROR(__xludf.DUMMYFUNCTION("pmt(Assumptions!$D$27/12,Assumptions!$D$20*12,-Assumptions!$D$19)"),2656.4566065329427)</f>
        <v>2656.456607</v>
      </c>
      <c r="G37" s="97">
        <f t="shared" si="2"/>
        <v>360231.4744</v>
      </c>
    </row>
    <row r="38">
      <c r="A38" s="98">
        <f t="shared" si="6"/>
        <v>4</v>
      </c>
      <c r="B38" s="98">
        <f t="shared" si="7"/>
        <v>1</v>
      </c>
      <c r="C38" s="97">
        <f t="shared" si="5"/>
        <v>360231.4744</v>
      </c>
      <c r="D38" s="97">
        <f>C38*Assumptions!$D$27/12</f>
        <v>2326.494939</v>
      </c>
      <c r="E38" s="97">
        <f t="shared" si="1"/>
        <v>329.9616678</v>
      </c>
      <c r="F38" s="97">
        <f>IFERROR(__xludf.DUMMYFUNCTION("pmt(Assumptions!$D$27/12,Assumptions!$D$20*12,-Assumptions!$D$19)"),2656.4566065329427)</f>
        <v>2656.456607</v>
      </c>
      <c r="G38" s="97">
        <f t="shared" si="2"/>
        <v>359901.5127</v>
      </c>
    </row>
    <row r="39">
      <c r="A39" s="98">
        <f t="shared" si="6"/>
        <v>4</v>
      </c>
      <c r="B39" s="98">
        <f t="shared" si="7"/>
        <v>2</v>
      </c>
      <c r="C39" s="97">
        <f t="shared" si="5"/>
        <v>359901.5127</v>
      </c>
      <c r="D39" s="97">
        <f>C39*Assumptions!$D$27/12</f>
        <v>2324.363936</v>
      </c>
      <c r="E39" s="97">
        <f t="shared" si="1"/>
        <v>332.0926703</v>
      </c>
      <c r="F39" s="97">
        <f>IFERROR(__xludf.DUMMYFUNCTION("pmt(Assumptions!$D$27/12,Assumptions!$D$20*12,-Assumptions!$D$19)"),2656.4566065329427)</f>
        <v>2656.456607</v>
      </c>
      <c r="G39" s="97">
        <f t="shared" si="2"/>
        <v>359569.42</v>
      </c>
    </row>
    <row r="40">
      <c r="A40" s="98">
        <f t="shared" si="6"/>
        <v>4</v>
      </c>
      <c r="B40" s="98">
        <f t="shared" si="7"/>
        <v>3</v>
      </c>
      <c r="C40" s="97">
        <f t="shared" si="5"/>
        <v>359569.42</v>
      </c>
      <c r="D40" s="97">
        <f>C40*Assumptions!$D$27/12</f>
        <v>2322.219171</v>
      </c>
      <c r="E40" s="97">
        <f t="shared" si="1"/>
        <v>334.2374354</v>
      </c>
      <c r="F40" s="97">
        <f>IFERROR(__xludf.DUMMYFUNCTION("pmt(Assumptions!$D$27/12,Assumptions!$D$20*12,-Assumptions!$D$19)"),2656.4566065329427)</f>
        <v>2656.456607</v>
      </c>
      <c r="G40" s="97">
        <f t="shared" si="2"/>
        <v>359235.1826</v>
      </c>
    </row>
    <row r="41">
      <c r="A41" s="98">
        <f t="shared" si="6"/>
        <v>4</v>
      </c>
      <c r="B41" s="98">
        <f t="shared" si="7"/>
        <v>4</v>
      </c>
      <c r="C41" s="97">
        <f t="shared" si="5"/>
        <v>359235.1826</v>
      </c>
      <c r="D41" s="97">
        <f>C41*Assumptions!$D$27/12</f>
        <v>2320.060554</v>
      </c>
      <c r="E41" s="97">
        <f t="shared" si="1"/>
        <v>336.3960522</v>
      </c>
      <c r="F41" s="97">
        <f>IFERROR(__xludf.DUMMYFUNCTION("pmt(Assumptions!$D$27/12,Assumptions!$D$20*12,-Assumptions!$D$19)"),2656.4566065329427)</f>
        <v>2656.456607</v>
      </c>
      <c r="G41" s="97">
        <f t="shared" si="2"/>
        <v>358898.7866</v>
      </c>
    </row>
    <row r="42">
      <c r="A42" s="98">
        <f t="shared" si="6"/>
        <v>4</v>
      </c>
      <c r="B42" s="98">
        <f t="shared" si="7"/>
        <v>5</v>
      </c>
      <c r="C42" s="97">
        <f t="shared" si="5"/>
        <v>358898.7866</v>
      </c>
      <c r="D42" s="97">
        <f>C42*Assumptions!$D$27/12</f>
        <v>2317.887997</v>
      </c>
      <c r="E42" s="97">
        <f t="shared" si="1"/>
        <v>338.56861</v>
      </c>
      <c r="F42" s="97">
        <f>IFERROR(__xludf.DUMMYFUNCTION("pmt(Assumptions!$D$27/12,Assumptions!$D$20*12,-Assumptions!$D$19)"),2656.4566065329427)</f>
        <v>2656.456607</v>
      </c>
      <c r="G42" s="97">
        <f t="shared" si="2"/>
        <v>358560.2179</v>
      </c>
    </row>
    <row r="43">
      <c r="A43" s="98">
        <f t="shared" si="6"/>
        <v>4</v>
      </c>
      <c r="B43" s="98">
        <f t="shared" si="7"/>
        <v>6</v>
      </c>
      <c r="C43" s="97">
        <f t="shared" si="5"/>
        <v>358560.2179</v>
      </c>
      <c r="D43" s="97">
        <f>C43*Assumptions!$D$27/12</f>
        <v>2315.701408</v>
      </c>
      <c r="E43" s="97">
        <f t="shared" si="1"/>
        <v>340.755199</v>
      </c>
      <c r="F43" s="97">
        <f>IFERROR(__xludf.DUMMYFUNCTION("pmt(Assumptions!$D$27/12,Assumptions!$D$20*12,-Assumptions!$D$19)"),2656.4566065329427)</f>
        <v>2656.456607</v>
      </c>
      <c r="G43" s="97">
        <f t="shared" si="2"/>
        <v>358219.4627</v>
      </c>
    </row>
    <row r="44">
      <c r="A44" s="98">
        <f t="shared" si="6"/>
        <v>4</v>
      </c>
      <c r="B44" s="98">
        <f t="shared" si="7"/>
        <v>7</v>
      </c>
      <c r="C44" s="97">
        <f t="shared" si="5"/>
        <v>358219.4627</v>
      </c>
      <c r="D44" s="97">
        <f>C44*Assumptions!$D$27/12</f>
        <v>2313.500697</v>
      </c>
      <c r="E44" s="97">
        <f t="shared" si="1"/>
        <v>342.9559096</v>
      </c>
      <c r="F44" s="97">
        <f>IFERROR(__xludf.DUMMYFUNCTION("pmt(Assumptions!$D$27/12,Assumptions!$D$20*12,-Assumptions!$D$19)"),2656.4566065329427)</f>
        <v>2656.456607</v>
      </c>
      <c r="G44" s="97">
        <f t="shared" si="2"/>
        <v>357876.5068</v>
      </c>
    </row>
    <row r="45">
      <c r="A45" s="98">
        <f t="shared" si="6"/>
        <v>4</v>
      </c>
      <c r="B45" s="98">
        <f t="shared" si="7"/>
        <v>8</v>
      </c>
      <c r="C45" s="97">
        <f t="shared" si="5"/>
        <v>357876.5068</v>
      </c>
      <c r="D45" s="97">
        <f>C45*Assumptions!$D$27/12</f>
        <v>2311.285773</v>
      </c>
      <c r="E45" s="97">
        <f t="shared" si="1"/>
        <v>345.1708332</v>
      </c>
      <c r="F45" s="97">
        <f>IFERROR(__xludf.DUMMYFUNCTION("pmt(Assumptions!$D$27/12,Assumptions!$D$20*12,-Assumptions!$D$19)"),2656.4566065329427)</f>
        <v>2656.456607</v>
      </c>
      <c r="G45" s="97">
        <f t="shared" si="2"/>
        <v>357531.336</v>
      </c>
    </row>
    <row r="46">
      <c r="A46" s="98">
        <f t="shared" si="6"/>
        <v>4</v>
      </c>
      <c r="B46" s="98">
        <f t="shared" si="7"/>
        <v>9</v>
      </c>
      <c r="C46" s="97">
        <f t="shared" si="5"/>
        <v>357531.336</v>
      </c>
      <c r="D46" s="97">
        <f>C46*Assumptions!$D$27/12</f>
        <v>2309.056545</v>
      </c>
      <c r="E46" s="97">
        <f t="shared" si="1"/>
        <v>347.4000615</v>
      </c>
      <c r="F46" s="97">
        <f>IFERROR(__xludf.DUMMYFUNCTION("pmt(Assumptions!$D$27/12,Assumptions!$D$20*12,-Assumptions!$D$19)"),2656.4566065329427)</f>
        <v>2656.456607</v>
      </c>
      <c r="G46" s="97">
        <f t="shared" si="2"/>
        <v>357183.9359</v>
      </c>
    </row>
    <row r="47">
      <c r="A47" s="98">
        <f t="shared" si="6"/>
        <v>4</v>
      </c>
      <c r="B47" s="98">
        <f t="shared" si="7"/>
        <v>10</v>
      </c>
      <c r="C47" s="97">
        <f t="shared" si="5"/>
        <v>357183.9359</v>
      </c>
      <c r="D47" s="97">
        <f>C47*Assumptions!$D$27/12</f>
        <v>2306.81292</v>
      </c>
      <c r="E47" s="97">
        <f t="shared" si="1"/>
        <v>349.6436869</v>
      </c>
      <c r="F47" s="97">
        <f>IFERROR(__xludf.DUMMYFUNCTION("pmt(Assumptions!$D$27/12,Assumptions!$D$20*12,-Assumptions!$D$19)"),2656.4566065329427)</f>
        <v>2656.456607</v>
      </c>
      <c r="G47" s="97">
        <f t="shared" si="2"/>
        <v>356834.2923</v>
      </c>
    </row>
    <row r="48">
      <c r="A48" s="98">
        <f t="shared" si="6"/>
        <v>4</v>
      </c>
      <c r="B48" s="98">
        <f t="shared" si="7"/>
        <v>11</v>
      </c>
      <c r="C48" s="97">
        <f t="shared" si="5"/>
        <v>356834.2923</v>
      </c>
      <c r="D48" s="97">
        <f>C48*Assumptions!$D$27/12</f>
        <v>2304.554804</v>
      </c>
      <c r="E48" s="97">
        <f t="shared" si="1"/>
        <v>351.9018024</v>
      </c>
      <c r="F48" s="97">
        <f>IFERROR(__xludf.DUMMYFUNCTION("pmt(Assumptions!$D$27/12,Assumptions!$D$20*12,-Assumptions!$D$19)"),2656.4566065329427)</f>
        <v>2656.456607</v>
      </c>
      <c r="G48" s="97">
        <f t="shared" si="2"/>
        <v>356482.3905</v>
      </c>
    </row>
    <row r="49">
      <c r="A49" s="98">
        <f t="shared" si="6"/>
        <v>4</v>
      </c>
      <c r="B49" s="98">
        <f t="shared" si="7"/>
        <v>12</v>
      </c>
      <c r="C49" s="97">
        <f t="shared" si="5"/>
        <v>356482.3905</v>
      </c>
      <c r="D49" s="97">
        <f>C49*Assumptions!$D$27/12</f>
        <v>2302.282105</v>
      </c>
      <c r="E49" s="97">
        <f t="shared" si="1"/>
        <v>354.1745015</v>
      </c>
      <c r="F49" s="97">
        <f>IFERROR(__xludf.DUMMYFUNCTION("pmt(Assumptions!$D$27/12,Assumptions!$D$20*12,-Assumptions!$D$19)"),2656.4566065329427)</f>
        <v>2656.456607</v>
      </c>
      <c r="G49" s="97">
        <f t="shared" si="2"/>
        <v>356128.216</v>
      </c>
    </row>
    <row r="50">
      <c r="A50" s="98">
        <f t="shared" si="6"/>
        <v>5</v>
      </c>
      <c r="B50" s="98">
        <f t="shared" si="7"/>
        <v>1</v>
      </c>
      <c r="C50" s="97">
        <f t="shared" si="5"/>
        <v>356128.216</v>
      </c>
      <c r="D50" s="97">
        <f>C50*Assumptions!$D$27/12</f>
        <v>2299.994728</v>
      </c>
      <c r="E50" s="97">
        <f t="shared" si="1"/>
        <v>356.4618785</v>
      </c>
      <c r="F50" s="97">
        <f>IFERROR(__xludf.DUMMYFUNCTION("pmt(Assumptions!$D$27/12,Assumptions!$D$20*12,-Assumptions!$D$19)"),2656.4566065329427)</f>
        <v>2656.456607</v>
      </c>
      <c r="G50" s="97">
        <f t="shared" si="2"/>
        <v>355771.7541</v>
      </c>
    </row>
    <row r="51">
      <c r="A51" s="98">
        <f t="shared" si="6"/>
        <v>5</v>
      </c>
      <c r="B51" s="98">
        <f t="shared" si="7"/>
        <v>2</v>
      </c>
      <c r="C51" s="97">
        <f t="shared" si="5"/>
        <v>355771.7541</v>
      </c>
      <c r="D51" s="97">
        <f>C51*Assumptions!$D$27/12</f>
        <v>2297.692578</v>
      </c>
      <c r="E51" s="97">
        <f t="shared" si="1"/>
        <v>358.7640281</v>
      </c>
      <c r="F51" s="97">
        <f>IFERROR(__xludf.DUMMYFUNCTION("pmt(Assumptions!$D$27/12,Assumptions!$D$20*12,-Assumptions!$D$19)"),2656.4566065329427)</f>
        <v>2656.456607</v>
      </c>
      <c r="G51" s="97">
        <f t="shared" si="2"/>
        <v>355412.99</v>
      </c>
    </row>
    <row r="52">
      <c r="A52" s="98">
        <f t="shared" si="6"/>
        <v>5</v>
      </c>
      <c r="B52" s="98">
        <f t="shared" si="7"/>
        <v>3</v>
      </c>
      <c r="C52" s="97">
        <f t="shared" si="5"/>
        <v>355412.99</v>
      </c>
      <c r="D52" s="97">
        <f>C52*Assumptions!$D$27/12</f>
        <v>2295.375561</v>
      </c>
      <c r="E52" s="97">
        <f t="shared" si="1"/>
        <v>361.0810458</v>
      </c>
      <c r="F52" s="97">
        <f>IFERROR(__xludf.DUMMYFUNCTION("pmt(Assumptions!$D$27/12,Assumptions!$D$20*12,-Assumptions!$D$19)"),2656.4566065329427)</f>
        <v>2656.456607</v>
      </c>
      <c r="G52" s="97">
        <f t="shared" si="2"/>
        <v>355051.909</v>
      </c>
    </row>
    <row r="53">
      <c r="A53" s="98">
        <f t="shared" si="6"/>
        <v>5</v>
      </c>
      <c r="B53" s="98">
        <f t="shared" si="7"/>
        <v>4</v>
      </c>
      <c r="C53" s="97">
        <f t="shared" si="5"/>
        <v>355051.909</v>
      </c>
      <c r="D53" s="97">
        <f>C53*Assumptions!$D$27/12</f>
        <v>2293.043579</v>
      </c>
      <c r="E53" s="97">
        <f t="shared" si="1"/>
        <v>363.4130276</v>
      </c>
      <c r="F53" s="97">
        <f>IFERROR(__xludf.DUMMYFUNCTION("pmt(Assumptions!$D$27/12,Assumptions!$D$20*12,-Assumptions!$D$19)"),2656.4566065329427)</f>
        <v>2656.456607</v>
      </c>
      <c r="G53" s="97">
        <f t="shared" si="2"/>
        <v>354688.496</v>
      </c>
    </row>
    <row r="54">
      <c r="A54" s="98">
        <f t="shared" si="6"/>
        <v>5</v>
      </c>
      <c r="B54" s="98">
        <f t="shared" si="7"/>
        <v>5</v>
      </c>
      <c r="C54" s="97">
        <f t="shared" si="5"/>
        <v>354688.496</v>
      </c>
      <c r="D54" s="97">
        <f>C54*Assumptions!$D$27/12</f>
        <v>2290.696536</v>
      </c>
      <c r="E54" s="97">
        <f t="shared" si="1"/>
        <v>365.7600701</v>
      </c>
      <c r="F54" s="97">
        <f>IFERROR(__xludf.DUMMYFUNCTION("pmt(Assumptions!$D$27/12,Assumptions!$D$20*12,-Assumptions!$D$19)"),2656.4566065329427)</f>
        <v>2656.456607</v>
      </c>
      <c r="G54" s="97">
        <f t="shared" si="2"/>
        <v>354322.7359</v>
      </c>
    </row>
    <row r="55">
      <c r="A55" s="98">
        <f t="shared" si="6"/>
        <v>5</v>
      </c>
      <c r="B55" s="98">
        <f t="shared" si="7"/>
        <v>6</v>
      </c>
      <c r="C55" s="97">
        <f t="shared" si="5"/>
        <v>354322.7359</v>
      </c>
      <c r="D55" s="97">
        <f>C55*Assumptions!$D$27/12</f>
        <v>2288.334336</v>
      </c>
      <c r="E55" s="97">
        <f t="shared" si="1"/>
        <v>368.1222705</v>
      </c>
      <c r="F55" s="97">
        <f>IFERROR(__xludf.DUMMYFUNCTION("pmt(Assumptions!$D$27/12,Assumptions!$D$20*12,-Assumptions!$D$19)"),2656.4566065329427)</f>
        <v>2656.456607</v>
      </c>
      <c r="G55" s="97">
        <f t="shared" si="2"/>
        <v>353954.6136</v>
      </c>
    </row>
    <row r="56">
      <c r="A56" s="98">
        <f t="shared" si="6"/>
        <v>5</v>
      </c>
      <c r="B56" s="98">
        <f t="shared" si="7"/>
        <v>7</v>
      </c>
      <c r="C56" s="97">
        <f t="shared" si="5"/>
        <v>353954.6136</v>
      </c>
      <c r="D56" s="97">
        <f>C56*Assumptions!$D$27/12</f>
        <v>2285.95688</v>
      </c>
      <c r="E56" s="97">
        <f t="shared" si="1"/>
        <v>370.4997268</v>
      </c>
      <c r="F56" s="97">
        <f>IFERROR(__xludf.DUMMYFUNCTION("pmt(Assumptions!$D$27/12,Assumptions!$D$20*12,-Assumptions!$D$19)"),2656.4566065329427)</f>
        <v>2656.456607</v>
      </c>
      <c r="G56" s="97">
        <f t="shared" si="2"/>
        <v>353584.1139</v>
      </c>
    </row>
    <row r="57">
      <c r="A57" s="98">
        <f t="shared" si="6"/>
        <v>5</v>
      </c>
      <c r="B57" s="98">
        <f t="shared" si="7"/>
        <v>8</v>
      </c>
      <c r="C57" s="97">
        <f t="shared" si="5"/>
        <v>353584.1139</v>
      </c>
      <c r="D57" s="97">
        <f>C57*Assumptions!$D$27/12</f>
        <v>2283.564069</v>
      </c>
      <c r="E57" s="97">
        <f t="shared" si="1"/>
        <v>372.8925376</v>
      </c>
      <c r="F57" s="97">
        <f>IFERROR(__xludf.DUMMYFUNCTION("pmt(Assumptions!$D$27/12,Assumptions!$D$20*12,-Assumptions!$D$19)"),2656.4566065329427)</f>
        <v>2656.456607</v>
      </c>
      <c r="G57" s="97">
        <f t="shared" si="2"/>
        <v>353211.2214</v>
      </c>
    </row>
    <row r="58">
      <c r="A58" s="98">
        <f t="shared" si="6"/>
        <v>5</v>
      </c>
      <c r="B58" s="98">
        <f t="shared" si="7"/>
        <v>9</v>
      </c>
      <c r="C58" s="97">
        <f t="shared" si="5"/>
        <v>353211.2214</v>
      </c>
      <c r="D58" s="97">
        <f>C58*Assumptions!$D$27/12</f>
        <v>2281.155805</v>
      </c>
      <c r="E58" s="97">
        <f t="shared" si="1"/>
        <v>375.3008019</v>
      </c>
      <c r="F58" s="97">
        <f>IFERROR(__xludf.DUMMYFUNCTION("pmt(Assumptions!$D$27/12,Assumptions!$D$20*12,-Assumptions!$D$19)"),2656.4566065329427)</f>
        <v>2656.456607</v>
      </c>
      <c r="G58" s="97">
        <f t="shared" si="2"/>
        <v>352835.9206</v>
      </c>
    </row>
    <row r="59">
      <c r="A59" s="98">
        <f t="shared" si="6"/>
        <v>5</v>
      </c>
      <c r="B59" s="98">
        <f t="shared" si="7"/>
        <v>10</v>
      </c>
      <c r="C59" s="97">
        <f t="shared" si="5"/>
        <v>352835.9206</v>
      </c>
      <c r="D59" s="97">
        <f>C59*Assumptions!$D$27/12</f>
        <v>2278.731987</v>
      </c>
      <c r="E59" s="97">
        <f t="shared" si="1"/>
        <v>377.7246196</v>
      </c>
      <c r="F59" s="97">
        <f>IFERROR(__xludf.DUMMYFUNCTION("pmt(Assumptions!$D$27/12,Assumptions!$D$20*12,-Assumptions!$D$19)"),2656.4566065329427)</f>
        <v>2656.456607</v>
      </c>
      <c r="G59" s="97">
        <f t="shared" si="2"/>
        <v>352458.1959</v>
      </c>
    </row>
    <row r="60">
      <c r="A60" s="98">
        <f t="shared" si="6"/>
        <v>5</v>
      </c>
      <c r="B60" s="98">
        <f t="shared" si="7"/>
        <v>11</v>
      </c>
      <c r="C60" s="97">
        <f t="shared" si="5"/>
        <v>352458.1959</v>
      </c>
      <c r="D60" s="97">
        <f>C60*Assumptions!$D$27/12</f>
        <v>2276.292515</v>
      </c>
      <c r="E60" s="97">
        <f t="shared" si="1"/>
        <v>380.1640911</v>
      </c>
      <c r="F60" s="97">
        <f>IFERROR(__xludf.DUMMYFUNCTION("pmt(Assumptions!$D$27/12,Assumptions!$D$20*12,-Assumptions!$D$19)"),2656.4566065329427)</f>
        <v>2656.456607</v>
      </c>
      <c r="G60" s="97">
        <f t="shared" si="2"/>
        <v>352078.0319</v>
      </c>
    </row>
    <row r="61">
      <c r="A61" s="98">
        <f t="shared" si="6"/>
        <v>5</v>
      </c>
      <c r="B61" s="98">
        <f t="shared" si="7"/>
        <v>12</v>
      </c>
      <c r="C61" s="97">
        <f t="shared" si="5"/>
        <v>352078.0319</v>
      </c>
      <c r="D61" s="97">
        <f>C61*Assumptions!$D$27/12</f>
        <v>2273.837289</v>
      </c>
      <c r="E61" s="97">
        <f t="shared" si="1"/>
        <v>382.6193175</v>
      </c>
      <c r="F61" s="97">
        <f>IFERROR(__xludf.DUMMYFUNCTION("pmt(Assumptions!$D$27/12,Assumptions!$D$20*12,-Assumptions!$D$19)"),2656.4566065329427)</f>
        <v>2656.456607</v>
      </c>
      <c r="G61" s="97">
        <f t="shared" si="2"/>
        <v>351695.4125</v>
      </c>
    </row>
    <row r="62">
      <c r="A62" s="98">
        <f t="shared" si="6"/>
        <v>6</v>
      </c>
      <c r="B62" s="98">
        <f t="shared" si="7"/>
        <v>1</v>
      </c>
      <c r="C62" s="97">
        <f t="shared" si="5"/>
        <v>351695.4125</v>
      </c>
      <c r="D62" s="97">
        <f>C62*Assumptions!$D$27/12</f>
        <v>2271.366206</v>
      </c>
      <c r="E62" s="97">
        <f t="shared" si="1"/>
        <v>385.0904006</v>
      </c>
      <c r="F62" s="97">
        <f>IFERROR(__xludf.DUMMYFUNCTION("pmt(Assumptions!$D$27/12,Assumptions!$D$20*12,-Assumptions!$D$19)"),2656.4566065329427)</f>
        <v>2656.456607</v>
      </c>
      <c r="G62" s="97">
        <f t="shared" si="2"/>
        <v>351310.3221</v>
      </c>
    </row>
    <row r="63">
      <c r="A63" s="98">
        <f t="shared" si="6"/>
        <v>6</v>
      </c>
      <c r="B63" s="98">
        <f t="shared" si="7"/>
        <v>2</v>
      </c>
      <c r="C63" s="97">
        <f t="shared" si="5"/>
        <v>351310.3221</v>
      </c>
      <c r="D63" s="97">
        <f>C63*Assumptions!$D$27/12</f>
        <v>2268.879164</v>
      </c>
      <c r="E63" s="97">
        <f t="shared" si="1"/>
        <v>387.5774427</v>
      </c>
      <c r="F63" s="97">
        <f>IFERROR(__xludf.DUMMYFUNCTION("pmt(Assumptions!$D$27/12,Assumptions!$D$20*12,-Assumptions!$D$19)"),2656.4566065329427)</f>
        <v>2656.456607</v>
      </c>
      <c r="G63" s="97">
        <f t="shared" si="2"/>
        <v>350922.7447</v>
      </c>
    </row>
    <row r="64">
      <c r="A64" s="98">
        <f t="shared" si="6"/>
        <v>6</v>
      </c>
      <c r="B64" s="98">
        <f t="shared" si="7"/>
        <v>3</v>
      </c>
      <c r="C64" s="97">
        <f t="shared" si="5"/>
        <v>350922.7447</v>
      </c>
      <c r="D64" s="97">
        <f>C64*Assumptions!$D$27/12</f>
        <v>2266.376059</v>
      </c>
      <c r="E64" s="97">
        <f t="shared" si="1"/>
        <v>390.0805471</v>
      </c>
      <c r="F64" s="97">
        <f>IFERROR(__xludf.DUMMYFUNCTION("pmt(Assumptions!$D$27/12,Assumptions!$D$20*12,-Assumptions!$D$19)"),2656.4566065329427)</f>
        <v>2656.456607</v>
      </c>
      <c r="G64" s="97">
        <f t="shared" si="2"/>
        <v>350532.6641</v>
      </c>
    </row>
    <row r="65">
      <c r="A65" s="98">
        <f t="shared" si="6"/>
        <v>6</v>
      </c>
      <c r="B65" s="98">
        <f t="shared" si="7"/>
        <v>4</v>
      </c>
      <c r="C65" s="97">
        <f t="shared" si="5"/>
        <v>350532.6641</v>
      </c>
      <c r="D65" s="97">
        <f>C65*Assumptions!$D$27/12</f>
        <v>2263.856789</v>
      </c>
      <c r="E65" s="97">
        <f t="shared" si="1"/>
        <v>392.5998173</v>
      </c>
      <c r="F65" s="97">
        <f>IFERROR(__xludf.DUMMYFUNCTION("pmt(Assumptions!$D$27/12,Assumptions!$D$20*12,-Assumptions!$D$19)"),2656.4566065329427)</f>
        <v>2656.456607</v>
      </c>
      <c r="G65" s="97">
        <f t="shared" si="2"/>
        <v>350140.0643</v>
      </c>
    </row>
    <row r="66">
      <c r="A66" s="98">
        <f t="shared" si="6"/>
        <v>6</v>
      </c>
      <c r="B66" s="98">
        <f t="shared" si="7"/>
        <v>5</v>
      </c>
      <c r="C66" s="97">
        <f t="shared" si="5"/>
        <v>350140.0643</v>
      </c>
      <c r="D66" s="97">
        <f>C66*Assumptions!$D$27/12</f>
        <v>2261.321249</v>
      </c>
      <c r="E66" s="97">
        <f t="shared" si="1"/>
        <v>395.1353577</v>
      </c>
      <c r="F66" s="97">
        <f>IFERROR(__xludf.DUMMYFUNCTION("pmt(Assumptions!$D$27/12,Assumptions!$D$20*12,-Assumptions!$D$19)"),2656.4566065329427)</f>
        <v>2656.456607</v>
      </c>
      <c r="G66" s="97">
        <f t="shared" si="2"/>
        <v>349744.929</v>
      </c>
    </row>
    <row r="67">
      <c r="A67" s="98">
        <f t="shared" si="6"/>
        <v>6</v>
      </c>
      <c r="B67" s="98">
        <f t="shared" si="7"/>
        <v>6</v>
      </c>
      <c r="C67" s="97">
        <f t="shared" si="5"/>
        <v>349744.929</v>
      </c>
      <c r="D67" s="97">
        <f>C67*Assumptions!$D$27/12</f>
        <v>2258.769333</v>
      </c>
      <c r="E67" s="97">
        <f t="shared" si="1"/>
        <v>397.6872736</v>
      </c>
      <c r="F67" s="97">
        <f>IFERROR(__xludf.DUMMYFUNCTION("pmt(Assumptions!$D$27/12,Assumptions!$D$20*12,-Assumptions!$D$19)"),2656.4566065329427)</f>
        <v>2656.456607</v>
      </c>
      <c r="G67" s="97">
        <f t="shared" si="2"/>
        <v>349347.2417</v>
      </c>
    </row>
    <row r="68">
      <c r="A68" s="98">
        <f t="shared" si="6"/>
        <v>6</v>
      </c>
      <c r="B68" s="98">
        <f t="shared" si="7"/>
        <v>7</v>
      </c>
      <c r="C68" s="97">
        <f t="shared" si="5"/>
        <v>349347.2417</v>
      </c>
      <c r="D68" s="97">
        <f>C68*Assumptions!$D$27/12</f>
        <v>2256.200936</v>
      </c>
      <c r="E68" s="97">
        <f t="shared" si="1"/>
        <v>400.2556706</v>
      </c>
      <c r="F68" s="97">
        <f>IFERROR(__xludf.DUMMYFUNCTION("pmt(Assumptions!$D$27/12,Assumptions!$D$20*12,-Assumptions!$D$19)"),2656.4566065329427)</f>
        <v>2656.456607</v>
      </c>
      <c r="G68" s="97">
        <f t="shared" si="2"/>
        <v>348946.986</v>
      </c>
    </row>
    <row r="69">
      <c r="A69" s="98">
        <f t="shared" si="6"/>
        <v>6</v>
      </c>
      <c r="B69" s="98">
        <f t="shared" si="7"/>
        <v>8</v>
      </c>
      <c r="C69" s="97">
        <f t="shared" si="5"/>
        <v>348946.986</v>
      </c>
      <c r="D69" s="97">
        <f>C69*Assumptions!$D$27/12</f>
        <v>2253.615951</v>
      </c>
      <c r="E69" s="97">
        <f t="shared" si="1"/>
        <v>402.8406551</v>
      </c>
      <c r="F69" s="97">
        <f>IFERROR(__xludf.DUMMYFUNCTION("pmt(Assumptions!$D$27/12,Assumptions!$D$20*12,-Assumptions!$D$19)"),2656.4566065329427)</f>
        <v>2656.456607</v>
      </c>
      <c r="G69" s="97">
        <f t="shared" si="2"/>
        <v>348544.1454</v>
      </c>
    </row>
    <row r="70">
      <c r="A70" s="98">
        <f t="shared" si="6"/>
        <v>6</v>
      </c>
      <c r="B70" s="98">
        <f t="shared" si="7"/>
        <v>9</v>
      </c>
      <c r="C70" s="97">
        <f t="shared" si="5"/>
        <v>348544.1454</v>
      </c>
      <c r="D70" s="97">
        <f>C70*Assumptions!$D$27/12</f>
        <v>2251.014272</v>
      </c>
      <c r="E70" s="97">
        <f t="shared" si="1"/>
        <v>405.4423343</v>
      </c>
      <c r="F70" s="97">
        <f>IFERROR(__xludf.DUMMYFUNCTION("pmt(Assumptions!$D$27/12,Assumptions!$D$20*12,-Assumptions!$D$19)"),2656.4566065329427)</f>
        <v>2656.456607</v>
      </c>
      <c r="G70" s="97">
        <f t="shared" si="2"/>
        <v>348138.703</v>
      </c>
    </row>
    <row r="71">
      <c r="A71" s="98">
        <f t="shared" si="6"/>
        <v>6</v>
      </c>
      <c r="B71" s="98">
        <f t="shared" si="7"/>
        <v>10</v>
      </c>
      <c r="C71" s="97">
        <f t="shared" si="5"/>
        <v>348138.703</v>
      </c>
      <c r="D71" s="97">
        <f>C71*Assumptions!$D$27/12</f>
        <v>2248.39579</v>
      </c>
      <c r="E71" s="97">
        <f t="shared" si="1"/>
        <v>408.0608161</v>
      </c>
      <c r="F71" s="97">
        <f>IFERROR(__xludf.DUMMYFUNCTION("pmt(Assumptions!$D$27/12,Assumptions!$D$20*12,-Assumptions!$D$19)"),2656.4566065329427)</f>
        <v>2656.456607</v>
      </c>
      <c r="G71" s="97">
        <f t="shared" si="2"/>
        <v>347730.6422</v>
      </c>
    </row>
    <row r="72">
      <c r="A72" s="98">
        <f t="shared" si="6"/>
        <v>6</v>
      </c>
      <c r="B72" s="98">
        <f t="shared" si="7"/>
        <v>11</v>
      </c>
      <c r="C72" s="97">
        <f t="shared" si="5"/>
        <v>347730.6422</v>
      </c>
      <c r="D72" s="97">
        <f>C72*Assumptions!$D$27/12</f>
        <v>2245.760398</v>
      </c>
      <c r="E72" s="97">
        <f t="shared" si="1"/>
        <v>410.6962089</v>
      </c>
      <c r="F72" s="97">
        <f>IFERROR(__xludf.DUMMYFUNCTION("pmt(Assumptions!$D$27/12,Assumptions!$D$20*12,-Assumptions!$D$19)"),2656.4566065329427)</f>
        <v>2656.456607</v>
      </c>
      <c r="G72" s="97">
        <f t="shared" si="2"/>
        <v>347319.946</v>
      </c>
    </row>
    <row r="73">
      <c r="A73" s="98">
        <f t="shared" si="6"/>
        <v>6</v>
      </c>
      <c r="B73" s="98">
        <f t="shared" si="7"/>
        <v>12</v>
      </c>
      <c r="C73" s="97">
        <f t="shared" si="5"/>
        <v>347319.946</v>
      </c>
      <c r="D73" s="97">
        <f>C73*Assumptions!$D$27/12</f>
        <v>2243.107985</v>
      </c>
      <c r="E73" s="97">
        <f t="shared" si="1"/>
        <v>413.3486219</v>
      </c>
      <c r="F73" s="97">
        <f>IFERROR(__xludf.DUMMYFUNCTION("pmt(Assumptions!$D$27/12,Assumptions!$D$20*12,-Assumptions!$D$19)"),2656.4566065329427)</f>
        <v>2656.456607</v>
      </c>
      <c r="G73" s="97">
        <f t="shared" si="2"/>
        <v>346906.5974</v>
      </c>
    </row>
    <row r="74">
      <c r="A74" s="98">
        <f t="shared" si="6"/>
        <v>7</v>
      </c>
      <c r="B74" s="98">
        <f t="shared" si="7"/>
        <v>1</v>
      </c>
      <c r="C74" s="97">
        <f t="shared" si="5"/>
        <v>346906.5974</v>
      </c>
      <c r="D74" s="97">
        <f>C74*Assumptions!$D$27/12</f>
        <v>2240.438441</v>
      </c>
      <c r="E74" s="97">
        <f t="shared" si="1"/>
        <v>416.0181651</v>
      </c>
      <c r="F74" s="97">
        <f>IFERROR(__xludf.DUMMYFUNCTION("pmt(Assumptions!$D$27/12,Assumptions!$D$20*12,-Assumptions!$D$19)"),2656.4566065329427)</f>
        <v>2656.456607</v>
      </c>
      <c r="G74" s="97">
        <f t="shared" si="2"/>
        <v>346490.5792</v>
      </c>
    </row>
    <row r="75">
      <c r="A75" s="98">
        <f t="shared" si="6"/>
        <v>7</v>
      </c>
      <c r="B75" s="98">
        <f t="shared" si="7"/>
        <v>2</v>
      </c>
      <c r="C75" s="97">
        <f t="shared" si="5"/>
        <v>346490.5792</v>
      </c>
      <c r="D75" s="97">
        <f>C75*Assumptions!$D$27/12</f>
        <v>2237.751657</v>
      </c>
      <c r="E75" s="97">
        <f t="shared" si="1"/>
        <v>418.704949</v>
      </c>
      <c r="F75" s="97">
        <f>IFERROR(__xludf.DUMMYFUNCTION("pmt(Assumptions!$D$27/12,Assumptions!$D$20*12,-Assumptions!$D$19)"),2656.4566065329427)</f>
        <v>2656.456607</v>
      </c>
      <c r="G75" s="97">
        <f t="shared" si="2"/>
        <v>346071.8743</v>
      </c>
    </row>
    <row r="76">
      <c r="A76" s="98">
        <f t="shared" si="6"/>
        <v>7</v>
      </c>
      <c r="B76" s="98">
        <f t="shared" si="7"/>
        <v>3</v>
      </c>
      <c r="C76" s="97">
        <f t="shared" si="5"/>
        <v>346071.8743</v>
      </c>
      <c r="D76" s="97">
        <f>C76*Assumptions!$D$27/12</f>
        <v>2235.047521</v>
      </c>
      <c r="E76" s="97">
        <f t="shared" si="1"/>
        <v>421.4090852</v>
      </c>
      <c r="F76" s="97">
        <f>IFERROR(__xludf.DUMMYFUNCTION("pmt(Assumptions!$D$27/12,Assumptions!$D$20*12,-Assumptions!$D$19)"),2656.4566065329427)</f>
        <v>2656.456607</v>
      </c>
      <c r="G76" s="97">
        <f t="shared" si="2"/>
        <v>345650.4652</v>
      </c>
    </row>
    <row r="77">
      <c r="A77" s="98">
        <f t="shared" si="6"/>
        <v>7</v>
      </c>
      <c r="B77" s="98">
        <f t="shared" si="7"/>
        <v>4</v>
      </c>
      <c r="C77" s="97">
        <f t="shared" si="5"/>
        <v>345650.4652</v>
      </c>
      <c r="D77" s="97">
        <f>C77*Assumptions!$D$27/12</f>
        <v>2232.325921</v>
      </c>
      <c r="E77" s="97">
        <f t="shared" si="1"/>
        <v>424.1306855</v>
      </c>
      <c r="F77" s="97">
        <f>IFERROR(__xludf.DUMMYFUNCTION("pmt(Assumptions!$D$27/12,Assumptions!$D$20*12,-Assumptions!$D$19)"),2656.4566065329427)</f>
        <v>2656.456607</v>
      </c>
      <c r="G77" s="97">
        <f t="shared" si="2"/>
        <v>345226.3345</v>
      </c>
    </row>
    <row r="78">
      <c r="A78" s="98">
        <f t="shared" si="6"/>
        <v>7</v>
      </c>
      <c r="B78" s="98">
        <f t="shared" si="7"/>
        <v>5</v>
      </c>
      <c r="C78" s="97">
        <f t="shared" si="5"/>
        <v>345226.3345</v>
      </c>
      <c r="D78" s="97">
        <f>C78*Assumptions!$D$27/12</f>
        <v>2229.586744</v>
      </c>
      <c r="E78" s="97">
        <f t="shared" si="1"/>
        <v>426.8698629</v>
      </c>
      <c r="F78" s="97">
        <f>IFERROR(__xludf.DUMMYFUNCTION("pmt(Assumptions!$D$27/12,Assumptions!$D$20*12,-Assumptions!$D$19)"),2656.4566065329427)</f>
        <v>2656.456607</v>
      </c>
      <c r="G78" s="97">
        <f t="shared" si="2"/>
        <v>344799.4646</v>
      </c>
    </row>
    <row r="79">
      <c r="A79" s="98">
        <f t="shared" si="6"/>
        <v>7</v>
      </c>
      <c r="B79" s="98">
        <f t="shared" si="7"/>
        <v>6</v>
      </c>
      <c r="C79" s="97">
        <f t="shared" si="5"/>
        <v>344799.4646</v>
      </c>
      <c r="D79" s="97">
        <f>C79*Assumptions!$D$27/12</f>
        <v>2226.829876</v>
      </c>
      <c r="E79" s="97">
        <f t="shared" si="1"/>
        <v>429.6267307</v>
      </c>
      <c r="F79" s="97">
        <f>IFERROR(__xludf.DUMMYFUNCTION("pmt(Assumptions!$D$27/12,Assumptions!$D$20*12,-Assumptions!$D$19)"),2656.4566065329427)</f>
        <v>2656.456607</v>
      </c>
      <c r="G79" s="97">
        <f t="shared" si="2"/>
        <v>344369.8379</v>
      </c>
    </row>
    <row r="80">
      <c r="A80" s="98">
        <f t="shared" si="6"/>
        <v>7</v>
      </c>
      <c r="B80" s="98">
        <f t="shared" si="7"/>
        <v>7</v>
      </c>
      <c r="C80" s="97">
        <f t="shared" si="5"/>
        <v>344369.8379</v>
      </c>
      <c r="D80" s="97">
        <f>C80*Assumptions!$D$27/12</f>
        <v>2224.055203</v>
      </c>
      <c r="E80" s="97">
        <f t="shared" si="1"/>
        <v>432.4014034</v>
      </c>
      <c r="F80" s="97">
        <f>IFERROR(__xludf.DUMMYFUNCTION("pmt(Assumptions!$D$27/12,Assumptions!$D$20*12,-Assumptions!$D$19)"),2656.4566065329427)</f>
        <v>2656.456607</v>
      </c>
      <c r="G80" s="97">
        <f t="shared" si="2"/>
        <v>343937.4365</v>
      </c>
    </row>
    <row r="81">
      <c r="A81" s="98">
        <f t="shared" si="6"/>
        <v>7</v>
      </c>
      <c r="B81" s="98">
        <f t="shared" si="7"/>
        <v>8</v>
      </c>
      <c r="C81" s="97">
        <f t="shared" si="5"/>
        <v>343937.4365</v>
      </c>
      <c r="D81" s="97">
        <f>C81*Assumptions!$D$27/12</f>
        <v>2221.262611</v>
      </c>
      <c r="E81" s="97">
        <f t="shared" si="1"/>
        <v>435.1939957</v>
      </c>
      <c r="F81" s="97">
        <f>IFERROR(__xludf.DUMMYFUNCTION("pmt(Assumptions!$D$27/12,Assumptions!$D$20*12,-Assumptions!$D$19)"),2656.4566065329427)</f>
        <v>2656.456607</v>
      </c>
      <c r="G81" s="97">
        <f t="shared" si="2"/>
        <v>343502.2425</v>
      </c>
    </row>
    <row r="82">
      <c r="A82" s="98">
        <f t="shared" si="6"/>
        <v>7</v>
      </c>
      <c r="B82" s="98">
        <f t="shared" si="7"/>
        <v>9</v>
      </c>
      <c r="C82" s="97">
        <f t="shared" si="5"/>
        <v>343502.2425</v>
      </c>
      <c r="D82" s="97">
        <f>C82*Assumptions!$D$27/12</f>
        <v>2218.451983</v>
      </c>
      <c r="E82" s="97">
        <f t="shared" si="1"/>
        <v>438.0046236</v>
      </c>
      <c r="F82" s="97">
        <f>IFERROR(__xludf.DUMMYFUNCTION("pmt(Assumptions!$D$27/12,Assumptions!$D$20*12,-Assumptions!$D$19)"),2656.4566065329427)</f>
        <v>2656.456607</v>
      </c>
      <c r="G82" s="97">
        <f t="shared" si="2"/>
        <v>343064.2379</v>
      </c>
    </row>
    <row r="83">
      <c r="A83" s="98">
        <f t="shared" si="6"/>
        <v>7</v>
      </c>
      <c r="B83" s="98">
        <f t="shared" si="7"/>
        <v>10</v>
      </c>
      <c r="C83" s="97">
        <f t="shared" si="5"/>
        <v>343064.2379</v>
      </c>
      <c r="D83" s="97">
        <f>C83*Assumptions!$D$27/12</f>
        <v>2215.623203</v>
      </c>
      <c r="E83" s="97">
        <f t="shared" si="1"/>
        <v>440.8334035</v>
      </c>
      <c r="F83" s="97">
        <f>IFERROR(__xludf.DUMMYFUNCTION("pmt(Assumptions!$D$27/12,Assumptions!$D$20*12,-Assumptions!$D$19)"),2656.4566065329427)</f>
        <v>2656.456607</v>
      </c>
      <c r="G83" s="97">
        <f t="shared" si="2"/>
        <v>342623.4045</v>
      </c>
    </row>
    <row r="84">
      <c r="A84" s="98">
        <f t="shared" si="6"/>
        <v>7</v>
      </c>
      <c r="B84" s="98">
        <f t="shared" si="7"/>
        <v>11</v>
      </c>
      <c r="C84" s="97">
        <f t="shared" si="5"/>
        <v>342623.4045</v>
      </c>
      <c r="D84" s="97">
        <f>C84*Assumptions!$D$27/12</f>
        <v>2212.776154</v>
      </c>
      <c r="E84" s="97">
        <f t="shared" si="1"/>
        <v>443.6804526</v>
      </c>
      <c r="F84" s="97">
        <f>IFERROR(__xludf.DUMMYFUNCTION("pmt(Assumptions!$D$27/12,Assumptions!$D$20*12,-Assumptions!$D$19)"),2656.4566065329427)</f>
        <v>2656.456607</v>
      </c>
      <c r="G84" s="97">
        <f t="shared" si="2"/>
        <v>342179.724</v>
      </c>
    </row>
    <row r="85">
      <c r="A85" s="98">
        <f t="shared" si="6"/>
        <v>7</v>
      </c>
      <c r="B85" s="98">
        <f t="shared" si="7"/>
        <v>12</v>
      </c>
      <c r="C85" s="97">
        <f t="shared" si="5"/>
        <v>342179.724</v>
      </c>
      <c r="D85" s="97">
        <f>C85*Assumptions!$D$27/12</f>
        <v>2209.910718</v>
      </c>
      <c r="E85" s="97">
        <f t="shared" si="1"/>
        <v>446.5458888</v>
      </c>
      <c r="F85" s="97">
        <f>IFERROR(__xludf.DUMMYFUNCTION("pmt(Assumptions!$D$27/12,Assumptions!$D$20*12,-Assumptions!$D$19)"),2656.4566065329427)</f>
        <v>2656.456607</v>
      </c>
      <c r="G85" s="97">
        <f t="shared" si="2"/>
        <v>341733.1781</v>
      </c>
    </row>
    <row r="86">
      <c r="A86" s="98">
        <f t="shared" si="6"/>
        <v>8</v>
      </c>
      <c r="B86" s="98">
        <f t="shared" si="7"/>
        <v>1</v>
      </c>
      <c r="C86" s="97">
        <f t="shared" si="5"/>
        <v>341733.1781</v>
      </c>
      <c r="D86" s="97">
        <f>C86*Assumptions!$D$27/12</f>
        <v>2207.026776</v>
      </c>
      <c r="E86" s="97">
        <f t="shared" si="1"/>
        <v>449.429831</v>
      </c>
      <c r="F86" s="97">
        <f>IFERROR(__xludf.DUMMYFUNCTION("pmt(Assumptions!$D$27/12,Assumptions!$D$20*12,-Assumptions!$D$19)"),2656.4566065329427)</f>
        <v>2656.456607</v>
      </c>
      <c r="G86" s="97">
        <f t="shared" si="2"/>
        <v>341283.7483</v>
      </c>
    </row>
    <row r="87">
      <c r="A87" s="98">
        <f t="shared" si="6"/>
        <v>8</v>
      </c>
      <c r="B87" s="98">
        <f t="shared" si="7"/>
        <v>2</v>
      </c>
      <c r="C87" s="97">
        <f t="shared" si="5"/>
        <v>341283.7483</v>
      </c>
      <c r="D87" s="97">
        <f>C87*Assumptions!$D$27/12</f>
        <v>2204.124208</v>
      </c>
      <c r="E87" s="97">
        <f t="shared" si="1"/>
        <v>452.3323987</v>
      </c>
      <c r="F87" s="97">
        <f>IFERROR(__xludf.DUMMYFUNCTION("pmt(Assumptions!$D$27/12,Assumptions!$D$20*12,-Assumptions!$D$19)"),2656.4566065329427)</f>
        <v>2656.456607</v>
      </c>
      <c r="G87" s="97">
        <f t="shared" si="2"/>
        <v>340831.4159</v>
      </c>
    </row>
    <row r="88">
      <c r="A88" s="98">
        <f t="shared" si="6"/>
        <v>8</v>
      </c>
      <c r="B88" s="98">
        <f t="shared" si="7"/>
        <v>3</v>
      </c>
      <c r="C88" s="97">
        <f t="shared" si="5"/>
        <v>340831.4159</v>
      </c>
      <c r="D88" s="97">
        <f>C88*Assumptions!$D$27/12</f>
        <v>2201.202894</v>
      </c>
      <c r="E88" s="97">
        <f t="shared" si="1"/>
        <v>455.2537121</v>
      </c>
      <c r="F88" s="97">
        <f>IFERROR(__xludf.DUMMYFUNCTION("pmt(Assumptions!$D$27/12,Assumptions!$D$20*12,-Assumptions!$D$19)"),2656.4566065329427)</f>
        <v>2656.456607</v>
      </c>
      <c r="G88" s="97">
        <f t="shared" si="2"/>
        <v>340376.1622</v>
      </c>
    </row>
    <row r="89">
      <c r="A89" s="98">
        <f t="shared" si="6"/>
        <v>8</v>
      </c>
      <c r="B89" s="98">
        <f t="shared" si="7"/>
        <v>4</v>
      </c>
      <c r="C89" s="97">
        <f t="shared" si="5"/>
        <v>340376.1622</v>
      </c>
      <c r="D89" s="97">
        <f>C89*Assumptions!$D$27/12</f>
        <v>2198.262714</v>
      </c>
      <c r="E89" s="97">
        <f t="shared" si="1"/>
        <v>458.1938923</v>
      </c>
      <c r="F89" s="97">
        <f>IFERROR(__xludf.DUMMYFUNCTION("pmt(Assumptions!$D$27/12,Assumptions!$D$20*12,-Assumptions!$D$19)"),2656.4566065329427)</f>
        <v>2656.456607</v>
      </c>
      <c r="G89" s="97">
        <f t="shared" si="2"/>
        <v>339917.9683</v>
      </c>
    </row>
    <row r="90">
      <c r="A90" s="98">
        <f t="shared" si="6"/>
        <v>8</v>
      </c>
      <c r="B90" s="98">
        <f t="shared" si="7"/>
        <v>5</v>
      </c>
      <c r="C90" s="97">
        <f t="shared" si="5"/>
        <v>339917.9683</v>
      </c>
      <c r="D90" s="97">
        <f>C90*Assumptions!$D$27/12</f>
        <v>2195.303545</v>
      </c>
      <c r="E90" s="97">
        <f t="shared" si="1"/>
        <v>461.1530612</v>
      </c>
      <c r="F90" s="97">
        <f>IFERROR(__xludf.DUMMYFUNCTION("pmt(Assumptions!$D$27/12,Assumptions!$D$20*12,-Assumptions!$D$19)"),2656.4566065329427)</f>
        <v>2656.456607</v>
      </c>
      <c r="G90" s="97">
        <f t="shared" si="2"/>
        <v>339456.8152</v>
      </c>
    </row>
    <row r="91">
      <c r="A91" s="98">
        <f t="shared" si="6"/>
        <v>8</v>
      </c>
      <c r="B91" s="98">
        <f t="shared" si="7"/>
        <v>6</v>
      </c>
      <c r="C91" s="97">
        <f t="shared" si="5"/>
        <v>339456.8152</v>
      </c>
      <c r="D91" s="97">
        <f>C91*Assumptions!$D$27/12</f>
        <v>2192.325265</v>
      </c>
      <c r="E91" s="97">
        <f t="shared" si="1"/>
        <v>464.1313414</v>
      </c>
      <c r="F91" s="97">
        <f>IFERROR(__xludf.DUMMYFUNCTION("pmt(Assumptions!$D$27/12,Assumptions!$D$20*12,-Assumptions!$D$19)"),2656.4566065329427)</f>
        <v>2656.456607</v>
      </c>
      <c r="G91" s="97">
        <f t="shared" si="2"/>
        <v>338992.6839</v>
      </c>
    </row>
    <row r="92">
      <c r="A92" s="98">
        <f t="shared" si="6"/>
        <v>8</v>
      </c>
      <c r="B92" s="98">
        <f t="shared" si="7"/>
        <v>7</v>
      </c>
      <c r="C92" s="97">
        <f t="shared" si="5"/>
        <v>338992.6839</v>
      </c>
      <c r="D92" s="97">
        <f>C92*Assumptions!$D$27/12</f>
        <v>2189.32775</v>
      </c>
      <c r="E92" s="97">
        <f t="shared" si="1"/>
        <v>467.1288563</v>
      </c>
      <c r="F92" s="97">
        <f>IFERROR(__xludf.DUMMYFUNCTION("pmt(Assumptions!$D$27/12,Assumptions!$D$20*12,-Assumptions!$D$19)"),2656.4566065329427)</f>
        <v>2656.456607</v>
      </c>
      <c r="G92" s="97">
        <f t="shared" si="2"/>
        <v>338525.5551</v>
      </c>
    </row>
    <row r="93">
      <c r="A93" s="98">
        <f t="shared" si="6"/>
        <v>8</v>
      </c>
      <c r="B93" s="98">
        <f t="shared" si="7"/>
        <v>8</v>
      </c>
      <c r="C93" s="97">
        <f t="shared" si="5"/>
        <v>338525.5551</v>
      </c>
      <c r="D93" s="97">
        <f>C93*Assumptions!$D$27/12</f>
        <v>2186.310876</v>
      </c>
      <c r="E93" s="97">
        <f t="shared" si="1"/>
        <v>470.1457302</v>
      </c>
      <c r="F93" s="97">
        <f>IFERROR(__xludf.DUMMYFUNCTION("pmt(Assumptions!$D$27/12,Assumptions!$D$20*12,-Assumptions!$D$19)"),2656.4566065329427)</f>
        <v>2656.456607</v>
      </c>
      <c r="G93" s="97">
        <f t="shared" si="2"/>
        <v>338055.4093</v>
      </c>
    </row>
    <row r="94">
      <c r="A94" s="98">
        <f t="shared" si="6"/>
        <v>8</v>
      </c>
      <c r="B94" s="98">
        <f t="shared" si="7"/>
        <v>9</v>
      </c>
      <c r="C94" s="97">
        <f t="shared" si="5"/>
        <v>338055.4093</v>
      </c>
      <c r="D94" s="97">
        <f>C94*Assumptions!$D$27/12</f>
        <v>2183.274519</v>
      </c>
      <c r="E94" s="97">
        <f t="shared" si="1"/>
        <v>473.182088</v>
      </c>
      <c r="F94" s="97">
        <f>IFERROR(__xludf.DUMMYFUNCTION("pmt(Assumptions!$D$27/12,Assumptions!$D$20*12,-Assumptions!$D$19)"),2656.4566065329427)</f>
        <v>2656.456607</v>
      </c>
      <c r="G94" s="97">
        <f t="shared" si="2"/>
        <v>337582.2272</v>
      </c>
    </row>
    <row r="95">
      <c r="A95" s="98">
        <f t="shared" si="6"/>
        <v>8</v>
      </c>
      <c r="B95" s="98">
        <f t="shared" si="7"/>
        <v>10</v>
      </c>
      <c r="C95" s="97">
        <f t="shared" si="5"/>
        <v>337582.2272</v>
      </c>
      <c r="D95" s="97">
        <f>C95*Assumptions!$D$27/12</f>
        <v>2180.218551</v>
      </c>
      <c r="E95" s="97">
        <f t="shared" si="1"/>
        <v>476.2380557</v>
      </c>
      <c r="F95" s="97">
        <f>IFERROR(__xludf.DUMMYFUNCTION("pmt(Assumptions!$D$27/12,Assumptions!$D$20*12,-Assumptions!$D$19)"),2656.4566065329427)</f>
        <v>2656.456607</v>
      </c>
      <c r="G95" s="97">
        <f t="shared" si="2"/>
        <v>337105.9892</v>
      </c>
    </row>
    <row r="96">
      <c r="A96" s="98">
        <f t="shared" si="6"/>
        <v>8</v>
      </c>
      <c r="B96" s="98">
        <f t="shared" si="7"/>
        <v>11</v>
      </c>
      <c r="C96" s="97">
        <f t="shared" si="5"/>
        <v>337105.9892</v>
      </c>
      <c r="D96" s="97">
        <f>C96*Assumptions!$D$27/12</f>
        <v>2177.142847</v>
      </c>
      <c r="E96" s="97">
        <f t="shared" si="1"/>
        <v>479.3137598</v>
      </c>
      <c r="F96" s="97">
        <f>IFERROR(__xludf.DUMMYFUNCTION("pmt(Assumptions!$D$27/12,Assumptions!$D$20*12,-Assumptions!$D$19)"),2656.4566065329427)</f>
        <v>2656.456607</v>
      </c>
      <c r="G96" s="97">
        <f t="shared" si="2"/>
        <v>336626.6754</v>
      </c>
    </row>
    <row r="97">
      <c r="A97" s="98">
        <f t="shared" si="6"/>
        <v>8</v>
      </c>
      <c r="B97" s="98">
        <f t="shared" si="7"/>
        <v>12</v>
      </c>
      <c r="C97" s="97">
        <f t="shared" si="5"/>
        <v>336626.6754</v>
      </c>
      <c r="D97" s="97">
        <f>C97*Assumptions!$D$27/12</f>
        <v>2174.047279</v>
      </c>
      <c r="E97" s="97">
        <f t="shared" si="1"/>
        <v>482.4093278</v>
      </c>
      <c r="F97" s="97">
        <f>IFERROR(__xludf.DUMMYFUNCTION("pmt(Assumptions!$D$27/12,Assumptions!$D$20*12,-Assumptions!$D$19)"),2656.4566065329427)</f>
        <v>2656.456607</v>
      </c>
      <c r="G97" s="97">
        <f t="shared" si="2"/>
        <v>336144.2661</v>
      </c>
    </row>
    <row r="98">
      <c r="A98" s="98">
        <f t="shared" si="6"/>
        <v>9</v>
      </c>
      <c r="B98" s="98">
        <f t="shared" si="7"/>
        <v>1</v>
      </c>
      <c r="C98" s="97">
        <f t="shared" si="5"/>
        <v>336144.2661</v>
      </c>
      <c r="D98" s="97">
        <f>C98*Assumptions!$D$27/12</f>
        <v>2170.931718</v>
      </c>
      <c r="E98" s="97">
        <f t="shared" si="1"/>
        <v>485.524888</v>
      </c>
      <c r="F98" s="97">
        <f>IFERROR(__xludf.DUMMYFUNCTION("pmt(Assumptions!$D$27/12,Assumptions!$D$20*12,-Assumptions!$D$19)"),2656.4566065329427)</f>
        <v>2656.456607</v>
      </c>
      <c r="G98" s="97">
        <f t="shared" si="2"/>
        <v>335658.7412</v>
      </c>
    </row>
    <row r="99">
      <c r="A99" s="98">
        <f t="shared" si="6"/>
        <v>9</v>
      </c>
      <c r="B99" s="98">
        <f t="shared" si="7"/>
        <v>2</v>
      </c>
      <c r="C99" s="97">
        <f t="shared" si="5"/>
        <v>335658.7412</v>
      </c>
      <c r="D99" s="97">
        <f>C99*Assumptions!$D$27/12</f>
        <v>2167.796037</v>
      </c>
      <c r="E99" s="97">
        <f t="shared" si="1"/>
        <v>488.6605696</v>
      </c>
      <c r="F99" s="97">
        <f>IFERROR(__xludf.DUMMYFUNCTION("pmt(Assumptions!$D$27/12,Assumptions!$D$20*12,-Assumptions!$D$19)"),2656.4566065329427)</f>
        <v>2656.456607</v>
      </c>
      <c r="G99" s="97">
        <f t="shared" si="2"/>
        <v>335170.0806</v>
      </c>
    </row>
    <row r="100">
      <c r="A100" s="98">
        <f t="shared" si="6"/>
        <v>9</v>
      </c>
      <c r="B100" s="98">
        <f t="shared" si="7"/>
        <v>3</v>
      </c>
      <c r="C100" s="97">
        <f t="shared" si="5"/>
        <v>335170.0806</v>
      </c>
      <c r="D100" s="97">
        <f>C100*Assumptions!$D$27/12</f>
        <v>2164.640104</v>
      </c>
      <c r="E100" s="97">
        <f t="shared" si="1"/>
        <v>491.8165024</v>
      </c>
      <c r="F100" s="97">
        <f>IFERROR(__xludf.DUMMYFUNCTION("pmt(Assumptions!$D$27/12,Assumptions!$D$20*12,-Assumptions!$D$19)"),2656.4566065329427)</f>
        <v>2656.456607</v>
      </c>
      <c r="G100" s="97">
        <f t="shared" si="2"/>
        <v>334678.2641</v>
      </c>
    </row>
    <row r="101">
      <c r="A101" s="98">
        <f t="shared" si="6"/>
        <v>9</v>
      </c>
      <c r="B101" s="98">
        <f t="shared" si="7"/>
        <v>4</v>
      </c>
      <c r="C101" s="97">
        <f t="shared" si="5"/>
        <v>334678.2641</v>
      </c>
      <c r="D101" s="97">
        <f>C101*Assumptions!$D$27/12</f>
        <v>2161.463789</v>
      </c>
      <c r="E101" s="97">
        <f t="shared" si="1"/>
        <v>494.9928174</v>
      </c>
      <c r="F101" s="97">
        <f>IFERROR(__xludf.DUMMYFUNCTION("pmt(Assumptions!$D$27/12,Assumptions!$D$20*12,-Assumptions!$D$19)"),2656.4566065329427)</f>
        <v>2656.456607</v>
      </c>
      <c r="G101" s="97">
        <f t="shared" si="2"/>
        <v>334183.2713</v>
      </c>
    </row>
    <row r="102">
      <c r="A102" s="98">
        <f t="shared" si="6"/>
        <v>9</v>
      </c>
      <c r="B102" s="98">
        <f t="shared" si="7"/>
        <v>5</v>
      </c>
      <c r="C102" s="97">
        <f t="shared" si="5"/>
        <v>334183.2713</v>
      </c>
      <c r="D102" s="97">
        <f>C102*Assumptions!$D$27/12</f>
        <v>2158.266961</v>
      </c>
      <c r="E102" s="97">
        <f t="shared" si="1"/>
        <v>498.189646</v>
      </c>
      <c r="F102" s="97">
        <f>IFERROR(__xludf.DUMMYFUNCTION("pmt(Assumptions!$D$27/12,Assumptions!$D$20*12,-Assumptions!$D$19)"),2656.4566065329427)</f>
        <v>2656.456607</v>
      </c>
      <c r="G102" s="97">
        <f t="shared" si="2"/>
        <v>333685.0817</v>
      </c>
    </row>
    <row r="103">
      <c r="A103" s="98">
        <f t="shared" si="6"/>
        <v>9</v>
      </c>
      <c r="B103" s="98">
        <f t="shared" si="7"/>
        <v>6</v>
      </c>
      <c r="C103" s="97">
        <f t="shared" si="5"/>
        <v>333685.0817</v>
      </c>
      <c r="D103" s="97">
        <f>C103*Assumptions!$D$27/12</f>
        <v>2155.049486</v>
      </c>
      <c r="E103" s="97">
        <f t="shared" si="1"/>
        <v>501.4071208</v>
      </c>
      <c r="F103" s="97">
        <f>IFERROR(__xludf.DUMMYFUNCTION("pmt(Assumptions!$D$27/12,Assumptions!$D$20*12,-Assumptions!$D$19)"),2656.4566065329427)</f>
        <v>2656.456607</v>
      </c>
      <c r="G103" s="97">
        <f t="shared" si="2"/>
        <v>333183.6745</v>
      </c>
    </row>
    <row r="104">
      <c r="A104" s="98">
        <f t="shared" si="6"/>
        <v>9</v>
      </c>
      <c r="B104" s="98">
        <f t="shared" si="7"/>
        <v>7</v>
      </c>
      <c r="C104" s="97">
        <f t="shared" si="5"/>
        <v>333183.6745</v>
      </c>
      <c r="D104" s="97">
        <f>C104*Assumptions!$D$27/12</f>
        <v>2151.811231</v>
      </c>
      <c r="E104" s="97">
        <f t="shared" si="1"/>
        <v>504.6453751</v>
      </c>
      <c r="F104" s="97">
        <f>IFERROR(__xludf.DUMMYFUNCTION("pmt(Assumptions!$D$27/12,Assumptions!$D$20*12,-Assumptions!$D$19)"),2656.4566065329427)</f>
        <v>2656.456607</v>
      </c>
      <c r="G104" s="97">
        <f t="shared" si="2"/>
        <v>332679.0292</v>
      </c>
    </row>
    <row r="105">
      <c r="A105" s="98">
        <f t="shared" si="6"/>
        <v>9</v>
      </c>
      <c r="B105" s="98">
        <f t="shared" si="7"/>
        <v>8</v>
      </c>
      <c r="C105" s="97">
        <f t="shared" si="5"/>
        <v>332679.0292</v>
      </c>
      <c r="D105" s="97">
        <f>C105*Assumptions!$D$27/12</f>
        <v>2148.552063</v>
      </c>
      <c r="E105" s="97">
        <f t="shared" si="1"/>
        <v>507.9045431</v>
      </c>
      <c r="F105" s="97">
        <f>IFERROR(__xludf.DUMMYFUNCTION("pmt(Assumptions!$D$27/12,Assumptions!$D$20*12,-Assumptions!$D$19)"),2656.4566065329427)</f>
        <v>2656.456607</v>
      </c>
      <c r="G105" s="97">
        <f t="shared" si="2"/>
        <v>332171.1246</v>
      </c>
    </row>
    <row r="106">
      <c r="A106" s="98">
        <f t="shared" si="6"/>
        <v>9</v>
      </c>
      <c r="B106" s="98">
        <f t="shared" si="7"/>
        <v>9</v>
      </c>
      <c r="C106" s="97">
        <f t="shared" si="5"/>
        <v>332171.1246</v>
      </c>
      <c r="D106" s="97">
        <f>C106*Assumptions!$D$27/12</f>
        <v>2145.271847</v>
      </c>
      <c r="E106" s="97">
        <f t="shared" si="1"/>
        <v>511.18476</v>
      </c>
      <c r="F106" s="97">
        <f>IFERROR(__xludf.DUMMYFUNCTION("pmt(Assumptions!$D$27/12,Assumptions!$D$20*12,-Assumptions!$D$19)"),2656.4566065329427)</f>
        <v>2656.456607</v>
      </c>
      <c r="G106" s="97">
        <f t="shared" si="2"/>
        <v>331659.9399</v>
      </c>
    </row>
    <row r="107">
      <c r="A107" s="98">
        <f t="shared" si="6"/>
        <v>9</v>
      </c>
      <c r="B107" s="98">
        <f t="shared" si="7"/>
        <v>10</v>
      </c>
      <c r="C107" s="97">
        <f t="shared" si="5"/>
        <v>331659.9399</v>
      </c>
      <c r="D107" s="97">
        <f>C107*Assumptions!$D$27/12</f>
        <v>2141.970445</v>
      </c>
      <c r="E107" s="97">
        <f t="shared" si="1"/>
        <v>514.4861616</v>
      </c>
      <c r="F107" s="97">
        <f>IFERROR(__xludf.DUMMYFUNCTION("pmt(Assumptions!$D$27/12,Assumptions!$D$20*12,-Assumptions!$D$19)"),2656.4566065329427)</f>
        <v>2656.456607</v>
      </c>
      <c r="G107" s="97">
        <f t="shared" si="2"/>
        <v>331145.4537</v>
      </c>
    </row>
    <row r="108">
      <c r="A108" s="98">
        <f t="shared" si="6"/>
        <v>9</v>
      </c>
      <c r="B108" s="98">
        <f t="shared" si="7"/>
        <v>11</v>
      </c>
      <c r="C108" s="97">
        <f t="shared" si="5"/>
        <v>331145.4537</v>
      </c>
      <c r="D108" s="97">
        <f>C108*Assumptions!$D$27/12</f>
        <v>2138.647722</v>
      </c>
      <c r="E108" s="97">
        <f t="shared" si="1"/>
        <v>517.8088847</v>
      </c>
      <c r="F108" s="97">
        <f>IFERROR(__xludf.DUMMYFUNCTION("pmt(Assumptions!$D$27/12,Assumptions!$D$20*12,-Assumptions!$D$19)"),2656.4566065329427)</f>
        <v>2656.456607</v>
      </c>
      <c r="G108" s="97">
        <f t="shared" si="2"/>
        <v>330627.6448</v>
      </c>
    </row>
    <row r="109">
      <c r="A109" s="98">
        <f t="shared" si="6"/>
        <v>9</v>
      </c>
      <c r="B109" s="98">
        <f t="shared" si="7"/>
        <v>12</v>
      </c>
      <c r="C109" s="97">
        <f t="shared" si="5"/>
        <v>330627.6448</v>
      </c>
      <c r="D109" s="97">
        <f>C109*Assumptions!$D$27/12</f>
        <v>2135.303539</v>
      </c>
      <c r="E109" s="97">
        <f t="shared" si="1"/>
        <v>521.1530671</v>
      </c>
      <c r="F109" s="97">
        <f>IFERROR(__xludf.DUMMYFUNCTION("pmt(Assumptions!$D$27/12,Assumptions!$D$20*12,-Assumptions!$D$19)"),2656.4566065329427)</f>
        <v>2656.456607</v>
      </c>
      <c r="G109" s="97">
        <f t="shared" si="2"/>
        <v>330106.4918</v>
      </c>
    </row>
    <row r="110">
      <c r="A110" s="98">
        <f t="shared" si="6"/>
        <v>10</v>
      </c>
      <c r="B110" s="98">
        <f t="shared" si="7"/>
        <v>1</v>
      </c>
      <c r="C110" s="97">
        <f t="shared" si="5"/>
        <v>330106.4918</v>
      </c>
      <c r="D110" s="97">
        <f>C110*Assumptions!$D$27/12</f>
        <v>2131.937759</v>
      </c>
      <c r="E110" s="97">
        <f t="shared" si="1"/>
        <v>524.5188473</v>
      </c>
      <c r="F110" s="97">
        <f>IFERROR(__xludf.DUMMYFUNCTION("pmt(Assumptions!$D$27/12,Assumptions!$D$20*12,-Assumptions!$D$19)"),2656.4566065329427)</f>
        <v>2656.456607</v>
      </c>
      <c r="G110" s="97">
        <f t="shared" si="2"/>
        <v>329581.9729</v>
      </c>
    </row>
    <row r="111">
      <c r="A111" s="98">
        <f t="shared" si="6"/>
        <v>10</v>
      </c>
      <c r="B111" s="98">
        <f t="shared" si="7"/>
        <v>2</v>
      </c>
      <c r="C111" s="97">
        <f t="shared" si="5"/>
        <v>329581.9729</v>
      </c>
      <c r="D111" s="97">
        <f>C111*Assumptions!$D$27/12</f>
        <v>2128.550242</v>
      </c>
      <c r="E111" s="97">
        <f t="shared" si="1"/>
        <v>527.9063648</v>
      </c>
      <c r="F111" s="97">
        <f>IFERROR(__xludf.DUMMYFUNCTION("pmt(Assumptions!$D$27/12,Assumptions!$D$20*12,-Assumptions!$D$19)"),2656.4566065329427)</f>
        <v>2656.456607</v>
      </c>
      <c r="G111" s="97">
        <f t="shared" si="2"/>
        <v>329054.0665</v>
      </c>
    </row>
    <row r="112">
      <c r="A112" s="98">
        <f t="shared" si="6"/>
        <v>10</v>
      </c>
      <c r="B112" s="98">
        <f t="shared" si="7"/>
        <v>3</v>
      </c>
      <c r="C112" s="97">
        <f t="shared" si="5"/>
        <v>329054.0665</v>
      </c>
      <c r="D112" s="97">
        <f>C112*Assumptions!$D$27/12</f>
        <v>2125.140846</v>
      </c>
      <c r="E112" s="97">
        <f t="shared" si="1"/>
        <v>531.3157601</v>
      </c>
      <c r="F112" s="97">
        <f>IFERROR(__xludf.DUMMYFUNCTION("pmt(Assumptions!$D$27/12,Assumptions!$D$20*12,-Assumptions!$D$19)"),2656.4566065329427)</f>
        <v>2656.456607</v>
      </c>
      <c r="G112" s="97">
        <f t="shared" si="2"/>
        <v>328522.7508</v>
      </c>
    </row>
    <row r="113">
      <c r="A113" s="98">
        <f t="shared" si="6"/>
        <v>10</v>
      </c>
      <c r="B113" s="98">
        <f t="shared" si="7"/>
        <v>4</v>
      </c>
      <c r="C113" s="97">
        <f t="shared" si="5"/>
        <v>328522.7508</v>
      </c>
      <c r="D113" s="97">
        <f>C113*Assumptions!$D$27/12</f>
        <v>2121.709432</v>
      </c>
      <c r="E113" s="97">
        <f t="shared" si="1"/>
        <v>534.7471744</v>
      </c>
      <c r="F113" s="97">
        <f>IFERROR(__xludf.DUMMYFUNCTION("pmt(Assumptions!$D$27/12,Assumptions!$D$20*12,-Assumptions!$D$19)"),2656.4566065329427)</f>
        <v>2656.456607</v>
      </c>
      <c r="G113" s="97">
        <f t="shared" si="2"/>
        <v>327988.0036</v>
      </c>
    </row>
    <row r="114">
      <c r="A114" s="98">
        <f t="shared" si="6"/>
        <v>10</v>
      </c>
      <c r="B114" s="98">
        <f t="shared" si="7"/>
        <v>5</v>
      </c>
      <c r="C114" s="97">
        <f t="shared" si="5"/>
        <v>327988.0036</v>
      </c>
      <c r="D114" s="97">
        <f>C114*Assumptions!$D$27/12</f>
        <v>2118.255857</v>
      </c>
      <c r="E114" s="97">
        <f t="shared" si="1"/>
        <v>538.2007499</v>
      </c>
      <c r="F114" s="97">
        <f>IFERROR(__xludf.DUMMYFUNCTION("pmt(Assumptions!$D$27/12,Assumptions!$D$20*12,-Assumptions!$D$19)"),2656.4566065329427)</f>
        <v>2656.456607</v>
      </c>
      <c r="G114" s="97">
        <f t="shared" si="2"/>
        <v>327449.8029</v>
      </c>
    </row>
    <row r="115">
      <c r="A115" s="98">
        <f t="shared" si="6"/>
        <v>10</v>
      </c>
      <c r="B115" s="98">
        <f t="shared" si="7"/>
        <v>6</v>
      </c>
      <c r="C115" s="97">
        <f t="shared" si="5"/>
        <v>327449.8029</v>
      </c>
      <c r="D115" s="97">
        <f>C115*Assumptions!$D$27/12</f>
        <v>2114.779977</v>
      </c>
      <c r="E115" s="97">
        <f t="shared" si="1"/>
        <v>541.6766297</v>
      </c>
      <c r="F115" s="97">
        <f>IFERROR(__xludf.DUMMYFUNCTION("pmt(Assumptions!$D$27/12,Assumptions!$D$20*12,-Assumptions!$D$19)"),2656.4566065329427)</f>
        <v>2656.456607</v>
      </c>
      <c r="G115" s="97">
        <f t="shared" si="2"/>
        <v>326908.1262</v>
      </c>
    </row>
    <row r="116">
      <c r="A116" s="98">
        <f t="shared" si="6"/>
        <v>10</v>
      </c>
      <c r="B116" s="98">
        <f t="shared" si="7"/>
        <v>7</v>
      </c>
      <c r="C116" s="97">
        <f t="shared" si="5"/>
        <v>326908.1262</v>
      </c>
      <c r="D116" s="97">
        <f>C116*Assumptions!$D$27/12</f>
        <v>2111.281649</v>
      </c>
      <c r="E116" s="97">
        <f t="shared" si="1"/>
        <v>545.174958</v>
      </c>
      <c r="F116" s="97">
        <f>IFERROR(__xludf.DUMMYFUNCTION("pmt(Assumptions!$D$27/12,Assumptions!$D$20*12,-Assumptions!$D$19)"),2656.4566065329427)</f>
        <v>2656.456607</v>
      </c>
      <c r="G116" s="97">
        <f t="shared" si="2"/>
        <v>326362.9513</v>
      </c>
    </row>
    <row r="117">
      <c r="A117" s="98">
        <f t="shared" si="6"/>
        <v>10</v>
      </c>
      <c r="B117" s="98">
        <f t="shared" si="7"/>
        <v>8</v>
      </c>
      <c r="C117" s="97">
        <f t="shared" si="5"/>
        <v>326362.9513</v>
      </c>
      <c r="D117" s="97">
        <f>C117*Assumptions!$D$27/12</f>
        <v>2107.760727</v>
      </c>
      <c r="E117" s="97">
        <f t="shared" si="1"/>
        <v>548.6958796</v>
      </c>
      <c r="F117" s="97">
        <f>IFERROR(__xludf.DUMMYFUNCTION("pmt(Assumptions!$D$27/12,Assumptions!$D$20*12,-Assumptions!$D$19)"),2656.4566065329427)</f>
        <v>2656.456607</v>
      </c>
      <c r="G117" s="97">
        <f t="shared" si="2"/>
        <v>325814.2554</v>
      </c>
    </row>
    <row r="118">
      <c r="A118" s="98">
        <f t="shared" si="6"/>
        <v>10</v>
      </c>
      <c r="B118" s="98">
        <f t="shared" si="7"/>
        <v>9</v>
      </c>
      <c r="C118" s="97">
        <f t="shared" si="5"/>
        <v>325814.2554</v>
      </c>
      <c r="D118" s="97">
        <f>C118*Assumptions!$D$27/12</f>
        <v>2104.217066</v>
      </c>
      <c r="E118" s="97">
        <f t="shared" si="1"/>
        <v>552.2395405</v>
      </c>
      <c r="F118" s="97">
        <f>IFERROR(__xludf.DUMMYFUNCTION("pmt(Assumptions!$D$27/12,Assumptions!$D$20*12,-Assumptions!$D$19)"),2656.4566065329427)</f>
        <v>2656.456607</v>
      </c>
      <c r="G118" s="97">
        <f t="shared" si="2"/>
        <v>325262.0158</v>
      </c>
    </row>
    <row r="119">
      <c r="A119" s="98">
        <f t="shared" si="6"/>
        <v>10</v>
      </c>
      <c r="B119" s="98">
        <f t="shared" si="7"/>
        <v>10</v>
      </c>
      <c r="C119" s="97">
        <f t="shared" si="5"/>
        <v>325262.0158</v>
      </c>
      <c r="D119" s="97">
        <f>C119*Assumptions!$D$27/12</f>
        <v>2100.650519</v>
      </c>
      <c r="E119" s="97">
        <f t="shared" si="1"/>
        <v>555.8060875</v>
      </c>
      <c r="F119" s="97">
        <f>IFERROR(__xludf.DUMMYFUNCTION("pmt(Assumptions!$D$27/12,Assumptions!$D$20*12,-Assumptions!$D$19)"),2656.4566065329427)</f>
        <v>2656.456607</v>
      </c>
      <c r="G119" s="97">
        <f t="shared" si="2"/>
        <v>324706.2098</v>
      </c>
    </row>
    <row r="120">
      <c r="A120" s="98">
        <f t="shared" si="6"/>
        <v>10</v>
      </c>
      <c r="B120" s="98">
        <f t="shared" si="7"/>
        <v>11</v>
      </c>
      <c r="C120" s="97">
        <f t="shared" si="5"/>
        <v>324706.2098</v>
      </c>
      <c r="D120" s="97">
        <f>C120*Assumptions!$D$27/12</f>
        <v>2097.060938</v>
      </c>
      <c r="E120" s="97">
        <f t="shared" si="1"/>
        <v>559.3956685</v>
      </c>
      <c r="F120" s="97">
        <f>IFERROR(__xludf.DUMMYFUNCTION("pmt(Assumptions!$D$27/12,Assumptions!$D$20*12,-Assumptions!$D$19)"),2656.4566065329427)</f>
        <v>2656.456607</v>
      </c>
      <c r="G120" s="97">
        <f t="shared" si="2"/>
        <v>324146.8141</v>
      </c>
    </row>
    <row r="121">
      <c r="A121" s="98">
        <f t="shared" si="6"/>
        <v>10</v>
      </c>
      <c r="B121" s="98">
        <f t="shared" si="7"/>
        <v>12</v>
      </c>
      <c r="C121" s="97">
        <f t="shared" si="5"/>
        <v>324146.8141</v>
      </c>
      <c r="D121" s="97">
        <f>C121*Assumptions!$D$27/12</f>
        <v>2093.448174</v>
      </c>
      <c r="E121" s="97">
        <f t="shared" si="1"/>
        <v>563.0084322</v>
      </c>
      <c r="F121" s="97">
        <f>IFERROR(__xludf.DUMMYFUNCTION("pmt(Assumptions!$D$27/12,Assumptions!$D$20*12,-Assumptions!$D$19)"),2656.4566065329427)</f>
        <v>2656.456607</v>
      </c>
      <c r="G121" s="97">
        <f t="shared" si="2"/>
        <v>323583.8057</v>
      </c>
    </row>
    <row r="122">
      <c r="A122" s="98">
        <f t="shared" si="6"/>
        <v>11</v>
      </c>
      <c r="B122" s="98">
        <f t="shared" si="7"/>
        <v>1</v>
      </c>
      <c r="C122" s="97">
        <f t="shared" si="5"/>
        <v>323583.8057</v>
      </c>
      <c r="D122" s="97">
        <f>C122*Assumptions!$D$27/12</f>
        <v>2089.812078</v>
      </c>
      <c r="E122" s="97">
        <f t="shared" si="1"/>
        <v>566.6445283</v>
      </c>
      <c r="F122" s="97">
        <f>IFERROR(__xludf.DUMMYFUNCTION("pmt(Assumptions!$D$27/12,Assumptions!$D$20*12,-Assumptions!$D$19)"),2656.4566065329427)</f>
        <v>2656.456607</v>
      </c>
      <c r="G122" s="97">
        <f t="shared" si="2"/>
        <v>323017.1611</v>
      </c>
    </row>
    <row r="123">
      <c r="A123" s="98">
        <f t="shared" si="6"/>
        <v>11</v>
      </c>
      <c r="B123" s="98">
        <f t="shared" si="7"/>
        <v>2</v>
      </c>
      <c r="C123" s="97">
        <f t="shared" si="5"/>
        <v>323017.1611</v>
      </c>
      <c r="D123" s="97">
        <f>C123*Assumptions!$D$27/12</f>
        <v>2086.152499</v>
      </c>
      <c r="E123" s="97">
        <f t="shared" si="1"/>
        <v>570.3041075</v>
      </c>
      <c r="F123" s="97">
        <f>IFERROR(__xludf.DUMMYFUNCTION("pmt(Assumptions!$D$27/12,Assumptions!$D$20*12,-Assumptions!$D$19)"),2656.4566065329427)</f>
        <v>2656.456607</v>
      </c>
      <c r="G123" s="97">
        <f t="shared" si="2"/>
        <v>322446.857</v>
      </c>
    </row>
    <row r="124">
      <c r="A124" s="98">
        <f t="shared" si="6"/>
        <v>11</v>
      </c>
      <c r="B124" s="98">
        <f t="shared" si="7"/>
        <v>3</v>
      </c>
      <c r="C124" s="97">
        <f t="shared" si="5"/>
        <v>322446.857</v>
      </c>
      <c r="D124" s="97">
        <f>C124*Assumptions!$D$27/12</f>
        <v>2082.469285</v>
      </c>
      <c r="E124" s="97">
        <f t="shared" si="1"/>
        <v>573.9873216</v>
      </c>
      <c r="F124" s="97">
        <f>IFERROR(__xludf.DUMMYFUNCTION("pmt(Assumptions!$D$27/12,Assumptions!$D$20*12,-Assumptions!$D$19)"),2656.4566065329427)</f>
        <v>2656.456607</v>
      </c>
      <c r="G124" s="97">
        <f t="shared" si="2"/>
        <v>321872.8697</v>
      </c>
    </row>
    <row r="125">
      <c r="A125" s="98">
        <f t="shared" si="6"/>
        <v>11</v>
      </c>
      <c r="B125" s="98">
        <f t="shared" si="7"/>
        <v>4</v>
      </c>
      <c r="C125" s="97">
        <f t="shared" si="5"/>
        <v>321872.8697</v>
      </c>
      <c r="D125" s="97">
        <f>C125*Assumptions!$D$27/12</f>
        <v>2078.762284</v>
      </c>
      <c r="E125" s="97">
        <f t="shared" si="1"/>
        <v>577.694323</v>
      </c>
      <c r="F125" s="97">
        <f>IFERROR(__xludf.DUMMYFUNCTION("pmt(Assumptions!$D$27/12,Assumptions!$D$20*12,-Assumptions!$D$19)"),2656.4566065329427)</f>
        <v>2656.456607</v>
      </c>
      <c r="G125" s="97">
        <f t="shared" si="2"/>
        <v>321295.1754</v>
      </c>
    </row>
    <row r="126">
      <c r="A126" s="98">
        <f t="shared" si="6"/>
        <v>11</v>
      </c>
      <c r="B126" s="98">
        <f t="shared" si="7"/>
        <v>5</v>
      </c>
      <c r="C126" s="97">
        <f t="shared" si="5"/>
        <v>321295.1754</v>
      </c>
      <c r="D126" s="97">
        <f>C126*Assumptions!$D$27/12</f>
        <v>2075.031341</v>
      </c>
      <c r="E126" s="97">
        <f t="shared" si="1"/>
        <v>581.4252655</v>
      </c>
      <c r="F126" s="97">
        <f>IFERROR(__xludf.DUMMYFUNCTION("pmt(Assumptions!$D$27/12,Assumptions!$D$20*12,-Assumptions!$D$19)"),2656.4566065329427)</f>
        <v>2656.456607</v>
      </c>
      <c r="G126" s="97">
        <f t="shared" si="2"/>
        <v>320713.7501</v>
      </c>
    </row>
    <row r="127">
      <c r="A127" s="98">
        <f t="shared" si="6"/>
        <v>11</v>
      </c>
      <c r="B127" s="98">
        <f t="shared" si="7"/>
        <v>6</v>
      </c>
      <c r="C127" s="97">
        <f t="shared" si="5"/>
        <v>320713.7501</v>
      </c>
      <c r="D127" s="97">
        <f>C127*Assumptions!$D$27/12</f>
        <v>2071.276303</v>
      </c>
      <c r="E127" s="97">
        <f t="shared" si="1"/>
        <v>585.1803037</v>
      </c>
      <c r="F127" s="97">
        <f>IFERROR(__xludf.DUMMYFUNCTION("pmt(Assumptions!$D$27/12,Assumptions!$D$20*12,-Assumptions!$D$19)"),2656.4566065329427)</f>
        <v>2656.456607</v>
      </c>
      <c r="G127" s="97">
        <f t="shared" si="2"/>
        <v>320128.5698</v>
      </c>
    </row>
    <row r="128">
      <c r="A128" s="98">
        <f t="shared" si="6"/>
        <v>11</v>
      </c>
      <c r="B128" s="98">
        <f t="shared" si="7"/>
        <v>7</v>
      </c>
      <c r="C128" s="97">
        <f t="shared" si="5"/>
        <v>320128.5698</v>
      </c>
      <c r="D128" s="97">
        <f>C128*Assumptions!$D$27/12</f>
        <v>2067.497013</v>
      </c>
      <c r="E128" s="97">
        <f t="shared" si="1"/>
        <v>588.9595932</v>
      </c>
      <c r="F128" s="97">
        <f>IFERROR(__xludf.DUMMYFUNCTION("pmt(Assumptions!$D$27/12,Assumptions!$D$20*12,-Assumptions!$D$19)"),2656.4566065329427)</f>
        <v>2656.456607</v>
      </c>
      <c r="G128" s="97">
        <f t="shared" si="2"/>
        <v>319539.6102</v>
      </c>
    </row>
    <row r="129">
      <c r="A129" s="98">
        <f t="shared" si="6"/>
        <v>11</v>
      </c>
      <c r="B129" s="98">
        <f t="shared" si="7"/>
        <v>8</v>
      </c>
      <c r="C129" s="97">
        <f t="shared" si="5"/>
        <v>319539.6102</v>
      </c>
      <c r="D129" s="97">
        <f>C129*Assumptions!$D$27/12</f>
        <v>2063.693316</v>
      </c>
      <c r="E129" s="97">
        <f t="shared" si="1"/>
        <v>592.7632905</v>
      </c>
      <c r="F129" s="97">
        <f>IFERROR(__xludf.DUMMYFUNCTION("pmt(Assumptions!$D$27/12,Assumptions!$D$20*12,-Assumptions!$D$19)"),2656.4566065329427)</f>
        <v>2656.456607</v>
      </c>
      <c r="G129" s="97">
        <f t="shared" si="2"/>
        <v>318946.8469</v>
      </c>
    </row>
    <row r="130">
      <c r="A130" s="98">
        <f t="shared" si="6"/>
        <v>11</v>
      </c>
      <c r="B130" s="98">
        <f t="shared" si="7"/>
        <v>9</v>
      </c>
      <c r="C130" s="97">
        <f t="shared" si="5"/>
        <v>318946.8469</v>
      </c>
      <c r="D130" s="97">
        <f>C130*Assumptions!$D$27/12</f>
        <v>2059.865053</v>
      </c>
      <c r="E130" s="97">
        <f t="shared" si="1"/>
        <v>596.5915535</v>
      </c>
      <c r="F130" s="97">
        <f>IFERROR(__xludf.DUMMYFUNCTION("pmt(Assumptions!$D$27/12,Assumptions!$D$20*12,-Assumptions!$D$19)"),2656.4566065329427)</f>
        <v>2656.456607</v>
      </c>
      <c r="G130" s="97">
        <f t="shared" si="2"/>
        <v>318350.2554</v>
      </c>
    </row>
    <row r="131">
      <c r="A131" s="98">
        <f t="shared" si="6"/>
        <v>11</v>
      </c>
      <c r="B131" s="98">
        <f t="shared" si="7"/>
        <v>10</v>
      </c>
      <c r="C131" s="97">
        <f t="shared" si="5"/>
        <v>318350.2554</v>
      </c>
      <c r="D131" s="97">
        <f>C131*Assumptions!$D$27/12</f>
        <v>2056.012066</v>
      </c>
      <c r="E131" s="97">
        <f t="shared" si="1"/>
        <v>600.4445406</v>
      </c>
      <c r="F131" s="97">
        <f>IFERROR(__xludf.DUMMYFUNCTION("pmt(Assumptions!$D$27/12,Assumptions!$D$20*12,-Assumptions!$D$19)"),2656.4566065329427)</f>
        <v>2656.456607</v>
      </c>
      <c r="G131" s="97">
        <f t="shared" si="2"/>
        <v>317749.8108</v>
      </c>
    </row>
    <row r="132">
      <c r="A132" s="98">
        <f t="shared" si="6"/>
        <v>11</v>
      </c>
      <c r="B132" s="98">
        <f t="shared" si="7"/>
        <v>11</v>
      </c>
      <c r="C132" s="97">
        <f t="shared" si="5"/>
        <v>317749.8108</v>
      </c>
      <c r="D132" s="97">
        <f>C132*Assumptions!$D$27/12</f>
        <v>2052.134195</v>
      </c>
      <c r="E132" s="97">
        <f t="shared" si="1"/>
        <v>604.3224116</v>
      </c>
      <c r="F132" s="97">
        <f>IFERROR(__xludf.DUMMYFUNCTION("pmt(Assumptions!$D$27/12,Assumptions!$D$20*12,-Assumptions!$D$19)"),2656.4566065329427)</f>
        <v>2656.456607</v>
      </c>
      <c r="G132" s="97">
        <f t="shared" si="2"/>
        <v>317145.4884</v>
      </c>
    </row>
    <row r="133">
      <c r="A133" s="98">
        <f t="shared" si="6"/>
        <v>11</v>
      </c>
      <c r="B133" s="98">
        <f t="shared" si="7"/>
        <v>12</v>
      </c>
      <c r="C133" s="97">
        <f t="shared" si="5"/>
        <v>317145.4884</v>
      </c>
      <c r="D133" s="97">
        <f>C133*Assumptions!$D$27/12</f>
        <v>2048.231279</v>
      </c>
      <c r="E133" s="97">
        <f t="shared" si="1"/>
        <v>608.2253271</v>
      </c>
      <c r="F133" s="97">
        <f>IFERROR(__xludf.DUMMYFUNCTION("pmt(Assumptions!$D$27/12,Assumptions!$D$20*12,-Assumptions!$D$19)"),2656.4566065329427)</f>
        <v>2656.456607</v>
      </c>
      <c r="G133" s="97">
        <f t="shared" si="2"/>
        <v>316537.2631</v>
      </c>
    </row>
    <row r="134">
      <c r="A134" s="98">
        <f t="shared" si="6"/>
        <v>12</v>
      </c>
      <c r="B134" s="98">
        <f t="shared" si="7"/>
        <v>1</v>
      </c>
      <c r="C134" s="97">
        <f t="shared" si="5"/>
        <v>316537.2631</v>
      </c>
      <c r="D134" s="97">
        <f>C134*Assumptions!$D$27/12</f>
        <v>2044.303157</v>
      </c>
      <c r="E134" s="97">
        <f t="shared" si="1"/>
        <v>612.153449</v>
      </c>
      <c r="F134" s="97">
        <f>IFERROR(__xludf.DUMMYFUNCTION("pmt(Assumptions!$D$27/12,Assumptions!$D$20*12,-Assumptions!$D$19)"),2656.4566065329427)</f>
        <v>2656.456607</v>
      </c>
      <c r="G134" s="97">
        <f t="shared" si="2"/>
        <v>315925.1096</v>
      </c>
    </row>
    <row r="135">
      <c r="A135" s="98">
        <f t="shared" si="6"/>
        <v>12</v>
      </c>
      <c r="B135" s="98">
        <f t="shared" si="7"/>
        <v>2</v>
      </c>
      <c r="C135" s="97">
        <f t="shared" si="5"/>
        <v>315925.1096</v>
      </c>
      <c r="D135" s="97">
        <f>C135*Assumptions!$D$27/12</f>
        <v>2040.349666</v>
      </c>
      <c r="E135" s="97">
        <f t="shared" si="1"/>
        <v>616.1069401</v>
      </c>
      <c r="F135" s="97">
        <f>IFERROR(__xludf.DUMMYFUNCTION("pmt(Assumptions!$D$27/12,Assumptions!$D$20*12,-Assumptions!$D$19)"),2656.4566065329427)</f>
        <v>2656.456607</v>
      </c>
      <c r="G135" s="97">
        <f t="shared" si="2"/>
        <v>315309.0027</v>
      </c>
    </row>
    <row r="136">
      <c r="A136" s="98">
        <f t="shared" si="6"/>
        <v>12</v>
      </c>
      <c r="B136" s="98">
        <f t="shared" si="7"/>
        <v>3</v>
      </c>
      <c r="C136" s="97">
        <f t="shared" si="5"/>
        <v>315309.0027</v>
      </c>
      <c r="D136" s="97">
        <f>C136*Assumptions!$D$27/12</f>
        <v>2036.370642</v>
      </c>
      <c r="E136" s="97">
        <f t="shared" si="1"/>
        <v>620.0859641</v>
      </c>
      <c r="F136" s="97">
        <f>IFERROR(__xludf.DUMMYFUNCTION("pmt(Assumptions!$D$27/12,Assumptions!$D$20*12,-Assumptions!$D$19)"),2656.4566065329427)</f>
        <v>2656.456607</v>
      </c>
      <c r="G136" s="97">
        <f t="shared" si="2"/>
        <v>314688.9167</v>
      </c>
    </row>
    <row r="137">
      <c r="A137" s="98">
        <f t="shared" si="6"/>
        <v>12</v>
      </c>
      <c r="B137" s="98">
        <f t="shared" si="7"/>
        <v>4</v>
      </c>
      <c r="C137" s="97">
        <f t="shared" si="5"/>
        <v>314688.9167</v>
      </c>
      <c r="D137" s="97">
        <f>C137*Assumptions!$D$27/12</f>
        <v>2032.365921</v>
      </c>
      <c r="E137" s="97">
        <f t="shared" si="1"/>
        <v>624.0906859</v>
      </c>
      <c r="F137" s="97">
        <f>IFERROR(__xludf.DUMMYFUNCTION("pmt(Assumptions!$D$27/12,Assumptions!$D$20*12,-Assumptions!$D$19)"),2656.4566065329427)</f>
        <v>2656.456607</v>
      </c>
      <c r="G137" s="97">
        <f t="shared" si="2"/>
        <v>314064.8261</v>
      </c>
    </row>
    <row r="138">
      <c r="A138" s="98">
        <f t="shared" si="6"/>
        <v>12</v>
      </c>
      <c r="B138" s="98">
        <f t="shared" si="7"/>
        <v>5</v>
      </c>
      <c r="C138" s="97">
        <f t="shared" si="5"/>
        <v>314064.8261</v>
      </c>
      <c r="D138" s="97">
        <f>C138*Assumptions!$D$27/12</f>
        <v>2028.335335</v>
      </c>
      <c r="E138" s="97">
        <f t="shared" si="1"/>
        <v>628.1212716</v>
      </c>
      <c r="F138" s="97">
        <f>IFERROR(__xludf.DUMMYFUNCTION("pmt(Assumptions!$D$27/12,Assumptions!$D$20*12,-Assumptions!$D$19)"),2656.4566065329427)</f>
        <v>2656.456607</v>
      </c>
      <c r="G138" s="97">
        <f t="shared" si="2"/>
        <v>313436.7048</v>
      </c>
    </row>
    <row r="139">
      <c r="A139" s="98">
        <f t="shared" si="6"/>
        <v>12</v>
      </c>
      <c r="B139" s="98">
        <f t="shared" si="7"/>
        <v>6</v>
      </c>
      <c r="C139" s="97">
        <f t="shared" si="5"/>
        <v>313436.7048</v>
      </c>
      <c r="D139" s="97">
        <f>C139*Assumptions!$D$27/12</f>
        <v>2024.278718</v>
      </c>
      <c r="E139" s="97">
        <f t="shared" si="1"/>
        <v>632.1778881</v>
      </c>
      <c r="F139" s="97">
        <f>IFERROR(__xludf.DUMMYFUNCTION("pmt(Assumptions!$D$27/12,Assumptions!$D$20*12,-Assumptions!$D$19)"),2656.4566065329427)</f>
        <v>2656.456607</v>
      </c>
      <c r="G139" s="97">
        <f t="shared" si="2"/>
        <v>312804.5269</v>
      </c>
    </row>
    <row r="140">
      <c r="A140" s="98">
        <f t="shared" si="6"/>
        <v>12</v>
      </c>
      <c r="B140" s="98">
        <f t="shared" si="7"/>
        <v>7</v>
      </c>
      <c r="C140" s="97">
        <f t="shared" si="5"/>
        <v>312804.5269</v>
      </c>
      <c r="D140" s="97">
        <f>C140*Assumptions!$D$27/12</f>
        <v>2020.195903</v>
      </c>
      <c r="E140" s="97">
        <f t="shared" si="1"/>
        <v>636.2607037</v>
      </c>
      <c r="F140" s="97">
        <f>IFERROR(__xludf.DUMMYFUNCTION("pmt(Assumptions!$D$27/12,Assumptions!$D$20*12,-Assumptions!$D$19)"),2656.4566065329427)</f>
        <v>2656.456607</v>
      </c>
      <c r="G140" s="97">
        <f t="shared" si="2"/>
        <v>312168.2662</v>
      </c>
    </row>
    <row r="141">
      <c r="A141" s="98">
        <f t="shared" si="6"/>
        <v>12</v>
      </c>
      <c r="B141" s="98">
        <f t="shared" si="7"/>
        <v>8</v>
      </c>
      <c r="C141" s="97">
        <f t="shared" si="5"/>
        <v>312168.2662</v>
      </c>
      <c r="D141" s="97">
        <f>C141*Assumptions!$D$27/12</f>
        <v>2016.086719</v>
      </c>
      <c r="E141" s="97">
        <f t="shared" si="1"/>
        <v>640.3698874</v>
      </c>
      <c r="F141" s="97">
        <f>IFERROR(__xludf.DUMMYFUNCTION("pmt(Assumptions!$D$27/12,Assumptions!$D$20*12,-Assumptions!$D$19)"),2656.4566065329427)</f>
        <v>2656.456607</v>
      </c>
      <c r="G141" s="97">
        <f t="shared" si="2"/>
        <v>311527.8963</v>
      </c>
    </row>
    <row r="142">
      <c r="A142" s="98">
        <f t="shared" si="6"/>
        <v>12</v>
      </c>
      <c r="B142" s="98">
        <f t="shared" si="7"/>
        <v>9</v>
      </c>
      <c r="C142" s="97">
        <f t="shared" si="5"/>
        <v>311527.8963</v>
      </c>
      <c r="D142" s="97">
        <f>C142*Assumptions!$D$27/12</f>
        <v>2011.950997</v>
      </c>
      <c r="E142" s="97">
        <f t="shared" si="1"/>
        <v>644.5056096</v>
      </c>
      <c r="F142" s="97">
        <f>IFERROR(__xludf.DUMMYFUNCTION("pmt(Assumptions!$D$27/12,Assumptions!$D$20*12,-Assumptions!$D$19)"),2656.4566065329427)</f>
        <v>2656.456607</v>
      </c>
      <c r="G142" s="97">
        <f t="shared" si="2"/>
        <v>310883.3907</v>
      </c>
    </row>
    <row r="143">
      <c r="A143" s="98">
        <f t="shared" si="6"/>
        <v>12</v>
      </c>
      <c r="B143" s="98">
        <f t="shared" si="7"/>
        <v>10</v>
      </c>
      <c r="C143" s="97">
        <f t="shared" si="5"/>
        <v>310883.3907</v>
      </c>
      <c r="D143" s="97">
        <f>C143*Assumptions!$D$27/12</f>
        <v>2007.788565</v>
      </c>
      <c r="E143" s="97">
        <f t="shared" si="1"/>
        <v>648.6680416</v>
      </c>
      <c r="F143" s="97">
        <f>IFERROR(__xludf.DUMMYFUNCTION("pmt(Assumptions!$D$27/12,Assumptions!$D$20*12,-Assumptions!$D$19)"),2656.4566065329427)</f>
        <v>2656.456607</v>
      </c>
      <c r="G143" s="97">
        <f t="shared" si="2"/>
        <v>310234.7227</v>
      </c>
    </row>
    <row r="144">
      <c r="A144" s="98">
        <f t="shared" si="6"/>
        <v>12</v>
      </c>
      <c r="B144" s="98">
        <f t="shared" si="7"/>
        <v>11</v>
      </c>
      <c r="C144" s="97">
        <f t="shared" si="5"/>
        <v>310234.7227</v>
      </c>
      <c r="D144" s="97">
        <f>C144*Assumptions!$D$27/12</f>
        <v>2003.59925</v>
      </c>
      <c r="E144" s="97">
        <f t="shared" si="1"/>
        <v>652.8573561</v>
      </c>
      <c r="F144" s="97">
        <f>IFERROR(__xludf.DUMMYFUNCTION("pmt(Assumptions!$D$27/12,Assumptions!$D$20*12,-Assumptions!$D$19)"),2656.4566065329427)</f>
        <v>2656.456607</v>
      </c>
      <c r="G144" s="97">
        <f t="shared" si="2"/>
        <v>309581.8653</v>
      </c>
    </row>
    <row r="145">
      <c r="A145" s="98">
        <f t="shared" si="6"/>
        <v>12</v>
      </c>
      <c r="B145" s="98">
        <f t="shared" si="7"/>
        <v>12</v>
      </c>
      <c r="C145" s="97">
        <f t="shared" si="5"/>
        <v>309581.8653</v>
      </c>
      <c r="D145" s="97">
        <f>C145*Assumptions!$D$27/12</f>
        <v>1999.38288</v>
      </c>
      <c r="E145" s="97">
        <f t="shared" si="1"/>
        <v>657.0737265</v>
      </c>
      <c r="F145" s="97">
        <f>IFERROR(__xludf.DUMMYFUNCTION("pmt(Assumptions!$D$27/12,Assumptions!$D$20*12,-Assumptions!$D$19)"),2656.4566065329427)</f>
        <v>2656.456607</v>
      </c>
      <c r="G145" s="97">
        <f t="shared" si="2"/>
        <v>308924.7916</v>
      </c>
    </row>
    <row r="146">
      <c r="A146" s="98">
        <f t="shared" si="6"/>
        <v>13</v>
      </c>
      <c r="B146" s="98">
        <f t="shared" si="7"/>
        <v>1</v>
      </c>
      <c r="C146" s="97">
        <f t="shared" si="5"/>
        <v>308924.7916</v>
      </c>
      <c r="D146" s="97">
        <f>C146*Assumptions!$D$27/12</f>
        <v>1995.139279</v>
      </c>
      <c r="E146" s="97">
        <f t="shared" si="1"/>
        <v>661.3173276</v>
      </c>
      <c r="F146" s="97">
        <f>IFERROR(__xludf.DUMMYFUNCTION("pmt(Assumptions!$D$27/12,Assumptions!$D$20*12,-Assumptions!$D$19)"),2656.4566065329427)</f>
        <v>2656.456607</v>
      </c>
      <c r="G146" s="97">
        <f t="shared" si="2"/>
        <v>308263.4742</v>
      </c>
    </row>
    <row r="147">
      <c r="A147" s="98">
        <f t="shared" si="6"/>
        <v>13</v>
      </c>
      <c r="B147" s="98">
        <f t="shared" si="7"/>
        <v>2</v>
      </c>
      <c r="C147" s="97">
        <f t="shared" si="5"/>
        <v>308263.4742</v>
      </c>
      <c r="D147" s="97">
        <f>C147*Assumptions!$D$27/12</f>
        <v>1990.868271</v>
      </c>
      <c r="E147" s="97">
        <f t="shared" si="1"/>
        <v>665.5883354</v>
      </c>
      <c r="F147" s="97">
        <f>IFERROR(__xludf.DUMMYFUNCTION("pmt(Assumptions!$D$27/12,Assumptions!$D$20*12,-Assumptions!$D$19)"),2656.4566065329427)</f>
        <v>2656.456607</v>
      </c>
      <c r="G147" s="97">
        <f t="shared" si="2"/>
        <v>307597.8859</v>
      </c>
    </row>
    <row r="148">
      <c r="A148" s="98">
        <f t="shared" si="6"/>
        <v>13</v>
      </c>
      <c r="B148" s="98">
        <f t="shared" si="7"/>
        <v>3</v>
      </c>
      <c r="C148" s="97">
        <f t="shared" si="5"/>
        <v>307597.8859</v>
      </c>
      <c r="D148" s="97">
        <f>C148*Assumptions!$D$27/12</f>
        <v>1986.56968</v>
      </c>
      <c r="E148" s="97">
        <f t="shared" si="1"/>
        <v>669.8869267</v>
      </c>
      <c r="F148" s="97">
        <f>IFERROR(__xludf.DUMMYFUNCTION("pmt(Assumptions!$D$27/12,Assumptions!$D$20*12,-Assumptions!$D$19)"),2656.4566065329427)</f>
        <v>2656.456607</v>
      </c>
      <c r="G148" s="97">
        <f t="shared" si="2"/>
        <v>306927.999</v>
      </c>
    </row>
    <row r="149">
      <c r="A149" s="98">
        <f t="shared" si="6"/>
        <v>13</v>
      </c>
      <c r="B149" s="98">
        <f t="shared" si="7"/>
        <v>4</v>
      </c>
      <c r="C149" s="97">
        <f t="shared" si="5"/>
        <v>306927.999</v>
      </c>
      <c r="D149" s="97">
        <f>C149*Assumptions!$D$27/12</f>
        <v>1982.243327</v>
      </c>
      <c r="E149" s="97">
        <f t="shared" si="1"/>
        <v>674.2132798</v>
      </c>
      <c r="F149" s="97">
        <f>IFERROR(__xludf.DUMMYFUNCTION("pmt(Assumptions!$D$27/12,Assumptions!$D$20*12,-Assumptions!$D$19)"),2656.4566065329427)</f>
        <v>2656.456607</v>
      </c>
      <c r="G149" s="97">
        <f t="shared" si="2"/>
        <v>306253.7857</v>
      </c>
    </row>
    <row r="150">
      <c r="A150" s="98">
        <f t="shared" si="6"/>
        <v>13</v>
      </c>
      <c r="B150" s="98">
        <f t="shared" si="7"/>
        <v>5</v>
      </c>
      <c r="C150" s="97">
        <f t="shared" si="5"/>
        <v>306253.7857</v>
      </c>
      <c r="D150" s="97">
        <f>C150*Assumptions!$D$27/12</f>
        <v>1977.889033</v>
      </c>
      <c r="E150" s="97">
        <f t="shared" si="1"/>
        <v>678.5675739</v>
      </c>
      <c r="F150" s="97">
        <f>IFERROR(__xludf.DUMMYFUNCTION("pmt(Assumptions!$D$27/12,Assumptions!$D$20*12,-Assumptions!$D$19)"),2656.4566065329427)</f>
        <v>2656.456607</v>
      </c>
      <c r="G150" s="97">
        <f t="shared" si="2"/>
        <v>305575.2181</v>
      </c>
    </row>
    <row r="151">
      <c r="A151" s="98">
        <f t="shared" si="6"/>
        <v>13</v>
      </c>
      <c r="B151" s="98">
        <f t="shared" si="7"/>
        <v>6</v>
      </c>
      <c r="C151" s="97">
        <f t="shared" si="5"/>
        <v>305575.2181</v>
      </c>
      <c r="D151" s="97">
        <f>C151*Assumptions!$D$27/12</f>
        <v>1973.506617</v>
      </c>
      <c r="E151" s="97">
        <f t="shared" si="1"/>
        <v>682.9499895</v>
      </c>
      <c r="F151" s="97">
        <f>IFERROR(__xludf.DUMMYFUNCTION("pmt(Assumptions!$D$27/12,Assumptions!$D$20*12,-Assumptions!$D$19)"),2656.4566065329427)</f>
        <v>2656.456607</v>
      </c>
      <c r="G151" s="97">
        <f t="shared" si="2"/>
        <v>304892.2681</v>
      </c>
    </row>
    <row r="152">
      <c r="A152" s="98">
        <f t="shared" si="6"/>
        <v>13</v>
      </c>
      <c r="B152" s="98">
        <f t="shared" si="7"/>
        <v>7</v>
      </c>
      <c r="C152" s="97">
        <f t="shared" si="5"/>
        <v>304892.2681</v>
      </c>
      <c r="D152" s="97">
        <f>C152*Assumptions!$D$27/12</f>
        <v>1969.095898</v>
      </c>
      <c r="E152" s="97">
        <f t="shared" si="1"/>
        <v>687.3607081</v>
      </c>
      <c r="F152" s="97">
        <f>IFERROR(__xludf.DUMMYFUNCTION("pmt(Assumptions!$D$27/12,Assumptions!$D$20*12,-Assumptions!$D$19)"),2656.4566065329427)</f>
        <v>2656.456607</v>
      </c>
      <c r="G152" s="97">
        <f t="shared" si="2"/>
        <v>304204.9074</v>
      </c>
    </row>
    <row r="153">
      <c r="A153" s="98">
        <f t="shared" si="6"/>
        <v>13</v>
      </c>
      <c r="B153" s="98">
        <f t="shared" si="7"/>
        <v>8</v>
      </c>
      <c r="C153" s="97">
        <f t="shared" si="5"/>
        <v>304204.9074</v>
      </c>
      <c r="D153" s="97">
        <f>C153*Assumptions!$D$27/12</f>
        <v>1964.656694</v>
      </c>
      <c r="E153" s="97">
        <f t="shared" si="1"/>
        <v>691.7999127</v>
      </c>
      <c r="F153" s="97">
        <f>IFERROR(__xludf.DUMMYFUNCTION("pmt(Assumptions!$D$27/12,Assumptions!$D$20*12,-Assumptions!$D$19)"),2656.4566065329427)</f>
        <v>2656.456607</v>
      </c>
      <c r="G153" s="97">
        <f t="shared" si="2"/>
        <v>303513.1075</v>
      </c>
    </row>
    <row r="154">
      <c r="A154" s="98">
        <f t="shared" si="6"/>
        <v>13</v>
      </c>
      <c r="B154" s="98">
        <f t="shared" si="7"/>
        <v>9</v>
      </c>
      <c r="C154" s="97">
        <f t="shared" si="5"/>
        <v>303513.1075</v>
      </c>
      <c r="D154" s="97">
        <f>C154*Assumptions!$D$27/12</f>
        <v>1960.188819</v>
      </c>
      <c r="E154" s="97">
        <f t="shared" si="1"/>
        <v>696.2677871</v>
      </c>
      <c r="F154" s="97">
        <f>IFERROR(__xludf.DUMMYFUNCTION("pmt(Assumptions!$D$27/12,Assumptions!$D$20*12,-Assumptions!$D$19)"),2656.4566065329427)</f>
        <v>2656.456607</v>
      </c>
      <c r="G154" s="97">
        <f t="shared" si="2"/>
        <v>302816.8397</v>
      </c>
    </row>
    <row r="155">
      <c r="A155" s="98">
        <f t="shared" si="6"/>
        <v>13</v>
      </c>
      <c r="B155" s="98">
        <f t="shared" si="7"/>
        <v>10</v>
      </c>
      <c r="C155" s="97">
        <f t="shared" si="5"/>
        <v>302816.8397</v>
      </c>
      <c r="D155" s="97">
        <f>C155*Assumptions!$D$27/12</f>
        <v>1955.69209</v>
      </c>
      <c r="E155" s="97">
        <f t="shared" si="1"/>
        <v>700.7645166</v>
      </c>
      <c r="F155" s="97">
        <f>IFERROR(__xludf.DUMMYFUNCTION("pmt(Assumptions!$D$27/12,Assumptions!$D$20*12,-Assumptions!$D$19)"),2656.4566065329427)</f>
        <v>2656.456607</v>
      </c>
      <c r="G155" s="97">
        <f t="shared" si="2"/>
        <v>302116.0752</v>
      </c>
    </row>
    <row r="156">
      <c r="A156" s="98">
        <f t="shared" si="6"/>
        <v>13</v>
      </c>
      <c r="B156" s="98">
        <f t="shared" si="7"/>
        <v>11</v>
      </c>
      <c r="C156" s="97">
        <f t="shared" si="5"/>
        <v>302116.0752</v>
      </c>
      <c r="D156" s="97">
        <f>C156*Assumptions!$D$27/12</f>
        <v>1951.166319</v>
      </c>
      <c r="E156" s="97">
        <f t="shared" si="1"/>
        <v>705.2902874</v>
      </c>
      <c r="F156" s="97">
        <f>IFERROR(__xludf.DUMMYFUNCTION("pmt(Assumptions!$D$27/12,Assumptions!$D$20*12,-Assumptions!$D$19)"),2656.4566065329427)</f>
        <v>2656.456607</v>
      </c>
      <c r="G156" s="97">
        <f t="shared" si="2"/>
        <v>301410.7849</v>
      </c>
    </row>
    <row r="157">
      <c r="A157" s="98">
        <f t="shared" si="6"/>
        <v>13</v>
      </c>
      <c r="B157" s="98">
        <f t="shared" si="7"/>
        <v>12</v>
      </c>
      <c r="C157" s="97">
        <f t="shared" si="5"/>
        <v>301410.7849</v>
      </c>
      <c r="D157" s="97">
        <f>C157*Assumptions!$D$27/12</f>
        <v>1946.611319</v>
      </c>
      <c r="E157" s="97">
        <f t="shared" si="1"/>
        <v>709.8452872</v>
      </c>
      <c r="F157" s="97">
        <f>IFERROR(__xludf.DUMMYFUNCTION("pmt(Assumptions!$D$27/12,Assumptions!$D$20*12,-Assumptions!$D$19)"),2656.4566065329427)</f>
        <v>2656.456607</v>
      </c>
      <c r="G157" s="97">
        <f t="shared" si="2"/>
        <v>300700.9396</v>
      </c>
    </row>
    <row r="158">
      <c r="A158" s="98">
        <f t="shared" si="6"/>
        <v>14</v>
      </c>
      <c r="B158" s="98">
        <f t="shared" si="7"/>
        <v>1</v>
      </c>
      <c r="C158" s="97">
        <f t="shared" si="5"/>
        <v>300700.9396</v>
      </c>
      <c r="D158" s="97">
        <f>C158*Assumptions!$D$27/12</f>
        <v>1942.026902</v>
      </c>
      <c r="E158" s="97">
        <f t="shared" si="1"/>
        <v>714.4297047</v>
      </c>
      <c r="F158" s="97">
        <f>IFERROR(__xludf.DUMMYFUNCTION("pmt(Assumptions!$D$27/12,Assumptions!$D$20*12,-Assumptions!$D$19)"),2656.4566065329427)</f>
        <v>2656.456607</v>
      </c>
      <c r="G158" s="97">
        <f t="shared" si="2"/>
        <v>299986.5099</v>
      </c>
    </row>
    <row r="159">
      <c r="A159" s="98">
        <f t="shared" si="6"/>
        <v>14</v>
      </c>
      <c r="B159" s="98">
        <f t="shared" si="7"/>
        <v>2</v>
      </c>
      <c r="C159" s="97">
        <f t="shared" si="5"/>
        <v>299986.5099</v>
      </c>
      <c r="D159" s="97">
        <f>C159*Assumptions!$D$27/12</f>
        <v>1937.412877</v>
      </c>
      <c r="E159" s="97">
        <f t="shared" si="1"/>
        <v>719.0437299</v>
      </c>
      <c r="F159" s="97">
        <f>IFERROR(__xludf.DUMMYFUNCTION("pmt(Assumptions!$D$27/12,Assumptions!$D$20*12,-Assumptions!$D$19)"),2656.4566065329427)</f>
        <v>2656.456607</v>
      </c>
      <c r="G159" s="97">
        <f t="shared" si="2"/>
        <v>299267.4662</v>
      </c>
    </row>
    <row r="160">
      <c r="A160" s="98">
        <f t="shared" si="6"/>
        <v>14</v>
      </c>
      <c r="B160" s="98">
        <f t="shared" si="7"/>
        <v>3</v>
      </c>
      <c r="C160" s="97">
        <f t="shared" si="5"/>
        <v>299267.4662</v>
      </c>
      <c r="D160" s="97">
        <f>C160*Assumptions!$D$27/12</f>
        <v>1932.769053</v>
      </c>
      <c r="E160" s="97">
        <f t="shared" si="1"/>
        <v>723.687554</v>
      </c>
      <c r="F160" s="97">
        <f>IFERROR(__xludf.DUMMYFUNCTION("pmt(Assumptions!$D$27/12,Assumptions!$D$20*12,-Assumptions!$D$19)"),2656.4566065329427)</f>
        <v>2656.456607</v>
      </c>
      <c r="G160" s="97">
        <f t="shared" si="2"/>
        <v>298543.7787</v>
      </c>
    </row>
    <row r="161">
      <c r="A161" s="98">
        <f t="shared" si="6"/>
        <v>14</v>
      </c>
      <c r="B161" s="98">
        <f t="shared" si="7"/>
        <v>4</v>
      </c>
      <c r="C161" s="97">
        <f t="shared" si="5"/>
        <v>298543.7787</v>
      </c>
      <c r="D161" s="97">
        <f>C161*Assumptions!$D$27/12</f>
        <v>1928.095237</v>
      </c>
      <c r="E161" s="97">
        <f t="shared" si="1"/>
        <v>728.3613694</v>
      </c>
      <c r="F161" s="97">
        <f>IFERROR(__xludf.DUMMYFUNCTION("pmt(Assumptions!$D$27/12,Assumptions!$D$20*12,-Assumptions!$D$19)"),2656.4566065329427)</f>
        <v>2656.456607</v>
      </c>
      <c r="G161" s="97">
        <f t="shared" si="2"/>
        <v>297815.4173</v>
      </c>
    </row>
    <row r="162">
      <c r="A162" s="98">
        <f t="shared" si="6"/>
        <v>14</v>
      </c>
      <c r="B162" s="98">
        <f t="shared" si="7"/>
        <v>5</v>
      </c>
      <c r="C162" s="97">
        <f t="shared" si="5"/>
        <v>297815.4173</v>
      </c>
      <c r="D162" s="97">
        <f>C162*Assumptions!$D$27/12</f>
        <v>1923.391237</v>
      </c>
      <c r="E162" s="97">
        <f t="shared" si="1"/>
        <v>733.0653699</v>
      </c>
      <c r="F162" s="97">
        <f>IFERROR(__xludf.DUMMYFUNCTION("pmt(Assumptions!$D$27/12,Assumptions!$D$20*12,-Assumptions!$D$19)"),2656.4566065329427)</f>
        <v>2656.456607</v>
      </c>
      <c r="G162" s="97">
        <f t="shared" si="2"/>
        <v>297082.3519</v>
      </c>
    </row>
    <row r="163">
      <c r="A163" s="98">
        <f t="shared" si="6"/>
        <v>14</v>
      </c>
      <c r="B163" s="98">
        <f t="shared" si="7"/>
        <v>6</v>
      </c>
      <c r="C163" s="97">
        <f t="shared" si="5"/>
        <v>297082.3519</v>
      </c>
      <c r="D163" s="97">
        <f>C163*Assumptions!$D$27/12</f>
        <v>1918.656856</v>
      </c>
      <c r="E163" s="97">
        <f t="shared" si="1"/>
        <v>737.7997504</v>
      </c>
      <c r="F163" s="97">
        <f>IFERROR(__xludf.DUMMYFUNCTION("pmt(Assumptions!$D$27/12,Assumptions!$D$20*12,-Assumptions!$D$19)"),2656.4566065329427)</f>
        <v>2656.456607</v>
      </c>
      <c r="G163" s="97">
        <f t="shared" si="2"/>
        <v>296344.5522</v>
      </c>
    </row>
    <row r="164">
      <c r="A164" s="98">
        <f t="shared" si="6"/>
        <v>14</v>
      </c>
      <c r="B164" s="98">
        <f t="shared" si="7"/>
        <v>7</v>
      </c>
      <c r="C164" s="97">
        <f t="shared" si="5"/>
        <v>296344.5522</v>
      </c>
      <c r="D164" s="97">
        <f>C164*Assumptions!$D$27/12</f>
        <v>1913.891899</v>
      </c>
      <c r="E164" s="97">
        <f t="shared" si="1"/>
        <v>742.5647072</v>
      </c>
      <c r="F164" s="97">
        <f>IFERROR(__xludf.DUMMYFUNCTION("pmt(Assumptions!$D$27/12,Assumptions!$D$20*12,-Assumptions!$D$19)"),2656.4566065329427)</f>
        <v>2656.456607</v>
      </c>
      <c r="G164" s="97">
        <f t="shared" si="2"/>
        <v>295601.9875</v>
      </c>
    </row>
    <row r="165">
      <c r="A165" s="98">
        <f t="shared" si="6"/>
        <v>14</v>
      </c>
      <c r="B165" s="98">
        <f t="shared" si="7"/>
        <v>8</v>
      </c>
      <c r="C165" s="97">
        <f t="shared" si="5"/>
        <v>295601.9875</v>
      </c>
      <c r="D165" s="97">
        <f>C165*Assumptions!$D$27/12</f>
        <v>1909.096169</v>
      </c>
      <c r="E165" s="97">
        <f t="shared" si="1"/>
        <v>747.3604376</v>
      </c>
      <c r="F165" s="97">
        <f>IFERROR(__xludf.DUMMYFUNCTION("pmt(Assumptions!$D$27/12,Assumptions!$D$20*12,-Assumptions!$D$19)"),2656.4566065329427)</f>
        <v>2656.456607</v>
      </c>
      <c r="G165" s="97">
        <f t="shared" si="2"/>
        <v>294854.627</v>
      </c>
    </row>
    <row r="166">
      <c r="A166" s="98">
        <f t="shared" si="6"/>
        <v>14</v>
      </c>
      <c r="B166" s="98">
        <f t="shared" si="7"/>
        <v>9</v>
      </c>
      <c r="C166" s="97">
        <f t="shared" si="5"/>
        <v>294854.627</v>
      </c>
      <c r="D166" s="97">
        <f>C166*Assumptions!$D$27/12</f>
        <v>1904.269466</v>
      </c>
      <c r="E166" s="97">
        <f t="shared" si="1"/>
        <v>752.1871404</v>
      </c>
      <c r="F166" s="97">
        <f>IFERROR(__xludf.DUMMYFUNCTION("pmt(Assumptions!$D$27/12,Assumptions!$D$20*12,-Assumptions!$D$19)"),2656.4566065329427)</f>
        <v>2656.456607</v>
      </c>
      <c r="G166" s="97">
        <f t="shared" si="2"/>
        <v>294102.4399</v>
      </c>
    </row>
    <row r="167">
      <c r="A167" s="98">
        <f t="shared" si="6"/>
        <v>14</v>
      </c>
      <c r="B167" s="98">
        <f t="shared" si="7"/>
        <v>10</v>
      </c>
      <c r="C167" s="97">
        <f t="shared" si="5"/>
        <v>294102.4399</v>
      </c>
      <c r="D167" s="97">
        <f>C167*Assumptions!$D$27/12</f>
        <v>1899.411591</v>
      </c>
      <c r="E167" s="97">
        <f t="shared" si="1"/>
        <v>757.0450157</v>
      </c>
      <c r="F167" s="97">
        <f>IFERROR(__xludf.DUMMYFUNCTION("pmt(Assumptions!$D$27/12,Assumptions!$D$20*12,-Assumptions!$D$19)"),2656.4566065329427)</f>
        <v>2656.456607</v>
      </c>
      <c r="G167" s="97">
        <f t="shared" si="2"/>
        <v>293345.3949</v>
      </c>
    </row>
    <row r="168">
      <c r="A168" s="98">
        <f t="shared" si="6"/>
        <v>14</v>
      </c>
      <c r="B168" s="98">
        <f t="shared" si="7"/>
        <v>11</v>
      </c>
      <c r="C168" s="97">
        <f t="shared" si="5"/>
        <v>293345.3949</v>
      </c>
      <c r="D168" s="97">
        <f>C168*Assumptions!$D$27/12</f>
        <v>1894.522342</v>
      </c>
      <c r="E168" s="97">
        <f t="shared" si="1"/>
        <v>761.9342647</v>
      </c>
      <c r="F168" s="97">
        <f>IFERROR(__xludf.DUMMYFUNCTION("pmt(Assumptions!$D$27/12,Assumptions!$D$20*12,-Assumptions!$D$19)"),2656.4566065329427)</f>
        <v>2656.456607</v>
      </c>
      <c r="G168" s="97">
        <f t="shared" si="2"/>
        <v>292583.4606</v>
      </c>
    </row>
    <row r="169">
      <c r="A169" s="98">
        <f t="shared" si="6"/>
        <v>14</v>
      </c>
      <c r="B169" s="98">
        <f t="shared" si="7"/>
        <v>12</v>
      </c>
      <c r="C169" s="97">
        <f t="shared" si="5"/>
        <v>292583.4606</v>
      </c>
      <c r="D169" s="97">
        <f>C169*Assumptions!$D$27/12</f>
        <v>1889.601516</v>
      </c>
      <c r="E169" s="97">
        <f t="shared" si="1"/>
        <v>766.8550902</v>
      </c>
      <c r="F169" s="97">
        <f>IFERROR(__xludf.DUMMYFUNCTION("pmt(Assumptions!$D$27/12,Assumptions!$D$20*12,-Assumptions!$D$19)"),2656.4566065329427)</f>
        <v>2656.456607</v>
      </c>
      <c r="G169" s="97">
        <f t="shared" si="2"/>
        <v>291816.6055</v>
      </c>
    </row>
    <row r="170">
      <c r="A170" s="98">
        <f t="shared" si="6"/>
        <v>15</v>
      </c>
      <c r="B170" s="98">
        <f t="shared" si="7"/>
        <v>1</v>
      </c>
      <c r="C170" s="97">
        <f t="shared" si="5"/>
        <v>291816.6055</v>
      </c>
      <c r="D170" s="97">
        <f>C170*Assumptions!$D$27/12</f>
        <v>1884.648911</v>
      </c>
      <c r="E170" s="97">
        <f t="shared" si="1"/>
        <v>771.807696</v>
      </c>
      <c r="F170" s="97">
        <f>IFERROR(__xludf.DUMMYFUNCTION("pmt(Assumptions!$D$27/12,Assumptions!$D$20*12,-Assumptions!$D$19)"),2656.4566065329427)</f>
        <v>2656.456607</v>
      </c>
      <c r="G170" s="97">
        <f t="shared" si="2"/>
        <v>291044.7978</v>
      </c>
    </row>
    <row r="171">
      <c r="A171" s="98">
        <f t="shared" si="6"/>
        <v>15</v>
      </c>
      <c r="B171" s="98">
        <f t="shared" si="7"/>
        <v>2</v>
      </c>
      <c r="C171" s="97">
        <f t="shared" si="5"/>
        <v>291044.7978</v>
      </c>
      <c r="D171" s="97">
        <f>C171*Assumptions!$D$27/12</f>
        <v>1879.664319</v>
      </c>
      <c r="E171" s="97">
        <f t="shared" si="1"/>
        <v>776.7922873</v>
      </c>
      <c r="F171" s="97">
        <f>IFERROR(__xludf.DUMMYFUNCTION("pmt(Assumptions!$D$27/12,Assumptions!$D$20*12,-Assumptions!$D$19)"),2656.4566065329427)</f>
        <v>2656.456607</v>
      </c>
      <c r="G171" s="97">
        <f t="shared" si="2"/>
        <v>290268.0055</v>
      </c>
    </row>
    <row r="172">
      <c r="A172" s="98">
        <f t="shared" si="6"/>
        <v>15</v>
      </c>
      <c r="B172" s="98">
        <f t="shared" si="7"/>
        <v>3</v>
      </c>
      <c r="C172" s="97">
        <f t="shared" si="5"/>
        <v>290268.0055</v>
      </c>
      <c r="D172" s="97">
        <f>C172*Assumptions!$D$27/12</f>
        <v>1874.647536</v>
      </c>
      <c r="E172" s="97">
        <f t="shared" si="1"/>
        <v>781.8090709</v>
      </c>
      <c r="F172" s="97">
        <f>IFERROR(__xludf.DUMMYFUNCTION("pmt(Assumptions!$D$27/12,Assumptions!$D$20*12,-Assumptions!$D$19)"),2656.4566065329427)</f>
        <v>2656.456607</v>
      </c>
      <c r="G172" s="97">
        <f t="shared" si="2"/>
        <v>289486.1965</v>
      </c>
    </row>
    <row r="173">
      <c r="A173" s="98">
        <f t="shared" si="6"/>
        <v>15</v>
      </c>
      <c r="B173" s="98">
        <f t="shared" si="7"/>
        <v>4</v>
      </c>
      <c r="C173" s="97">
        <f t="shared" si="5"/>
        <v>289486.1965</v>
      </c>
      <c r="D173" s="97">
        <f>C173*Assumptions!$D$27/12</f>
        <v>1869.598352</v>
      </c>
      <c r="E173" s="97">
        <f t="shared" si="1"/>
        <v>786.8582544</v>
      </c>
      <c r="F173" s="97">
        <f>IFERROR(__xludf.DUMMYFUNCTION("pmt(Assumptions!$D$27/12,Assumptions!$D$20*12,-Assumptions!$D$19)"),2656.4566065329427)</f>
        <v>2656.456607</v>
      </c>
      <c r="G173" s="97">
        <f t="shared" si="2"/>
        <v>288699.3382</v>
      </c>
    </row>
    <row r="174">
      <c r="A174" s="98">
        <f t="shared" si="6"/>
        <v>15</v>
      </c>
      <c r="B174" s="98">
        <f t="shared" si="7"/>
        <v>5</v>
      </c>
      <c r="C174" s="97">
        <f t="shared" si="5"/>
        <v>288699.3382</v>
      </c>
      <c r="D174" s="97">
        <f>C174*Assumptions!$D$27/12</f>
        <v>1864.516559</v>
      </c>
      <c r="E174" s="97">
        <f t="shared" si="1"/>
        <v>791.9400473</v>
      </c>
      <c r="F174" s="97">
        <f>IFERROR(__xludf.DUMMYFUNCTION("pmt(Assumptions!$D$27/12,Assumptions!$D$20*12,-Assumptions!$D$19)"),2656.4566065329427)</f>
        <v>2656.456607</v>
      </c>
      <c r="G174" s="97">
        <f t="shared" si="2"/>
        <v>287907.3982</v>
      </c>
    </row>
    <row r="175">
      <c r="A175" s="98">
        <f t="shared" si="6"/>
        <v>15</v>
      </c>
      <c r="B175" s="98">
        <f t="shared" si="7"/>
        <v>6</v>
      </c>
      <c r="C175" s="97">
        <f t="shared" si="5"/>
        <v>287907.3982</v>
      </c>
      <c r="D175" s="97">
        <f>C175*Assumptions!$D$27/12</f>
        <v>1859.401946</v>
      </c>
      <c r="E175" s="97">
        <f t="shared" si="1"/>
        <v>797.0546601</v>
      </c>
      <c r="F175" s="97">
        <f>IFERROR(__xludf.DUMMYFUNCTION("pmt(Assumptions!$D$27/12,Assumptions!$D$20*12,-Assumptions!$D$19)"),2656.4566065329427)</f>
        <v>2656.456607</v>
      </c>
      <c r="G175" s="97">
        <f t="shared" si="2"/>
        <v>287110.3435</v>
      </c>
    </row>
    <row r="176">
      <c r="A176" s="98">
        <f t="shared" si="6"/>
        <v>15</v>
      </c>
      <c r="B176" s="98">
        <f t="shared" si="7"/>
        <v>7</v>
      </c>
      <c r="C176" s="97">
        <f t="shared" si="5"/>
        <v>287110.3435</v>
      </c>
      <c r="D176" s="97">
        <f>C176*Assumptions!$D$27/12</f>
        <v>1854.254302</v>
      </c>
      <c r="E176" s="97">
        <f t="shared" si="1"/>
        <v>802.2023048</v>
      </c>
      <c r="F176" s="97">
        <f>IFERROR(__xludf.DUMMYFUNCTION("pmt(Assumptions!$D$27/12,Assumptions!$D$20*12,-Assumptions!$D$19)"),2656.4566065329427)</f>
        <v>2656.456607</v>
      </c>
      <c r="G176" s="97">
        <f t="shared" si="2"/>
        <v>286308.1412</v>
      </c>
    </row>
    <row r="177">
      <c r="A177" s="98">
        <f t="shared" si="6"/>
        <v>15</v>
      </c>
      <c r="B177" s="98">
        <f t="shared" si="7"/>
        <v>8</v>
      </c>
      <c r="C177" s="97">
        <f t="shared" si="5"/>
        <v>286308.1412</v>
      </c>
      <c r="D177" s="97">
        <f>C177*Assumptions!$D$27/12</f>
        <v>1849.073412</v>
      </c>
      <c r="E177" s="97">
        <f t="shared" si="1"/>
        <v>807.3831947</v>
      </c>
      <c r="F177" s="97">
        <f>IFERROR(__xludf.DUMMYFUNCTION("pmt(Assumptions!$D$27/12,Assumptions!$D$20*12,-Assumptions!$D$19)"),2656.4566065329427)</f>
        <v>2656.456607</v>
      </c>
      <c r="G177" s="97">
        <f t="shared" si="2"/>
        <v>285500.758</v>
      </c>
    </row>
    <row r="178">
      <c r="A178" s="98">
        <f t="shared" si="6"/>
        <v>15</v>
      </c>
      <c r="B178" s="98">
        <f t="shared" si="7"/>
        <v>9</v>
      </c>
      <c r="C178" s="97">
        <f t="shared" si="5"/>
        <v>285500.758</v>
      </c>
      <c r="D178" s="97">
        <f>C178*Assumptions!$D$27/12</f>
        <v>1843.859062</v>
      </c>
      <c r="E178" s="97">
        <f t="shared" si="1"/>
        <v>812.5975445</v>
      </c>
      <c r="F178" s="97">
        <f>IFERROR(__xludf.DUMMYFUNCTION("pmt(Assumptions!$D$27/12,Assumptions!$D$20*12,-Assumptions!$D$19)"),2656.4566065329427)</f>
        <v>2656.456607</v>
      </c>
      <c r="G178" s="97">
        <f t="shared" si="2"/>
        <v>284688.1604</v>
      </c>
    </row>
    <row r="179">
      <c r="A179" s="98">
        <f t="shared" si="6"/>
        <v>15</v>
      </c>
      <c r="B179" s="98">
        <f t="shared" si="7"/>
        <v>10</v>
      </c>
      <c r="C179" s="97">
        <f t="shared" si="5"/>
        <v>284688.1604</v>
      </c>
      <c r="D179" s="97">
        <f>C179*Assumptions!$D$27/12</f>
        <v>1838.611036</v>
      </c>
      <c r="E179" s="97">
        <f t="shared" si="1"/>
        <v>817.8455703</v>
      </c>
      <c r="F179" s="97">
        <f>IFERROR(__xludf.DUMMYFUNCTION("pmt(Assumptions!$D$27/12,Assumptions!$D$20*12,-Assumptions!$D$19)"),2656.4566065329427)</f>
        <v>2656.456607</v>
      </c>
      <c r="G179" s="97">
        <f t="shared" si="2"/>
        <v>283870.3149</v>
      </c>
    </row>
    <row r="180">
      <c r="A180" s="98">
        <f t="shared" si="6"/>
        <v>15</v>
      </c>
      <c r="B180" s="98">
        <f t="shared" si="7"/>
        <v>11</v>
      </c>
      <c r="C180" s="97">
        <f t="shared" si="5"/>
        <v>283870.3149</v>
      </c>
      <c r="D180" s="97">
        <f>C180*Assumptions!$D$27/12</f>
        <v>1833.329117</v>
      </c>
      <c r="E180" s="97">
        <f t="shared" si="1"/>
        <v>823.1274896</v>
      </c>
      <c r="F180" s="97">
        <f>IFERROR(__xludf.DUMMYFUNCTION("pmt(Assumptions!$D$27/12,Assumptions!$D$20*12,-Assumptions!$D$19)"),2656.4566065329427)</f>
        <v>2656.456607</v>
      </c>
      <c r="G180" s="97">
        <f t="shared" si="2"/>
        <v>283047.1874</v>
      </c>
    </row>
    <row r="181">
      <c r="A181" s="98">
        <f t="shared" si="6"/>
        <v>15</v>
      </c>
      <c r="B181" s="98">
        <f t="shared" si="7"/>
        <v>12</v>
      </c>
      <c r="C181" s="97">
        <f t="shared" si="5"/>
        <v>283047.1874</v>
      </c>
      <c r="D181" s="97">
        <f>C181*Assumptions!$D$27/12</f>
        <v>1828.013085</v>
      </c>
      <c r="E181" s="97">
        <f t="shared" si="1"/>
        <v>828.4435213</v>
      </c>
      <c r="F181" s="97">
        <f>IFERROR(__xludf.DUMMYFUNCTION("pmt(Assumptions!$D$27/12,Assumptions!$D$20*12,-Assumptions!$D$19)"),2656.4566065329427)</f>
        <v>2656.456607</v>
      </c>
      <c r="G181" s="97">
        <f t="shared" si="2"/>
        <v>282218.7439</v>
      </c>
    </row>
    <row r="182">
      <c r="A182" s="98">
        <f t="shared" si="6"/>
        <v>16</v>
      </c>
      <c r="B182" s="98">
        <f t="shared" si="7"/>
        <v>1</v>
      </c>
      <c r="C182" s="97">
        <f t="shared" si="5"/>
        <v>282218.7439</v>
      </c>
      <c r="D182" s="97">
        <f>C182*Assumptions!$D$27/12</f>
        <v>1822.662721</v>
      </c>
      <c r="E182" s="97">
        <f t="shared" si="1"/>
        <v>833.7938857</v>
      </c>
      <c r="F182" s="97">
        <f>IFERROR(__xludf.DUMMYFUNCTION("pmt(Assumptions!$D$27/12,Assumptions!$D$20*12,-Assumptions!$D$19)"),2656.4566065329427)</f>
        <v>2656.456607</v>
      </c>
      <c r="G182" s="97">
        <f t="shared" si="2"/>
        <v>281384.95</v>
      </c>
    </row>
    <row r="183">
      <c r="A183" s="98">
        <f t="shared" si="6"/>
        <v>16</v>
      </c>
      <c r="B183" s="98">
        <f t="shared" si="7"/>
        <v>2</v>
      </c>
      <c r="C183" s="97">
        <f t="shared" si="5"/>
        <v>281384.95</v>
      </c>
      <c r="D183" s="97">
        <f>C183*Assumptions!$D$27/12</f>
        <v>1817.277802</v>
      </c>
      <c r="E183" s="97">
        <f t="shared" si="1"/>
        <v>839.1788046</v>
      </c>
      <c r="F183" s="97">
        <f>IFERROR(__xludf.DUMMYFUNCTION("pmt(Assumptions!$D$27/12,Assumptions!$D$20*12,-Assumptions!$D$19)"),2656.4566065329427)</f>
        <v>2656.456607</v>
      </c>
      <c r="G183" s="97">
        <f t="shared" si="2"/>
        <v>280545.7712</v>
      </c>
    </row>
    <row r="184">
      <c r="A184" s="98">
        <f t="shared" si="6"/>
        <v>16</v>
      </c>
      <c r="B184" s="98">
        <f t="shared" si="7"/>
        <v>3</v>
      </c>
      <c r="C184" s="97">
        <f t="shared" si="5"/>
        <v>280545.7712</v>
      </c>
      <c r="D184" s="97">
        <f>C184*Assumptions!$D$27/12</f>
        <v>1811.858106</v>
      </c>
      <c r="E184" s="97">
        <f t="shared" si="1"/>
        <v>844.598501</v>
      </c>
      <c r="F184" s="97">
        <f>IFERROR(__xludf.DUMMYFUNCTION("pmt(Assumptions!$D$27/12,Assumptions!$D$20*12,-Assumptions!$D$19)"),2656.4566065329427)</f>
        <v>2656.456607</v>
      </c>
      <c r="G184" s="97">
        <f t="shared" si="2"/>
        <v>279701.1727</v>
      </c>
    </row>
    <row r="185">
      <c r="A185" s="98">
        <f t="shared" si="6"/>
        <v>16</v>
      </c>
      <c r="B185" s="98">
        <f t="shared" si="7"/>
        <v>4</v>
      </c>
      <c r="C185" s="97">
        <f t="shared" si="5"/>
        <v>279701.1727</v>
      </c>
      <c r="D185" s="97">
        <f>C185*Assumptions!$D$27/12</f>
        <v>1806.403407</v>
      </c>
      <c r="E185" s="97">
        <f t="shared" si="1"/>
        <v>850.0531997</v>
      </c>
      <c r="F185" s="97">
        <f>IFERROR(__xludf.DUMMYFUNCTION("pmt(Assumptions!$D$27/12,Assumptions!$D$20*12,-Assumptions!$D$19)"),2656.4566065329427)</f>
        <v>2656.456607</v>
      </c>
      <c r="G185" s="97">
        <f t="shared" si="2"/>
        <v>278851.1195</v>
      </c>
    </row>
    <row r="186">
      <c r="A186" s="98">
        <f t="shared" si="6"/>
        <v>16</v>
      </c>
      <c r="B186" s="98">
        <f t="shared" si="7"/>
        <v>5</v>
      </c>
      <c r="C186" s="97">
        <f t="shared" si="5"/>
        <v>278851.1195</v>
      </c>
      <c r="D186" s="97">
        <f>C186*Assumptions!$D$27/12</f>
        <v>1800.91348</v>
      </c>
      <c r="E186" s="97">
        <f t="shared" si="1"/>
        <v>855.5431266</v>
      </c>
      <c r="F186" s="97">
        <f>IFERROR(__xludf.DUMMYFUNCTION("pmt(Assumptions!$D$27/12,Assumptions!$D$20*12,-Assumptions!$D$19)"),2656.4566065329427)</f>
        <v>2656.456607</v>
      </c>
      <c r="G186" s="97">
        <f t="shared" si="2"/>
        <v>277995.5763</v>
      </c>
    </row>
    <row r="187">
      <c r="A187" s="98">
        <f t="shared" si="6"/>
        <v>16</v>
      </c>
      <c r="B187" s="98">
        <f t="shared" si="7"/>
        <v>6</v>
      </c>
      <c r="C187" s="97">
        <f t="shared" si="5"/>
        <v>277995.5763</v>
      </c>
      <c r="D187" s="97">
        <f>C187*Assumptions!$D$27/12</f>
        <v>1795.388097</v>
      </c>
      <c r="E187" s="97">
        <f t="shared" si="1"/>
        <v>861.0685093</v>
      </c>
      <c r="F187" s="97">
        <f>IFERROR(__xludf.DUMMYFUNCTION("pmt(Assumptions!$D$27/12,Assumptions!$D$20*12,-Assumptions!$D$19)"),2656.4566065329427)</f>
        <v>2656.456607</v>
      </c>
      <c r="G187" s="97">
        <f t="shared" si="2"/>
        <v>277134.5078</v>
      </c>
    </row>
    <row r="188">
      <c r="A188" s="98">
        <f t="shared" si="6"/>
        <v>16</v>
      </c>
      <c r="B188" s="98">
        <f t="shared" si="7"/>
        <v>7</v>
      </c>
      <c r="C188" s="97">
        <f t="shared" si="5"/>
        <v>277134.5078</v>
      </c>
      <c r="D188" s="97">
        <f>C188*Assumptions!$D$27/12</f>
        <v>1789.82703</v>
      </c>
      <c r="E188" s="97">
        <f t="shared" si="1"/>
        <v>866.6295767</v>
      </c>
      <c r="F188" s="97">
        <f>IFERROR(__xludf.DUMMYFUNCTION("pmt(Assumptions!$D$27/12,Assumptions!$D$20*12,-Assumptions!$D$19)"),2656.4566065329427)</f>
        <v>2656.456607</v>
      </c>
      <c r="G188" s="97">
        <f t="shared" si="2"/>
        <v>276267.8783</v>
      </c>
    </row>
    <row r="189">
      <c r="A189" s="98">
        <f t="shared" si="6"/>
        <v>16</v>
      </c>
      <c r="B189" s="98">
        <f t="shared" si="7"/>
        <v>8</v>
      </c>
      <c r="C189" s="97">
        <f t="shared" si="5"/>
        <v>276267.8783</v>
      </c>
      <c r="D189" s="97">
        <f>C189*Assumptions!$D$27/12</f>
        <v>1784.230047</v>
      </c>
      <c r="E189" s="97">
        <f t="shared" si="1"/>
        <v>872.2265594</v>
      </c>
      <c r="F189" s="97">
        <f>IFERROR(__xludf.DUMMYFUNCTION("pmt(Assumptions!$D$27/12,Assumptions!$D$20*12,-Assumptions!$D$19)"),2656.4566065329427)</f>
        <v>2656.456607</v>
      </c>
      <c r="G189" s="97">
        <f t="shared" si="2"/>
        <v>275395.6517</v>
      </c>
    </row>
    <row r="190">
      <c r="A190" s="98">
        <f t="shared" si="6"/>
        <v>16</v>
      </c>
      <c r="B190" s="98">
        <f t="shared" si="7"/>
        <v>9</v>
      </c>
      <c r="C190" s="97">
        <f t="shared" si="5"/>
        <v>275395.6517</v>
      </c>
      <c r="D190" s="97">
        <f>C190*Assumptions!$D$27/12</f>
        <v>1778.596917</v>
      </c>
      <c r="E190" s="97">
        <f t="shared" si="1"/>
        <v>877.8596893</v>
      </c>
      <c r="F190" s="97">
        <f>IFERROR(__xludf.DUMMYFUNCTION("pmt(Assumptions!$D$27/12,Assumptions!$D$20*12,-Assumptions!$D$19)"),2656.4566065329427)</f>
        <v>2656.456607</v>
      </c>
      <c r="G190" s="97">
        <f t="shared" si="2"/>
        <v>274517.792</v>
      </c>
    </row>
    <row r="191">
      <c r="A191" s="98">
        <f t="shared" si="6"/>
        <v>16</v>
      </c>
      <c r="B191" s="98">
        <f t="shared" si="7"/>
        <v>10</v>
      </c>
      <c r="C191" s="97">
        <f t="shared" si="5"/>
        <v>274517.792</v>
      </c>
      <c r="D191" s="97">
        <f>C191*Assumptions!$D$27/12</f>
        <v>1772.927407</v>
      </c>
      <c r="E191" s="97">
        <f t="shared" si="1"/>
        <v>883.5291998</v>
      </c>
      <c r="F191" s="97">
        <f>IFERROR(__xludf.DUMMYFUNCTION("pmt(Assumptions!$D$27/12,Assumptions!$D$20*12,-Assumptions!$D$19)"),2656.4566065329427)</f>
        <v>2656.456607</v>
      </c>
      <c r="G191" s="97">
        <f t="shared" si="2"/>
        <v>273634.2628</v>
      </c>
    </row>
    <row r="192">
      <c r="A192" s="98">
        <f t="shared" si="6"/>
        <v>16</v>
      </c>
      <c r="B192" s="98">
        <f t="shared" si="7"/>
        <v>11</v>
      </c>
      <c r="C192" s="97">
        <f t="shared" si="5"/>
        <v>273634.2628</v>
      </c>
      <c r="D192" s="97">
        <f>C192*Assumptions!$D$27/12</f>
        <v>1767.221281</v>
      </c>
      <c r="E192" s="97">
        <f t="shared" si="1"/>
        <v>889.2353259</v>
      </c>
      <c r="F192" s="97">
        <f>IFERROR(__xludf.DUMMYFUNCTION("pmt(Assumptions!$D$27/12,Assumptions!$D$20*12,-Assumptions!$D$19)"),2656.4566065329427)</f>
        <v>2656.456607</v>
      </c>
      <c r="G192" s="97">
        <f t="shared" si="2"/>
        <v>272745.0275</v>
      </c>
    </row>
    <row r="193">
      <c r="A193" s="98">
        <f t="shared" si="6"/>
        <v>16</v>
      </c>
      <c r="B193" s="98">
        <f t="shared" si="7"/>
        <v>12</v>
      </c>
      <c r="C193" s="97">
        <f t="shared" si="5"/>
        <v>272745.0275</v>
      </c>
      <c r="D193" s="97">
        <f>C193*Assumptions!$D$27/12</f>
        <v>1761.478303</v>
      </c>
      <c r="E193" s="97">
        <f t="shared" si="1"/>
        <v>894.978304</v>
      </c>
      <c r="F193" s="97">
        <f>IFERROR(__xludf.DUMMYFUNCTION("pmt(Assumptions!$D$27/12,Assumptions!$D$20*12,-Assumptions!$D$19)"),2656.4566065329427)</f>
        <v>2656.456607</v>
      </c>
      <c r="G193" s="97">
        <f t="shared" si="2"/>
        <v>271850.0492</v>
      </c>
    </row>
    <row r="194">
      <c r="A194" s="98">
        <f t="shared" si="6"/>
        <v>17</v>
      </c>
      <c r="B194" s="98">
        <f t="shared" si="7"/>
        <v>1</v>
      </c>
      <c r="C194" s="97">
        <f t="shared" si="5"/>
        <v>271850.0492</v>
      </c>
      <c r="D194" s="97">
        <f>C194*Assumptions!$D$27/12</f>
        <v>1755.698234</v>
      </c>
      <c r="E194" s="97">
        <f t="shared" si="1"/>
        <v>900.7583722</v>
      </c>
      <c r="F194" s="97">
        <f>IFERROR(__xludf.DUMMYFUNCTION("pmt(Assumptions!$D$27/12,Assumptions!$D$20*12,-Assumptions!$D$19)"),2656.4566065329427)</f>
        <v>2656.456607</v>
      </c>
      <c r="G194" s="97">
        <f t="shared" si="2"/>
        <v>270949.2908</v>
      </c>
    </row>
    <row r="195">
      <c r="A195" s="98">
        <f t="shared" si="6"/>
        <v>17</v>
      </c>
      <c r="B195" s="98">
        <f t="shared" si="7"/>
        <v>2</v>
      </c>
      <c r="C195" s="97">
        <f t="shared" si="5"/>
        <v>270949.2908</v>
      </c>
      <c r="D195" s="97">
        <f>C195*Assumptions!$D$27/12</f>
        <v>1749.880836</v>
      </c>
      <c r="E195" s="97">
        <f t="shared" si="1"/>
        <v>906.57577</v>
      </c>
      <c r="F195" s="97">
        <f>IFERROR(__xludf.DUMMYFUNCTION("pmt(Assumptions!$D$27/12,Assumptions!$D$20*12,-Assumptions!$D$19)"),2656.4566065329427)</f>
        <v>2656.456607</v>
      </c>
      <c r="G195" s="97">
        <f t="shared" si="2"/>
        <v>270042.715</v>
      </c>
    </row>
    <row r="196">
      <c r="A196" s="98">
        <f t="shared" si="6"/>
        <v>17</v>
      </c>
      <c r="B196" s="98">
        <f t="shared" si="7"/>
        <v>3</v>
      </c>
      <c r="C196" s="97">
        <f t="shared" si="5"/>
        <v>270042.715</v>
      </c>
      <c r="D196" s="97">
        <f>C196*Assumptions!$D$27/12</f>
        <v>1744.025868</v>
      </c>
      <c r="E196" s="97">
        <f t="shared" si="1"/>
        <v>912.4307386</v>
      </c>
      <c r="F196" s="97">
        <f>IFERROR(__xludf.DUMMYFUNCTION("pmt(Assumptions!$D$27/12,Assumptions!$D$20*12,-Assumptions!$D$19)"),2656.4566065329427)</f>
        <v>2656.456607</v>
      </c>
      <c r="G196" s="97">
        <f t="shared" si="2"/>
        <v>269130.2843</v>
      </c>
    </row>
    <row r="197">
      <c r="A197" s="98">
        <f t="shared" si="6"/>
        <v>17</v>
      </c>
      <c r="B197" s="98">
        <f t="shared" si="7"/>
        <v>4</v>
      </c>
      <c r="C197" s="97">
        <f t="shared" si="5"/>
        <v>269130.2843</v>
      </c>
      <c r="D197" s="97">
        <f>C197*Assumptions!$D$27/12</f>
        <v>1738.133086</v>
      </c>
      <c r="E197" s="97">
        <f t="shared" si="1"/>
        <v>918.3235204</v>
      </c>
      <c r="F197" s="97">
        <f>IFERROR(__xludf.DUMMYFUNCTION("pmt(Assumptions!$D$27/12,Assumptions!$D$20*12,-Assumptions!$D$19)"),2656.4566065329427)</f>
        <v>2656.456607</v>
      </c>
      <c r="G197" s="97">
        <f t="shared" si="2"/>
        <v>268211.9608</v>
      </c>
    </row>
    <row r="198">
      <c r="A198" s="98">
        <f t="shared" si="6"/>
        <v>17</v>
      </c>
      <c r="B198" s="98">
        <f t="shared" si="7"/>
        <v>5</v>
      </c>
      <c r="C198" s="97">
        <f t="shared" si="5"/>
        <v>268211.9608</v>
      </c>
      <c r="D198" s="97">
        <f>C198*Assumptions!$D$27/12</f>
        <v>1732.202247</v>
      </c>
      <c r="E198" s="97">
        <f t="shared" si="1"/>
        <v>924.2543598</v>
      </c>
      <c r="F198" s="97">
        <f>IFERROR(__xludf.DUMMYFUNCTION("pmt(Assumptions!$D$27/12,Assumptions!$D$20*12,-Assumptions!$D$19)"),2656.4566065329427)</f>
        <v>2656.456607</v>
      </c>
      <c r="G198" s="97">
        <f t="shared" si="2"/>
        <v>267287.7064</v>
      </c>
    </row>
    <row r="199">
      <c r="A199" s="98">
        <f t="shared" si="6"/>
        <v>17</v>
      </c>
      <c r="B199" s="98">
        <f t="shared" si="7"/>
        <v>6</v>
      </c>
      <c r="C199" s="97">
        <f t="shared" si="5"/>
        <v>267287.7064</v>
      </c>
      <c r="D199" s="97">
        <f>C199*Assumptions!$D$27/12</f>
        <v>1726.233104</v>
      </c>
      <c r="E199" s="97">
        <f t="shared" si="1"/>
        <v>930.2235026</v>
      </c>
      <c r="F199" s="97">
        <f>IFERROR(__xludf.DUMMYFUNCTION("pmt(Assumptions!$D$27/12,Assumptions!$D$20*12,-Assumptions!$D$19)"),2656.4566065329427)</f>
        <v>2656.456607</v>
      </c>
      <c r="G199" s="97">
        <f t="shared" si="2"/>
        <v>266357.4829</v>
      </c>
    </row>
    <row r="200">
      <c r="A200" s="98">
        <f t="shared" si="6"/>
        <v>17</v>
      </c>
      <c r="B200" s="98">
        <f t="shared" si="7"/>
        <v>7</v>
      </c>
      <c r="C200" s="97">
        <f t="shared" si="5"/>
        <v>266357.4829</v>
      </c>
      <c r="D200" s="97">
        <f>C200*Assumptions!$D$27/12</f>
        <v>1720.225411</v>
      </c>
      <c r="E200" s="97">
        <f t="shared" si="1"/>
        <v>936.231196</v>
      </c>
      <c r="F200" s="97">
        <f>IFERROR(__xludf.DUMMYFUNCTION("pmt(Assumptions!$D$27/12,Assumptions!$D$20*12,-Assumptions!$D$19)"),2656.4566065329427)</f>
        <v>2656.456607</v>
      </c>
      <c r="G200" s="97">
        <f t="shared" si="2"/>
        <v>265421.2517</v>
      </c>
    </row>
    <row r="201">
      <c r="A201" s="98">
        <f t="shared" si="6"/>
        <v>17</v>
      </c>
      <c r="B201" s="98">
        <f t="shared" si="7"/>
        <v>8</v>
      </c>
      <c r="C201" s="97">
        <f t="shared" si="5"/>
        <v>265421.2517</v>
      </c>
      <c r="D201" s="97">
        <f>C201*Assumptions!$D$27/12</f>
        <v>1714.178917</v>
      </c>
      <c r="E201" s="97">
        <f t="shared" si="1"/>
        <v>942.2776892</v>
      </c>
      <c r="F201" s="97">
        <f>IFERROR(__xludf.DUMMYFUNCTION("pmt(Assumptions!$D$27/12,Assumptions!$D$20*12,-Assumptions!$D$19)"),2656.4566065329427)</f>
        <v>2656.456607</v>
      </c>
      <c r="G201" s="97">
        <f t="shared" si="2"/>
        <v>264478.974</v>
      </c>
    </row>
    <row r="202">
      <c r="A202" s="98">
        <f t="shared" si="6"/>
        <v>17</v>
      </c>
      <c r="B202" s="98">
        <f t="shared" si="7"/>
        <v>9</v>
      </c>
      <c r="C202" s="97">
        <f t="shared" si="5"/>
        <v>264478.974</v>
      </c>
      <c r="D202" s="97">
        <f>C202*Assumptions!$D$27/12</f>
        <v>1708.093374</v>
      </c>
      <c r="E202" s="97">
        <f t="shared" si="1"/>
        <v>948.3632326</v>
      </c>
      <c r="F202" s="97">
        <f>IFERROR(__xludf.DUMMYFUNCTION("pmt(Assumptions!$D$27/12,Assumptions!$D$20*12,-Assumptions!$D$19)"),2656.4566065329427)</f>
        <v>2656.456607</v>
      </c>
      <c r="G202" s="97">
        <f t="shared" si="2"/>
        <v>263530.6108</v>
      </c>
    </row>
    <row r="203">
      <c r="A203" s="98">
        <f t="shared" si="6"/>
        <v>17</v>
      </c>
      <c r="B203" s="98">
        <f t="shared" si="7"/>
        <v>10</v>
      </c>
      <c r="C203" s="97">
        <f t="shared" si="5"/>
        <v>263530.6108</v>
      </c>
      <c r="D203" s="97">
        <f>C203*Assumptions!$D$27/12</f>
        <v>1701.968528</v>
      </c>
      <c r="E203" s="97">
        <f t="shared" si="1"/>
        <v>954.4880784</v>
      </c>
      <c r="F203" s="97">
        <f>IFERROR(__xludf.DUMMYFUNCTION("pmt(Assumptions!$D$27/12,Assumptions!$D$20*12,-Assumptions!$D$19)"),2656.4566065329427)</f>
        <v>2656.456607</v>
      </c>
      <c r="G203" s="97">
        <f t="shared" si="2"/>
        <v>262576.1227</v>
      </c>
    </row>
    <row r="204">
      <c r="A204" s="98">
        <f t="shared" si="6"/>
        <v>17</v>
      </c>
      <c r="B204" s="98">
        <f t="shared" si="7"/>
        <v>11</v>
      </c>
      <c r="C204" s="97">
        <f t="shared" si="5"/>
        <v>262576.1227</v>
      </c>
      <c r="D204" s="97">
        <f>C204*Assumptions!$D$27/12</f>
        <v>1695.804126</v>
      </c>
      <c r="E204" s="97">
        <f t="shared" si="1"/>
        <v>960.6524806</v>
      </c>
      <c r="F204" s="97">
        <f>IFERROR(__xludf.DUMMYFUNCTION("pmt(Assumptions!$D$27/12,Assumptions!$D$20*12,-Assumptions!$D$19)"),2656.4566065329427)</f>
        <v>2656.456607</v>
      </c>
      <c r="G204" s="97">
        <f t="shared" si="2"/>
        <v>261615.4702</v>
      </c>
    </row>
    <row r="205">
      <c r="A205" s="98">
        <f t="shared" si="6"/>
        <v>17</v>
      </c>
      <c r="B205" s="98">
        <f t="shared" si="7"/>
        <v>12</v>
      </c>
      <c r="C205" s="97">
        <f t="shared" si="5"/>
        <v>261615.4702</v>
      </c>
      <c r="D205" s="97">
        <f>C205*Assumptions!$D$27/12</f>
        <v>1689.599912</v>
      </c>
      <c r="E205" s="97">
        <f t="shared" si="1"/>
        <v>966.8566946</v>
      </c>
      <c r="F205" s="97">
        <f>IFERROR(__xludf.DUMMYFUNCTION("pmt(Assumptions!$D$27/12,Assumptions!$D$20*12,-Assumptions!$D$19)"),2656.4566065329427)</f>
        <v>2656.456607</v>
      </c>
      <c r="G205" s="97">
        <f t="shared" si="2"/>
        <v>260648.6135</v>
      </c>
    </row>
    <row r="206">
      <c r="A206" s="98">
        <f t="shared" si="6"/>
        <v>18</v>
      </c>
      <c r="B206" s="98">
        <f t="shared" si="7"/>
        <v>1</v>
      </c>
      <c r="C206" s="97">
        <f t="shared" si="5"/>
        <v>260648.6135</v>
      </c>
      <c r="D206" s="97">
        <f>C206*Assumptions!$D$27/12</f>
        <v>1683.355629</v>
      </c>
      <c r="E206" s="97">
        <f t="shared" si="1"/>
        <v>973.1009774</v>
      </c>
      <c r="F206" s="97">
        <f>IFERROR(__xludf.DUMMYFUNCTION("pmt(Assumptions!$D$27/12,Assumptions!$D$20*12,-Assumptions!$D$19)"),2656.4566065329427)</f>
        <v>2656.456607</v>
      </c>
      <c r="G206" s="97">
        <f t="shared" si="2"/>
        <v>259675.5126</v>
      </c>
    </row>
    <row r="207">
      <c r="A207" s="98">
        <f t="shared" si="6"/>
        <v>18</v>
      </c>
      <c r="B207" s="98">
        <f t="shared" si="7"/>
        <v>2</v>
      </c>
      <c r="C207" s="97">
        <f t="shared" si="5"/>
        <v>259675.5126</v>
      </c>
      <c r="D207" s="97">
        <f>C207*Assumptions!$D$27/12</f>
        <v>1677.071019</v>
      </c>
      <c r="E207" s="97">
        <f t="shared" si="1"/>
        <v>979.3855879</v>
      </c>
      <c r="F207" s="97">
        <f>IFERROR(__xludf.DUMMYFUNCTION("pmt(Assumptions!$D$27/12,Assumptions!$D$20*12,-Assumptions!$D$19)"),2656.4566065329427)</f>
        <v>2656.456607</v>
      </c>
      <c r="G207" s="97">
        <f t="shared" si="2"/>
        <v>258696.127</v>
      </c>
    </row>
    <row r="208">
      <c r="A208" s="98">
        <f t="shared" si="6"/>
        <v>18</v>
      </c>
      <c r="B208" s="98">
        <f t="shared" si="7"/>
        <v>3</v>
      </c>
      <c r="C208" s="97">
        <f t="shared" si="5"/>
        <v>258696.127</v>
      </c>
      <c r="D208" s="97">
        <f>C208*Assumptions!$D$27/12</f>
        <v>1670.74582</v>
      </c>
      <c r="E208" s="97">
        <f t="shared" si="1"/>
        <v>985.7107864</v>
      </c>
      <c r="F208" s="97">
        <f>IFERROR(__xludf.DUMMYFUNCTION("pmt(Assumptions!$D$27/12,Assumptions!$D$20*12,-Assumptions!$D$19)"),2656.4566065329427)</f>
        <v>2656.456607</v>
      </c>
      <c r="G208" s="97">
        <f t="shared" si="2"/>
        <v>257710.4162</v>
      </c>
    </row>
    <row r="209">
      <c r="A209" s="98">
        <f t="shared" si="6"/>
        <v>18</v>
      </c>
      <c r="B209" s="98">
        <f t="shared" si="7"/>
        <v>4</v>
      </c>
      <c r="C209" s="97">
        <f t="shared" si="5"/>
        <v>257710.4162</v>
      </c>
      <c r="D209" s="97">
        <f>C209*Assumptions!$D$27/12</f>
        <v>1664.379771</v>
      </c>
      <c r="E209" s="97">
        <f t="shared" si="1"/>
        <v>992.0768353</v>
      </c>
      <c r="F209" s="97">
        <f>IFERROR(__xludf.DUMMYFUNCTION("pmt(Assumptions!$D$27/12,Assumptions!$D$20*12,-Assumptions!$D$19)"),2656.4566065329427)</f>
        <v>2656.456607</v>
      </c>
      <c r="G209" s="97">
        <f t="shared" si="2"/>
        <v>256718.3394</v>
      </c>
    </row>
    <row r="210">
      <c r="A210" s="98">
        <f t="shared" si="6"/>
        <v>18</v>
      </c>
      <c r="B210" s="98">
        <f t="shared" si="7"/>
        <v>5</v>
      </c>
      <c r="C210" s="97">
        <f t="shared" si="5"/>
        <v>256718.3394</v>
      </c>
      <c r="D210" s="97">
        <f>C210*Assumptions!$D$27/12</f>
        <v>1657.972608</v>
      </c>
      <c r="E210" s="97">
        <f t="shared" si="1"/>
        <v>998.4839982</v>
      </c>
      <c r="F210" s="97">
        <f>IFERROR(__xludf.DUMMYFUNCTION("pmt(Assumptions!$D$27/12,Assumptions!$D$20*12,-Assumptions!$D$19)"),2656.4566065329427)</f>
        <v>2656.456607</v>
      </c>
      <c r="G210" s="97">
        <f t="shared" si="2"/>
        <v>255719.8554</v>
      </c>
    </row>
    <row r="211">
      <c r="A211" s="98">
        <f t="shared" si="6"/>
        <v>18</v>
      </c>
      <c r="B211" s="98">
        <f t="shared" si="7"/>
        <v>6</v>
      </c>
      <c r="C211" s="97">
        <f t="shared" si="5"/>
        <v>255719.8554</v>
      </c>
      <c r="D211" s="97">
        <f>C211*Assumptions!$D$27/12</f>
        <v>1651.524066</v>
      </c>
      <c r="E211" s="97">
        <f t="shared" si="1"/>
        <v>1004.932541</v>
      </c>
      <c r="F211" s="97">
        <f>IFERROR(__xludf.DUMMYFUNCTION("pmt(Assumptions!$D$27/12,Assumptions!$D$20*12,-Assumptions!$D$19)"),2656.4566065329427)</f>
        <v>2656.456607</v>
      </c>
      <c r="G211" s="97">
        <f t="shared" si="2"/>
        <v>254714.9228</v>
      </c>
    </row>
    <row r="212">
      <c r="A212" s="98">
        <f t="shared" si="6"/>
        <v>18</v>
      </c>
      <c r="B212" s="98">
        <f t="shared" si="7"/>
        <v>7</v>
      </c>
      <c r="C212" s="97">
        <f t="shared" si="5"/>
        <v>254714.9228</v>
      </c>
      <c r="D212" s="97">
        <f>C212*Assumptions!$D$27/12</f>
        <v>1645.033877</v>
      </c>
      <c r="E212" s="97">
        <f t="shared" si="1"/>
        <v>1011.42273</v>
      </c>
      <c r="F212" s="97">
        <f>IFERROR(__xludf.DUMMYFUNCTION("pmt(Assumptions!$D$27/12,Assumptions!$D$20*12,-Assumptions!$D$19)"),2656.4566065329427)</f>
        <v>2656.456607</v>
      </c>
      <c r="G212" s="97">
        <f t="shared" si="2"/>
        <v>253703.5001</v>
      </c>
    </row>
    <row r="213">
      <c r="A213" s="98">
        <f t="shared" si="6"/>
        <v>18</v>
      </c>
      <c r="B213" s="98">
        <f t="shared" si="7"/>
        <v>8</v>
      </c>
      <c r="C213" s="97">
        <f t="shared" si="5"/>
        <v>253703.5001</v>
      </c>
      <c r="D213" s="97">
        <f>C213*Assumptions!$D$27/12</f>
        <v>1638.501771</v>
      </c>
      <c r="E213" s="97">
        <f t="shared" si="1"/>
        <v>1017.954835</v>
      </c>
      <c r="F213" s="97">
        <f>IFERROR(__xludf.DUMMYFUNCTION("pmt(Assumptions!$D$27/12,Assumptions!$D$20*12,-Assumptions!$D$19)"),2656.4566065329427)</f>
        <v>2656.456607</v>
      </c>
      <c r="G213" s="97">
        <f t="shared" si="2"/>
        <v>252685.5453</v>
      </c>
    </row>
    <row r="214">
      <c r="A214" s="98">
        <f t="shared" si="6"/>
        <v>18</v>
      </c>
      <c r="B214" s="98">
        <f t="shared" si="7"/>
        <v>9</v>
      </c>
      <c r="C214" s="97">
        <f t="shared" si="5"/>
        <v>252685.5453</v>
      </c>
      <c r="D214" s="97">
        <f>C214*Assumptions!$D$27/12</f>
        <v>1631.92748</v>
      </c>
      <c r="E214" s="97">
        <f t="shared" si="1"/>
        <v>1024.529127</v>
      </c>
      <c r="F214" s="97">
        <f>IFERROR(__xludf.DUMMYFUNCTION("pmt(Assumptions!$D$27/12,Assumptions!$D$20*12,-Assumptions!$D$19)"),2656.4566065329427)</f>
        <v>2656.456607</v>
      </c>
      <c r="G214" s="97">
        <f t="shared" si="2"/>
        <v>251661.0161</v>
      </c>
    </row>
    <row r="215">
      <c r="A215" s="98">
        <f t="shared" si="6"/>
        <v>18</v>
      </c>
      <c r="B215" s="98">
        <f t="shared" si="7"/>
        <v>10</v>
      </c>
      <c r="C215" s="97">
        <f t="shared" si="5"/>
        <v>251661.0161</v>
      </c>
      <c r="D215" s="97">
        <f>C215*Assumptions!$D$27/12</f>
        <v>1625.310729</v>
      </c>
      <c r="E215" s="97">
        <f t="shared" si="1"/>
        <v>1031.145877</v>
      </c>
      <c r="F215" s="97">
        <f>IFERROR(__xludf.DUMMYFUNCTION("pmt(Assumptions!$D$27/12,Assumptions!$D$20*12,-Assumptions!$D$19)"),2656.4566065329427)</f>
        <v>2656.456607</v>
      </c>
      <c r="G215" s="97">
        <f t="shared" si="2"/>
        <v>250629.8703</v>
      </c>
    </row>
    <row r="216">
      <c r="A216" s="98">
        <f t="shared" si="6"/>
        <v>18</v>
      </c>
      <c r="B216" s="98">
        <f t="shared" si="7"/>
        <v>11</v>
      </c>
      <c r="C216" s="97">
        <f t="shared" si="5"/>
        <v>250629.8703</v>
      </c>
      <c r="D216" s="97">
        <f>C216*Assumptions!$D$27/12</f>
        <v>1618.651245</v>
      </c>
      <c r="E216" s="97">
        <f t="shared" si="1"/>
        <v>1037.805361</v>
      </c>
      <c r="F216" s="97">
        <f>IFERROR(__xludf.DUMMYFUNCTION("pmt(Assumptions!$D$27/12,Assumptions!$D$20*12,-Assumptions!$D$19)"),2656.4566065329427)</f>
        <v>2656.456607</v>
      </c>
      <c r="G216" s="97">
        <f t="shared" si="2"/>
        <v>249592.0649</v>
      </c>
    </row>
    <row r="217">
      <c r="A217" s="98">
        <f t="shared" si="6"/>
        <v>18</v>
      </c>
      <c r="B217" s="98">
        <f t="shared" si="7"/>
        <v>12</v>
      </c>
      <c r="C217" s="97">
        <f t="shared" si="5"/>
        <v>249592.0649</v>
      </c>
      <c r="D217" s="97">
        <f>C217*Assumptions!$D$27/12</f>
        <v>1611.948752</v>
      </c>
      <c r="E217" s="97">
        <f t="shared" si="1"/>
        <v>1044.507854</v>
      </c>
      <c r="F217" s="97">
        <f>IFERROR(__xludf.DUMMYFUNCTION("pmt(Assumptions!$D$27/12,Assumptions!$D$20*12,-Assumptions!$D$19)"),2656.4566065329427)</f>
        <v>2656.456607</v>
      </c>
      <c r="G217" s="97">
        <f t="shared" si="2"/>
        <v>248547.557</v>
      </c>
    </row>
    <row r="218">
      <c r="A218" s="98">
        <f t="shared" si="6"/>
        <v>19</v>
      </c>
      <c r="B218" s="98">
        <f t="shared" si="7"/>
        <v>1</v>
      </c>
      <c r="C218" s="97">
        <f t="shared" si="5"/>
        <v>248547.557</v>
      </c>
      <c r="D218" s="97">
        <f>C218*Assumptions!$D$27/12</f>
        <v>1605.202973</v>
      </c>
      <c r="E218" s="97">
        <f t="shared" si="1"/>
        <v>1051.253634</v>
      </c>
      <c r="F218" s="97">
        <f>IFERROR(__xludf.DUMMYFUNCTION("pmt(Assumptions!$D$27/12,Assumptions!$D$20*12,-Assumptions!$D$19)"),2656.4566065329427)</f>
        <v>2656.456607</v>
      </c>
      <c r="G218" s="97">
        <f t="shared" si="2"/>
        <v>247496.3034</v>
      </c>
    </row>
    <row r="219">
      <c r="A219" s="98">
        <f t="shared" si="6"/>
        <v>19</v>
      </c>
      <c r="B219" s="98">
        <f t="shared" si="7"/>
        <v>2</v>
      </c>
      <c r="C219" s="97">
        <f t="shared" si="5"/>
        <v>247496.3034</v>
      </c>
      <c r="D219" s="97">
        <f>C219*Assumptions!$D$27/12</f>
        <v>1598.413626</v>
      </c>
      <c r="E219" s="97">
        <f t="shared" si="1"/>
        <v>1058.04298</v>
      </c>
      <c r="F219" s="97">
        <f>IFERROR(__xludf.DUMMYFUNCTION("pmt(Assumptions!$D$27/12,Assumptions!$D$20*12,-Assumptions!$D$19)"),2656.4566065329427)</f>
        <v>2656.456607</v>
      </c>
      <c r="G219" s="97">
        <f t="shared" si="2"/>
        <v>246438.2604</v>
      </c>
    </row>
    <row r="220">
      <c r="A220" s="98">
        <f t="shared" si="6"/>
        <v>19</v>
      </c>
      <c r="B220" s="98">
        <f t="shared" si="7"/>
        <v>3</v>
      </c>
      <c r="C220" s="97">
        <f t="shared" si="5"/>
        <v>246438.2604</v>
      </c>
      <c r="D220" s="97">
        <f>C220*Assumptions!$D$27/12</f>
        <v>1591.580432</v>
      </c>
      <c r="E220" s="97">
        <f t="shared" si="1"/>
        <v>1064.876175</v>
      </c>
      <c r="F220" s="97">
        <f>IFERROR(__xludf.DUMMYFUNCTION("pmt(Assumptions!$D$27/12,Assumptions!$D$20*12,-Assumptions!$D$19)"),2656.4566065329427)</f>
        <v>2656.456607</v>
      </c>
      <c r="G220" s="97">
        <f t="shared" si="2"/>
        <v>245373.3842</v>
      </c>
    </row>
    <row r="221">
      <c r="A221" s="98">
        <f t="shared" si="6"/>
        <v>19</v>
      </c>
      <c r="B221" s="98">
        <f t="shared" si="7"/>
        <v>4</v>
      </c>
      <c r="C221" s="97">
        <f t="shared" si="5"/>
        <v>245373.3842</v>
      </c>
      <c r="D221" s="97">
        <f>C221*Assumptions!$D$27/12</f>
        <v>1584.703107</v>
      </c>
      <c r="E221" s="97">
        <f t="shared" si="1"/>
        <v>1071.7535</v>
      </c>
      <c r="F221" s="97">
        <f>IFERROR(__xludf.DUMMYFUNCTION("pmt(Assumptions!$D$27/12,Assumptions!$D$20*12,-Assumptions!$D$19)"),2656.4566065329427)</f>
        <v>2656.456607</v>
      </c>
      <c r="G221" s="97">
        <f t="shared" si="2"/>
        <v>244301.6307</v>
      </c>
    </row>
    <row r="222">
      <c r="A222" s="98">
        <f t="shared" si="6"/>
        <v>19</v>
      </c>
      <c r="B222" s="98">
        <f t="shared" si="7"/>
        <v>5</v>
      </c>
      <c r="C222" s="97">
        <f t="shared" si="5"/>
        <v>244301.6307</v>
      </c>
      <c r="D222" s="97">
        <f>C222*Assumptions!$D$27/12</f>
        <v>1577.781365</v>
      </c>
      <c r="E222" s="97">
        <f t="shared" si="1"/>
        <v>1078.675241</v>
      </c>
      <c r="F222" s="97">
        <f>IFERROR(__xludf.DUMMYFUNCTION("pmt(Assumptions!$D$27/12,Assumptions!$D$20*12,-Assumptions!$D$19)"),2656.4566065329427)</f>
        <v>2656.456607</v>
      </c>
      <c r="G222" s="97">
        <f t="shared" si="2"/>
        <v>243222.9555</v>
      </c>
    </row>
    <row r="223">
      <c r="A223" s="98">
        <f t="shared" si="6"/>
        <v>19</v>
      </c>
      <c r="B223" s="98">
        <f t="shared" si="7"/>
        <v>6</v>
      </c>
      <c r="C223" s="97">
        <f t="shared" si="5"/>
        <v>243222.9555</v>
      </c>
      <c r="D223" s="97">
        <f>C223*Assumptions!$D$27/12</f>
        <v>1570.814921</v>
      </c>
      <c r="E223" s="97">
        <f t="shared" si="1"/>
        <v>1085.641686</v>
      </c>
      <c r="F223" s="97">
        <f>IFERROR(__xludf.DUMMYFUNCTION("pmt(Assumptions!$D$27/12,Assumptions!$D$20*12,-Assumptions!$D$19)"),2656.4566065329427)</f>
        <v>2656.456607</v>
      </c>
      <c r="G223" s="97">
        <f t="shared" si="2"/>
        <v>242137.3138</v>
      </c>
    </row>
    <row r="224">
      <c r="A224" s="98">
        <f t="shared" si="6"/>
        <v>19</v>
      </c>
      <c r="B224" s="98">
        <f t="shared" si="7"/>
        <v>7</v>
      </c>
      <c r="C224" s="97">
        <f t="shared" si="5"/>
        <v>242137.3138</v>
      </c>
      <c r="D224" s="97">
        <f>C224*Assumptions!$D$27/12</f>
        <v>1563.803485</v>
      </c>
      <c r="E224" s="97">
        <f t="shared" si="1"/>
        <v>1092.653121</v>
      </c>
      <c r="F224" s="97">
        <f>IFERROR(__xludf.DUMMYFUNCTION("pmt(Assumptions!$D$27/12,Assumptions!$D$20*12,-Assumptions!$D$19)"),2656.4566065329427)</f>
        <v>2656.456607</v>
      </c>
      <c r="G224" s="97">
        <f t="shared" si="2"/>
        <v>241044.6607</v>
      </c>
    </row>
    <row r="225">
      <c r="A225" s="98">
        <f t="shared" si="6"/>
        <v>19</v>
      </c>
      <c r="B225" s="98">
        <f t="shared" si="7"/>
        <v>8</v>
      </c>
      <c r="C225" s="97">
        <f t="shared" si="5"/>
        <v>241044.6607</v>
      </c>
      <c r="D225" s="97">
        <f>C225*Assumptions!$D$27/12</f>
        <v>1556.746767</v>
      </c>
      <c r="E225" s="97">
        <f t="shared" si="1"/>
        <v>1099.70984</v>
      </c>
      <c r="F225" s="97">
        <f>IFERROR(__xludf.DUMMYFUNCTION("pmt(Assumptions!$D$27/12,Assumptions!$D$20*12,-Assumptions!$D$19)"),2656.4566065329427)</f>
        <v>2656.456607</v>
      </c>
      <c r="G225" s="97">
        <f t="shared" si="2"/>
        <v>239944.9509</v>
      </c>
    </row>
    <row r="226">
      <c r="A226" s="98">
        <f t="shared" si="6"/>
        <v>19</v>
      </c>
      <c r="B226" s="98">
        <f t="shared" si="7"/>
        <v>9</v>
      </c>
      <c r="C226" s="97">
        <f t="shared" si="5"/>
        <v>239944.9509</v>
      </c>
      <c r="D226" s="97">
        <f>C226*Assumptions!$D$27/12</f>
        <v>1549.644474</v>
      </c>
      <c r="E226" s="97">
        <f t="shared" si="1"/>
        <v>1106.812132</v>
      </c>
      <c r="F226" s="97">
        <f>IFERROR(__xludf.DUMMYFUNCTION("pmt(Assumptions!$D$27/12,Assumptions!$D$20*12,-Assumptions!$D$19)"),2656.4566065329427)</f>
        <v>2656.456607</v>
      </c>
      <c r="G226" s="97">
        <f t="shared" si="2"/>
        <v>238838.1387</v>
      </c>
    </row>
    <row r="227">
      <c r="A227" s="98">
        <f t="shared" si="6"/>
        <v>19</v>
      </c>
      <c r="B227" s="98">
        <f t="shared" si="7"/>
        <v>10</v>
      </c>
      <c r="C227" s="97">
        <f t="shared" si="5"/>
        <v>238838.1387</v>
      </c>
      <c r="D227" s="97">
        <f>C227*Assumptions!$D$27/12</f>
        <v>1542.496313</v>
      </c>
      <c r="E227" s="97">
        <f t="shared" si="1"/>
        <v>1113.960294</v>
      </c>
      <c r="F227" s="97">
        <f>IFERROR(__xludf.DUMMYFUNCTION("pmt(Assumptions!$D$27/12,Assumptions!$D$20*12,-Assumptions!$D$19)"),2656.4566065329427)</f>
        <v>2656.456607</v>
      </c>
      <c r="G227" s="97">
        <f t="shared" si="2"/>
        <v>237724.1784</v>
      </c>
    </row>
    <row r="228">
      <c r="A228" s="98">
        <f t="shared" si="6"/>
        <v>19</v>
      </c>
      <c r="B228" s="98">
        <f t="shared" si="7"/>
        <v>11</v>
      </c>
      <c r="C228" s="97">
        <f t="shared" si="5"/>
        <v>237724.1784</v>
      </c>
      <c r="D228" s="97">
        <f>C228*Assumptions!$D$27/12</f>
        <v>1535.301986</v>
      </c>
      <c r="E228" s="97">
        <f t="shared" si="1"/>
        <v>1121.154621</v>
      </c>
      <c r="F228" s="97">
        <f>IFERROR(__xludf.DUMMYFUNCTION("pmt(Assumptions!$D$27/12,Assumptions!$D$20*12,-Assumptions!$D$19)"),2656.4566065329427)</f>
        <v>2656.456607</v>
      </c>
      <c r="G228" s="97">
        <f t="shared" si="2"/>
        <v>236603.0238</v>
      </c>
    </row>
    <row r="229">
      <c r="A229" s="98">
        <f t="shared" si="6"/>
        <v>19</v>
      </c>
      <c r="B229" s="98">
        <f t="shared" si="7"/>
        <v>12</v>
      </c>
      <c r="C229" s="97">
        <f t="shared" si="5"/>
        <v>236603.0238</v>
      </c>
      <c r="D229" s="97">
        <f>C229*Assumptions!$D$27/12</f>
        <v>1528.061195</v>
      </c>
      <c r="E229" s="97">
        <f t="shared" si="1"/>
        <v>1128.395411</v>
      </c>
      <c r="F229" s="97">
        <f>IFERROR(__xludf.DUMMYFUNCTION("pmt(Assumptions!$D$27/12,Assumptions!$D$20*12,-Assumptions!$D$19)"),2656.4566065329427)</f>
        <v>2656.456607</v>
      </c>
      <c r="G229" s="97">
        <f t="shared" si="2"/>
        <v>235474.6284</v>
      </c>
    </row>
    <row r="230">
      <c r="A230" s="98">
        <f t="shared" si="6"/>
        <v>20</v>
      </c>
      <c r="B230" s="98">
        <f t="shared" si="7"/>
        <v>1</v>
      </c>
      <c r="C230" s="97">
        <f t="shared" si="5"/>
        <v>235474.6284</v>
      </c>
      <c r="D230" s="97">
        <f>C230*Assumptions!$D$27/12</f>
        <v>1520.773642</v>
      </c>
      <c r="E230" s="97">
        <f t="shared" si="1"/>
        <v>1135.682965</v>
      </c>
      <c r="F230" s="97">
        <f>IFERROR(__xludf.DUMMYFUNCTION("pmt(Assumptions!$D$27/12,Assumptions!$D$20*12,-Assumptions!$D$19)"),2656.4566065329427)</f>
        <v>2656.456607</v>
      </c>
      <c r="G230" s="97">
        <f t="shared" si="2"/>
        <v>234338.9454</v>
      </c>
    </row>
    <row r="231">
      <c r="A231" s="98">
        <f t="shared" si="6"/>
        <v>20</v>
      </c>
      <c r="B231" s="98">
        <f t="shared" si="7"/>
        <v>2</v>
      </c>
      <c r="C231" s="97">
        <f t="shared" si="5"/>
        <v>234338.9454</v>
      </c>
      <c r="D231" s="97">
        <f>C231*Assumptions!$D$27/12</f>
        <v>1513.439023</v>
      </c>
      <c r="E231" s="97">
        <f t="shared" si="1"/>
        <v>1143.017584</v>
      </c>
      <c r="F231" s="97">
        <f>IFERROR(__xludf.DUMMYFUNCTION("pmt(Assumptions!$D$27/12,Assumptions!$D$20*12,-Assumptions!$D$19)"),2656.4566065329427)</f>
        <v>2656.456607</v>
      </c>
      <c r="G231" s="97">
        <f t="shared" si="2"/>
        <v>233195.9279</v>
      </c>
    </row>
    <row r="232">
      <c r="A232" s="98">
        <f t="shared" si="6"/>
        <v>20</v>
      </c>
      <c r="B232" s="98">
        <f t="shared" si="7"/>
        <v>3</v>
      </c>
      <c r="C232" s="97">
        <f t="shared" si="5"/>
        <v>233195.9279</v>
      </c>
      <c r="D232" s="97">
        <f>C232*Assumptions!$D$27/12</f>
        <v>1506.057034</v>
      </c>
      <c r="E232" s="97">
        <f t="shared" si="1"/>
        <v>1150.399572</v>
      </c>
      <c r="F232" s="97">
        <f>IFERROR(__xludf.DUMMYFUNCTION("pmt(Assumptions!$D$27/12,Assumptions!$D$20*12,-Assumptions!$D$19)"),2656.4566065329427)</f>
        <v>2656.456607</v>
      </c>
      <c r="G232" s="97">
        <f t="shared" si="2"/>
        <v>232045.5283</v>
      </c>
    </row>
    <row r="233">
      <c r="A233" s="98">
        <f t="shared" si="6"/>
        <v>20</v>
      </c>
      <c r="B233" s="98">
        <f t="shared" si="7"/>
        <v>4</v>
      </c>
      <c r="C233" s="97">
        <f t="shared" si="5"/>
        <v>232045.5283</v>
      </c>
      <c r="D233" s="97">
        <f>C233*Assumptions!$D$27/12</f>
        <v>1498.62737</v>
      </c>
      <c r="E233" s="97">
        <f t="shared" si="1"/>
        <v>1157.829236</v>
      </c>
      <c r="F233" s="97">
        <f>IFERROR(__xludf.DUMMYFUNCTION("pmt(Assumptions!$D$27/12,Assumptions!$D$20*12,-Assumptions!$D$19)"),2656.4566065329427)</f>
        <v>2656.456607</v>
      </c>
      <c r="G233" s="97">
        <f t="shared" si="2"/>
        <v>230887.699</v>
      </c>
    </row>
    <row r="234">
      <c r="A234" s="98">
        <f t="shared" si="6"/>
        <v>20</v>
      </c>
      <c r="B234" s="98">
        <f t="shared" si="7"/>
        <v>5</v>
      </c>
      <c r="C234" s="97">
        <f t="shared" si="5"/>
        <v>230887.699</v>
      </c>
      <c r="D234" s="97">
        <f>C234*Assumptions!$D$27/12</f>
        <v>1491.149723</v>
      </c>
      <c r="E234" s="97">
        <f t="shared" si="1"/>
        <v>1165.306884</v>
      </c>
      <c r="F234" s="97">
        <f>IFERROR(__xludf.DUMMYFUNCTION("pmt(Assumptions!$D$27/12,Assumptions!$D$20*12,-Assumptions!$D$19)"),2656.4566065329427)</f>
        <v>2656.456607</v>
      </c>
      <c r="G234" s="97">
        <f t="shared" si="2"/>
        <v>229722.3922</v>
      </c>
    </row>
    <row r="235">
      <c r="A235" s="98">
        <f t="shared" si="6"/>
        <v>20</v>
      </c>
      <c r="B235" s="98">
        <f t="shared" si="7"/>
        <v>6</v>
      </c>
      <c r="C235" s="97">
        <f t="shared" si="5"/>
        <v>229722.3922</v>
      </c>
      <c r="D235" s="97">
        <f>C235*Assumptions!$D$27/12</f>
        <v>1483.623783</v>
      </c>
      <c r="E235" s="97">
        <f t="shared" si="1"/>
        <v>1172.832824</v>
      </c>
      <c r="F235" s="97">
        <f>IFERROR(__xludf.DUMMYFUNCTION("pmt(Assumptions!$D$27/12,Assumptions!$D$20*12,-Assumptions!$D$19)"),2656.4566065329427)</f>
        <v>2656.456607</v>
      </c>
      <c r="G235" s="97">
        <f t="shared" si="2"/>
        <v>228549.5593</v>
      </c>
    </row>
    <row r="236">
      <c r="A236" s="98">
        <f t="shared" si="6"/>
        <v>20</v>
      </c>
      <c r="B236" s="98">
        <f t="shared" si="7"/>
        <v>7</v>
      </c>
      <c r="C236" s="97">
        <f t="shared" si="5"/>
        <v>228549.5593</v>
      </c>
      <c r="D236" s="97">
        <f>C236*Assumptions!$D$27/12</f>
        <v>1476.049237</v>
      </c>
      <c r="E236" s="97">
        <f t="shared" si="1"/>
        <v>1180.407369</v>
      </c>
      <c r="F236" s="97">
        <f>IFERROR(__xludf.DUMMYFUNCTION("pmt(Assumptions!$D$27/12,Assumptions!$D$20*12,-Assumptions!$D$19)"),2656.4566065329427)</f>
        <v>2656.456607</v>
      </c>
      <c r="G236" s="97">
        <f t="shared" si="2"/>
        <v>227369.152</v>
      </c>
    </row>
    <row r="237">
      <c r="A237" s="98">
        <f t="shared" si="6"/>
        <v>20</v>
      </c>
      <c r="B237" s="98">
        <f t="shared" si="7"/>
        <v>8</v>
      </c>
      <c r="C237" s="97">
        <f t="shared" si="5"/>
        <v>227369.152</v>
      </c>
      <c r="D237" s="97">
        <f>C237*Assumptions!$D$27/12</f>
        <v>1468.425773</v>
      </c>
      <c r="E237" s="97">
        <f t="shared" si="1"/>
        <v>1188.030833</v>
      </c>
      <c r="F237" s="97">
        <f>IFERROR(__xludf.DUMMYFUNCTION("pmt(Assumptions!$D$27/12,Assumptions!$D$20*12,-Assumptions!$D$19)"),2656.4566065329427)</f>
        <v>2656.456607</v>
      </c>
      <c r="G237" s="97">
        <f t="shared" si="2"/>
        <v>226181.1211</v>
      </c>
    </row>
    <row r="238">
      <c r="A238" s="98">
        <f t="shared" si="6"/>
        <v>20</v>
      </c>
      <c r="B238" s="98">
        <f t="shared" si="7"/>
        <v>9</v>
      </c>
      <c r="C238" s="97">
        <f t="shared" si="5"/>
        <v>226181.1211</v>
      </c>
      <c r="D238" s="97">
        <f>C238*Assumptions!$D$27/12</f>
        <v>1460.753074</v>
      </c>
      <c r="E238" s="97">
        <f t="shared" si="1"/>
        <v>1195.703533</v>
      </c>
      <c r="F238" s="97">
        <f>IFERROR(__xludf.DUMMYFUNCTION("pmt(Assumptions!$D$27/12,Assumptions!$D$20*12,-Assumptions!$D$19)"),2656.4566065329427)</f>
        <v>2656.456607</v>
      </c>
      <c r="G238" s="97">
        <f t="shared" si="2"/>
        <v>224985.4176</v>
      </c>
    </row>
    <row r="239">
      <c r="A239" s="98">
        <f t="shared" si="6"/>
        <v>20</v>
      </c>
      <c r="B239" s="98">
        <f t="shared" si="7"/>
        <v>10</v>
      </c>
      <c r="C239" s="97">
        <f t="shared" si="5"/>
        <v>224985.4176</v>
      </c>
      <c r="D239" s="97">
        <f>C239*Assumptions!$D$27/12</f>
        <v>1453.030822</v>
      </c>
      <c r="E239" s="97">
        <f t="shared" si="1"/>
        <v>1203.425785</v>
      </c>
      <c r="F239" s="97">
        <f>IFERROR(__xludf.DUMMYFUNCTION("pmt(Assumptions!$D$27/12,Assumptions!$D$20*12,-Assumptions!$D$19)"),2656.4566065329427)</f>
        <v>2656.456607</v>
      </c>
      <c r="G239" s="97">
        <f t="shared" si="2"/>
        <v>223781.9918</v>
      </c>
    </row>
    <row r="240">
      <c r="A240" s="98">
        <f t="shared" si="6"/>
        <v>20</v>
      </c>
      <c r="B240" s="98">
        <f t="shared" si="7"/>
        <v>11</v>
      </c>
      <c r="C240" s="97">
        <f t="shared" si="5"/>
        <v>223781.9918</v>
      </c>
      <c r="D240" s="97">
        <f>C240*Assumptions!$D$27/12</f>
        <v>1445.258697</v>
      </c>
      <c r="E240" s="97">
        <f t="shared" si="1"/>
        <v>1211.197909</v>
      </c>
      <c r="F240" s="97">
        <f>IFERROR(__xludf.DUMMYFUNCTION("pmt(Assumptions!$D$27/12,Assumptions!$D$20*12,-Assumptions!$D$19)"),2656.4566065329427)</f>
        <v>2656.456607</v>
      </c>
      <c r="G240" s="97">
        <f t="shared" si="2"/>
        <v>222570.7939</v>
      </c>
    </row>
    <row r="241">
      <c r="A241" s="98">
        <f t="shared" si="6"/>
        <v>20</v>
      </c>
      <c r="B241" s="98">
        <f t="shared" si="7"/>
        <v>12</v>
      </c>
      <c r="C241" s="97">
        <f t="shared" si="5"/>
        <v>222570.7939</v>
      </c>
      <c r="D241" s="97">
        <f>C241*Assumptions!$D$27/12</f>
        <v>1437.436377</v>
      </c>
      <c r="E241" s="97">
        <f t="shared" si="1"/>
        <v>1219.020229</v>
      </c>
      <c r="F241" s="97">
        <f>IFERROR(__xludf.DUMMYFUNCTION("pmt(Assumptions!$D$27/12,Assumptions!$D$20*12,-Assumptions!$D$19)"),2656.4566065329427)</f>
        <v>2656.456607</v>
      </c>
      <c r="G241" s="97">
        <f t="shared" si="2"/>
        <v>221351.7737</v>
      </c>
    </row>
    <row r="242">
      <c r="A242" s="98">
        <f t="shared" si="6"/>
        <v>21</v>
      </c>
      <c r="B242" s="98">
        <f t="shared" si="7"/>
        <v>1</v>
      </c>
      <c r="C242" s="97">
        <f t="shared" si="5"/>
        <v>221351.7737</v>
      </c>
      <c r="D242" s="97">
        <f>C242*Assumptions!$D$27/12</f>
        <v>1429.563538</v>
      </c>
      <c r="E242" s="97">
        <f t="shared" si="1"/>
        <v>1226.893068</v>
      </c>
      <c r="F242" s="97">
        <f>IFERROR(__xludf.DUMMYFUNCTION("pmt(Assumptions!$D$27/12,Assumptions!$D$20*12,-Assumptions!$D$19)"),2656.4566065329427)</f>
        <v>2656.456607</v>
      </c>
      <c r="G242" s="97">
        <f t="shared" si="2"/>
        <v>220124.8806</v>
      </c>
    </row>
    <row r="243">
      <c r="A243" s="98">
        <f t="shared" si="6"/>
        <v>21</v>
      </c>
      <c r="B243" s="98">
        <f t="shared" si="7"/>
        <v>2</v>
      </c>
      <c r="C243" s="97">
        <f t="shared" si="5"/>
        <v>220124.8806</v>
      </c>
      <c r="D243" s="97">
        <f>C243*Assumptions!$D$27/12</f>
        <v>1421.639854</v>
      </c>
      <c r="E243" s="97">
        <f t="shared" si="1"/>
        <v>1234.816753</v>
      </c>
      <c r="F243" s="97">
        <f>IFERROR(__xludf.DUMMYFUNCTION("pmt(Assumptions!$D$27/12,Assumptions!$D$20*12,-Assumptions!$D$19)"),2656.4566065329427)</f>
        <v>2656.456607</v>
      </c>
      <c r="G243" s="97">
        <f t="shared" si="2"/>
        <v>218890.0639</v>
      </c>
    </row>
    <row r="244">
      <c r="A244" s="98">
        <f t="shared" si="6"/>
        <v>21</v>
      </c>
      <c r="B244" s="98">
        <f t="shared" si="7"/>
        <v>3</v>
      </c>
      <c r="C244" s="97">
        <f t="shared" si="5"/>
        <v>218890.0639</v>
      </c>
      <c r="D244" s="97">
        <f>C244*Assumptions!$D$27/12</f>
        <v>1413.664996</v>
      </c>
      <c r="E244" s="97">
        <f t="shared" si="1"/>
        <v>1242.791611</v>
      </c>
      <c r="F244" s="97">
        <f>IFERROR(__xludf.DUMMYFUNCTION("pmt(Assumptions!$D$27/12,Assumptions!$D$20*12,-Assumptions!$D$19)"),2656.4566065329427)</f>
        <v>2656.456607</v>
      </c>
      <c r="G244" s="97">
        <f t="shared" si="2"/>
        <v>217647.2722</v>
      </c>
    </row>
    <row r="245">
      <c r="A245" s="98">
        <f t="shared" si="6"/>
        <v>21</v>
      </c>
      <c r="B245" s="98">
        <f t="shared" si="7"/>
        <v>4</v>
      </c>
      <c r="C245" s="97">
        <f t="shared" si="5"/>
        <v>217647.2722</v>
      </c>
      <c r="D245" s="97">
        <f>C245*Assumptions!$D$27/12</f>
        <v>1405.638633</v>
      </c>
      <c r="E245" s="97">
        <f t="shared" si="1"/>
        <v>1250.817973</v>
      </c>
      <c r="F245" s="97">
        <f>IFERROR(__xludf.DUMMYFUNCTION("pmt(Assumptions!$D$27/12,Assumptions!$D$20*12,-Assumptions!$D$19)"),2656.4566065329427)</f>
        <v>2656.456607</v>
      </c>
      <c r="G245" s="97">
        <f t="shared" si="2"/>
        <v>216396.4543</v>
      </c>
    </row>
    <row r="246">
      <c r="A246" s="98">
        <f t="shared" si="6"/>
        <v>21</v>
      </c>
      <c r="B246" s="98">
        <f t="shared" si="7"/>
        <v>5</v>
      </c>
      <c r="C246" s="97">
        <f t="shared" si="5"/>
        <v>216396.4543</v>
      </c>
      <c r="D246" s="97">
        <f>C246*Assumptions!$D$27/12</f>
        <v>1397.560434</v>
      </c>
      <c r="E246" s="97">
        <f t="shared" si="1"/>
        <v>1258.896173</v>
      </c>
      <c r="F246" s="97">
        <f>IFERROR(__xludf.DUMMYFUNCTION("pmt(Assumptions!$D$27/12,Assumptions!$D$20*12,-Assumptions!$D$19)"),2656.4566065329427)</f>
        <v>2656.456607</v>
      </c>
      <c r="G246" s="97">
        <f t="shared" si="2"/>
        <v>215137.5581</v>
      </c>
    </row>
    <row r="247">
      <c r="A247" s="98">
        <f t="shared" si="6"/>
        <v>21</v>
      </c>
      <c r="B247" s="98">
        <f t="shared" si="7"/>
        <v>6</v>
      </c>
      <c r="C247" s="97">
        <f t="shared" si="5"/>
        <v>215137.5581</v>
      </c>
      <c r="D247" s="97">
        <f>C247*Assumptions!$D$27/12</f>
        <v>1389.430063</v>
      </c>
      <c r="E247" s="97">
        <f t="shared" si="1"/>
        <v>1267.026544</v>
      </c>
      <c r="F247" s="97">
        <f>IFERROR(__xludf.DUMMYFUNCTION("pmt(Assumptions!$D$27/12,Assumptions!$D$20*12,-Assumptions!$D$19)"),2656.4566065329427)</f>
        <v>2656.456607</v>
      </c>
      <c r="G247" s="97">
        <f t="shared" si="2"/>
        <v>213870.5316</v>
      </c>
    </row>
    <row r="248">
      <c r="A248" s="98">
        <f t="shared" si="6"/>
        <v>21</v>
      </c>
      <c r="B248" s="98">
        <f t="shared" si="7"/>
        <v>7</v>
      </c>
      <c r="C248" s="97">
        <f t="shared" si="5"/>
        <v>213870.5316</v>
      </c>
      <c r="D248" s="97">
        <f>C248*Assumptions!$D$27/12</f>
        <v>1381.247183</v>
      </c>
      <c r="E248" s="97">
        <f t="shared" si="1"/>
        <v>1275.209424</v>
      </c>
      <c r="F248" s="97">
        <f>IFERROR(__xludf.DUMMYFUNCTION("pmt(Assumptions!$D$27/12,Assumptions!$D$20*12,-Assumptions!$D$19)"),2656.4566065329427)</f>
        <v>2656.456607</v>
      </c>
      <c r="G248" s="97">
        <f t="shared" si="2"/>
        <v>212595.3221</v>
      </c>
    </row>
    <row r="249">
      <c r="A249" s="98">
        <f t="shared" si="6"/>
        <v>21</v>
      </c>
      <c r="B249" s="98">
        <f t="shared" si="7"/>
        <v>8</v>
      </c>
      <c r="C249" s="97">
        <f t="shared" si="5"/>
        <v>212595.3221</v>
      </c>
      <c r="D249" s="97">
        <f>C249*Assumptions!$D$27/12</f>
        <v>1373.011455</v>
      </c>
      <c r="E249" s="97">
        <f t="shared" si="1"/>
        <v>1283.445151</v>
      </c>
      <c r="F249" s="97">
        <f>IFERROR(__xludf.DUMMYFUNCTION("pmt(Assumptions!$D$27/12,Assumptions!$D$20*12,-Assumptions!$D$19)"),2656.4566065329427)</f>
        <v>2656.456607</v>
      </c>
      <c r="G249" s="97">
        <f t="shared" si="2"/>
        <v>211311.877</v>
      </c>
    </row>
    <row r="250">
      <c r="A250" s="98">
        <f t="shared" si="6"/>
        <v>21</v>
      </c>
      <c r="B250" s="98">
        <f t="shared" si="7"/>
        <v>9</v>
      </c>
      <c r="C250" s="97">
        <f t="shared" si="5"/>
        <v>211311.877</v>
      </c>
      <c r="D250" s="97">
        <f>C250*Assumptions!$D$27/12</f>
        <v>1364.722539</v>
      </c>
      <c r="E250" s="97">
        <f t="shared" si="1"/>
        <v>1291.734068</v>
      </c>
      <c r="F250" s="97">
        <f>IFERROR(__xludf.DUMMYFUNCTION("pmt(Assumptions!$D$27/12,Assumptions!$D$20*12,-Assumptions!$D$19)"),2656.4566065329427)</f>
        <v>2656.456607</v>
      </c>
      <c r="G250" s="97">
        <f t="shared" si="2"/>
        <v>210020.1429</v>
      </c>
    </row>
    <row r="251">
      <c r="A251" s="98">
        <f t="shared" si="6"/>
        <v>21</v>
      </c>
      <c r="B251" s="98">
        <f t="shared" si="7"/>
        <v>10</v>
      </c>
      <c r="C251" s="97">
        <f t="shared" si="5"/>
        <v>210020.1429</v>
      </c>
      <c r="D251" s="97">
        <f>C251*Assumptions!$D$27/12</f>
        <v>1356.38009</v>
      </c>
      <c r="E251" s="97">
        <f t="shared" si="1"/>
        <v>1300.076517</v>
      </c>
      <c r="F251" s="97">
        <f>IFERROR(__xludf.DUMMYFUNCTION("pmt(Assumptions!$D$27/12,Assumptions!$D$20*12,-Assumptions!$D$19)"),2656.4566065329427)</f>
        <v>2656.456607</v>
      </c>
      <c r="G251" s="97">
        <f t="shared" si="2"/>
        <v>208720.0664</v>
      </c>
    </row>
    <row r="252">
      <c r="A252" s="98">
        <f t="shared" si="6"/>
        <v>21</v>
      </c>
      <c r="B252" s="98">
        <f t="shared" si="7"/>
        <v>11</v>
      </c>
      <c r="C252" s="97">
        <f t="shared" si="5"/>
        <v>208720.0664</v>
      </c>
      <c r="D252" s="97">
        <f>C252*Assumptions!$D$27/12</f>
        <v>1347.983762</v>
      </c>
      <c r="E252" s="97">
        <f t="shared" si="1"/>
        <v>1308.472844</v>
      </c>
      <c r="F252" s="97">
        <f>IFERROR(__xludf.DUMMYFUNCTION("pmt(Assumptions!$D$27/12,Assumptions!$D$20*12,-Assumptions!$D$19)"),2656.4566065329427)</f>
        <v>2656.456607</v>
      </c>
      <c r="G252" s="97">
        <f t="shared" si="2"/>
        <v>207411.5936</v>
      </c>
    </row>
    <row r="253">
      <c r="A253" s="98">
        <f t="shared" si="6"/>
        <v>21</v>
      </c>
      <c r="B253" s="98">
        <f t="shared" si="7"/>
        <v>12</v>
      </c>
      <c r="C253" s="97">
        <f t="shared" si="5"/>
        <v>207411.5936</v>
      </c>
      <c r="D253" s="97">
        <f>C253*Assumptions!$D$27/12</f>
        <v>1339.533208</v>
      </c>
      <c r="E253" s="97">
        <f t="shared" si="1"/>
        <v>1316.923398</v>
      </c>
      <c r="F253" s="97">
        <f>IFERROR(__xludf.DUMMYFUNCTION("pmt(Assumptions!$D$27/12,Assumptions!$D$20*12,-Assumptions!$D$19)"),2656.4566065329427)</f>
        <v>2656.456607</v>
      </c>
      <c r="G253" s="97">
        <f t="shared" si="2"/>
        <v>206094.6702</v>
      </c>
    </row>
    <row r="254">
      <c r="A254" s="98">
        <f t="shared" si="6"/>
        <v>22</v>
      </c>
      <c r="B254" s="98">
        <f t="shared" si="7"/>
        <v>1</v>
      </c>
      <c r="C254" s="97">
        <f t="shared" si="5"/>
        <v>206094.6702</v>
      </c>
      <c r="D254" s="97">
        <f>C254*Assumptions!$D$27/12</f>
        <v>1331.028078</v>
      </c>
      <c r="E254" s="97">
        <f t="shared" si="1"/>
        <v>1325.428528</v>
      </c>
      <c r="F254" s="97">
        <f>IFERROR(__xludf.DUMMYFUNCTION("pmt(Assumptions!$D$27/12,Assumptions!$D$20*12,-Assumptions!$D$19)"),2656.4566065329427)</f>
        <v>2656.456607</v>
      </c>
      <c r="G254" s="97">
        <f t="shared" si="2"/>
        <v>204769.2416</v>
      </c>
    </row>
    <row r="255">
      <c r="A255" s="98">
        <f t="shared" si="6"/>
        <v>22</v>
      </c>
      <c r="B255" s="98">
        <f t="shared" si="7"/>
        <v>2</v>
      </c>
      <c r="C255" s="97">
        <f t="shared" si="5"/>
        <v>204769.2416</v>
      </c>
      <c r="D255" s="97">
        <f>C255*Assumptions!$D$27/12</f>
        <v>1322.468019</v>
      </c>
      <c r="E255" s="97">
        <f t="shared" si="1"/>
        <v>1333.988588</v>
      </c>
      <c r="F255" s="97">
        <f>IFERROR(__xludf.DUMMYFUNCTION("pmt(Assumptions!$D$27/12,Assumptions!$D$20*12,-Assumptions!$D$19)"),2656.4566065329427)</f>
        <v>2656.456607</v>
      </c>
      <c r="G255" s="97">
        <f t="shared" si="2"/>
        <v>203435.253</v>
      </c>
    </row>
    <row r="256">
      <c r="A256" s="98">
        <f t="shared" si="6"/>
        <v>22</v>
      </c>
      <c r="B256" s="98">
        <f t="shared" si="7"/>
        <v>3</v>
      </c>
      <c r="C256" s="97">
        <f t="shared" si="5"/>
        <v>203435.253</v>
      </c>
      <c r="D256" s="97">
        <f>C256*Assumptions!$D$27/12</f>
        <v>1313.852676</v>
      </c>
      <c r="E256" s="97">
        <f t="shared" si="1"/>
        <v>1342.603931</v>
      </c>
      <c r="F256" s="97">
        <f>IFERROR(__xludf.DUMMYFUNCTION("pmt(Assumptions!$D$27/12,Assumptions!$D$20*12,-Assumptions!$D$19)"),2656.4566065329427)</f>
        <v>2656.456607</v>
      </c>
      <c r="G256" s="97">
        <f t="shared" si="2"/>
        <v>202092.6491</v>
      </c>
    </row>
    <row r="257">
      <c r="A257" s="98">
        <f t="shared" si="6"/>
        <v>22</v>
      </c>
      <c r="B257" s="98">
        <f t="shared" si="7"/>
        <v>4</v>
      </c>
      <c r="C257" s="97">
        <f t="shared" si="5"/>
        <v>202092.6491</v>
      </c>
      <c r="D257" s="97">
        <f>C257*Assumptions!$D$27/12</f>
        <v>1305.181692</v>
      </c>
      <c r="E257" s="97">
        <f t="shared" si="1"/>
        <v>1351.274914</v>
      </c>
      <c r="F257" s="97">
        <f>IFERROR(__xludf.DUMMYFUNCTION("pmt(Assumptions!$D$27/12,Assumptions!$D$20*12,-Assumptions!$D$19)"),2656.4566065329427)</f>
        <v>2656.456607</v>
      </c>
      <c r="G257" s="97">
        <f t="shared" si="2"/>
        <v>200741.3742</v>
      </c>
    </row>
    <row r="258">
      <c r="A258" s="98">
        <f t="shared" si="6"/>
        <v>22</v>
      </c>
      <c r="B258" s="98">
        <f t="shared" si="7"/>
        <v>5</v>
      </c>
      <c r="C258" s="97">
        <f t="shared" si="5"/>
        <v>200741.3742</v>
      </c>
      <c r="D258" s="97">
        <f>C258*Assumptions!$D$27/12</f>
        <v>1296.454708</v>
      </c>
      <c r="E258" s="97">
        <f t="shared" si="1"/>
        <v>1360.001898</v>
      </c>
      <c r="F258" s="97">
        <f>IFERROR(__xludf.DUMMYFUNCTION("pmt(Assumptions!$D$27/12,Assumptions!$D$20*12,-Assumptions!$D$19)"),2656.4566065329427)</f>
        <v>2656.456607</v>
      </c>
      <c r="G258" s="97">
        <f t="shared" si="2"/>
        <v>199381.3723</v>
      </c>
    </row>
    <row r="259">
      <c r="A259" s="98">
        <f t="shared" si="6"/>
        <v>22</v>
      </c>
      <c r="B259" s="98">
        <f t="shared" si="7"/>
        <v>6</v>
      </c>
      <c r="C259" s="97">
        <f t="shared" si="5"/>
        <v>199381.3723</v>
      </c>
      <c r="D259" s="97">
        <f>C259*Assumptions!$D$27/12</f>
        <v>1287.671363</v>
      </c>
      <c r="E259" s="97">
        <f t="shared" si="1"/>
        <v>1368.785244</v>
      </c>
      <c r="F259" s="97">
        <f>IFERROR(__xludf.DUMMYFUNCTION("pmt(Assumptions!$D$27/12,Assumptions!$D$20*12,-Assumptions!$D$19)"),2656.4566065329427)</f>
        <v>2656.456607</v>
      </c>
      <c r="G259" s="97">
        <f t="shared" si="2"/>
        <v>198012.5871</v>
      </c>
    </row>
    <row r="260">
      <c r="A260" s="98">
        <f t="shared" si="6"/>
        <v>22</v>
      </c>
      <c r="B260" s="98">
        <f t="shared" si="7"/>
        <v>7</v>
      </c>
      <c r="C260" s="97">
        <f t="shared" si="5"/>
        <v>198012.5871</v>
      </c>
      <c r="D260" s="97">
        <f>C260*Assumptions!$D$27/12</f>
        <v>1278.831291</v>
      </c>
      <c r="E260" s="97">
        <f t="shared" si="1"/>
        <v>1377.625315</v>
      </c>
      <c r="F260" s="97">
        <f>IFERROR(__xludf.DUMMYFUNCTION("pmt(Assumptions!$D$27/12,Assumptions!$D$20*12,-Assumptions!$D$19)"),2656.4566065329427)</f>
        <v>2656.456607</v>
      </c>
      <c r="G260" s="97">
        <f t="shared" si="2"/>
        <v>196634.9617</v>
      </c>
    </row>
    <row r="261">
      <c r="A261" s="98">
        <f t="shared" si="6"/>
        <v>22</v>
      </c>
      <c r="B261" s="98">
        <f t="shared" si="7"/>
        <v>8</v>
      </c>
      <c r="C261" s="97">
        <f t="shared" si="5"/>
        <v>196634.9617</v>
      </c>
      <c r="D261" s="97">
        <f>C261*Assumptions!$D$27/12</f>
        <v>1269.934128</v>
      </c>
      <c r="E261" s="97">
        <f t="shared" si="1"/>
        <v>1386.522479</v>
      </c>
      <c r="F261" s="97">
        <f>IFERROR(__xludf.DUMMYFUNCTION("pmt(Assumptions!$D$27/12,Assumptions!$D$20*12,-Assumptions!$D$19)"),2656.4566065329427)</f>
        <v>2656.456607</v>
      </c>
      <c r="G261" s="97">
        <f t="shared" si="2"/>
        <v>195248.4393</v>
      </c>
    </row>
    <row r="262">
      <c r="A262" s="98">
        <f t="shared" si="6"/>
        <v>22</v>
      </c>
      <c r="B262" s="98">
        <f t="shared" si="7"/>
        <v>9</v>
      </c>
      <c r="C262" s="97">
        <f t="shared" si="5"/>
        <v>195248.4393</v>
      </c>
      <c r="D262" s="97">
        <f>C262*Assumptions!$D$27/12</f>
        <v>1260.979504</v>
      </c>
      <c r="E262" s="97">
        <f t="shared" si="1"/>
        <v>1395.477103</v>
      </c>
      <c r="F262" s="97">
        <f>IFERROR(__xludf.DUMMYFUNCTION("pmt(Assumptions!$D$27/12,Assumptions!$D$20*12,-Assumptions!$D$19)"),2656.4566065329427)</f>
        <v>2656.456607</v>
      </c>
      <c r="G262" s="97">
        <f t="shared" si="2"/>
        <v>193852.9622</v>
      </c>
    </row>
    <row r="263">
      <c r="A263" s="98">
        <f t="shared" si="6"/>
        <v>22</v>
      </c>
      <c r="B263" s="98">
        <f t="shared" si="7"/>
        <v>10</v>
      </c>
      <c r="C263" s="97">
        <f t="shared" si="5"/>
        <v>193852.9622</v>
      </c>
      <c r="D263" s="97">
        <f>C263*Assumptions!$D$27/12</f>
        <v>1251.967047</v>
      </c>
      <c r="E263" s="97">
        <f t="shared" si="1"/>
        <v>1404.489559</v>
      </c>
      <c r="F263" s="97">
        <f>IFERROR(__xludf.DUMMYFUNCTION("pmt(Assumptions!$D$27/12,Assumptions!$D$20*12,-Assumptions!$D$19)"),2656.4566065329427)</f>
        <v>2656.456607</v>
      </c>
      <c r="G263" s="97">
        <f t="shared" si="2"/>
        <v>192448.4726</v>
      </c>
    </row>
    <row r="264">
      <c r="A264" s="98">
        <f t="shared" si="6"/>
        <v>22</v>
      </c>
      <c r="B264" s="98">
        <f t="shared" si="7"/>
        <v>11</v>
      </c>
      <c r="C264" s="97">
        <f t="shared" si="5"/>
        <v>192448.4726</v>
      </c>
      <c r="D264" s="97">
        <f>C264*Assumptions!$D$27/12</f>
        <v>1242.896386</v>
      </c>
      <c r="E264" s="97">
        <f t="shared" si="1"/>
        <v>1413.560221</v>
      </c>
      <c r="F264" s="97">
        <f>IFERROR(__xludf.DUMMYFUNCTION("pmt(Assumptions!$D$27/12,Assumptions!$D$20*12,-Assumptions!$D$19)"),2656.4566065329427)</f>
        <v>2656.456607</v>
      </c>
      <c r="G264" s="97">
        <f t="shared" si="2"/>
        <v>191034.9124</v>
      </c>
    </row>
    <row r="265">
      <c r="A265" s="98">
        <f t="shared" si="6"/>
        <v>22</v>
      </c>
      <c r="B265" s="98">
        <f t="shared" si="7"/>
        <v>12</v>
      </c>
      <c r="C265" s="97">
        <f t="shared" si="5"/>
        <v>191034.9124</v>
      </c>
      <c r="D265" s="97">
        <f>C265*Assumptions!$D$27/12</f>
        <v>1233.767142</v>
      </c>
      <c r="E265" s="97">
        <f t="shared" si="1"/>
        <v>1422.689464</v>
      </c>
      <c r="F265" s="97">
        <f>IFERROR(__xludf.DUMMYFUNCTION("pmt(Assumptions!$D$27/12,Assumptions!$D$20*12,-Assumptions!$D$19)"),2656.4566065329427)</f>
        <v>2656.456607</v>
      </c>
      <c r="G265" s="97">
        <f t="shared" si="2"/>
        <v>189612.2229</v>
      </c>
    </row>
    <row r="266">
      <c r="A266" s="98">
        <f t="shared" si="6"/>
        <v>23</v>
      </c>
      <c r="B266" s="98">
        <f t="shared" si="7"/>
        <v>1</v>
      </c>
      <c r="C266" s="97">
        <f t="shared" si="5"/>
        <v>189612.2229</v>
      </c>
      <c r="D266" s="97">
        <f>C266*Assumptions!$D$27/12</f>
        <v>1224.57894</v>
      </c>
      <c r="E266" s="97">
        <f t="shared" si="1"/>
        <v>1431.877667</v>
      </c>
      <c r="F266" s="97">
        <f>IFERROR(__xludf.DUMMYFUNCTION("pmt(Assumptions!$D$27/12,Assumptions!$D$20*12,-Assumptions!$D$19)"),2656.4566065329427)</f>
        <v>2656.456607</v>
      </c>
      <c r="G266" s="97">
        <f t="shared" si="2"/>
        <v>188180.3452</v>
      </c>
    </row>
    <row r="267">
      <c r="A267" s="98">
        <f t="shared" si="6"/>
        <v>23</v>
      </c>
      <c r="B267" s="98">
        <f t="shared" si="7"/>
        <v>2</v>
      </c>
      <c r="C267" s="97">
        <f t="shared" si="5"/>
        <v>188180.3452</v>
      </c>
      <c r="D267" s="97">
        <f>C267*Assumptions!$D$27/12</f>
        <v>1215.331396</v>
      </c>
      <c r="E267" s="97">
        <f t="shared" si="1"/>
        <v>1441.12521</v>
      </c>
      <c r="F267" s="97">
        <f>IFERROR(__xludf.DUMMYFUNCTION("pmt(Assumptions!$D$27/12,Assumptions!$D$20*12,-Assumptions!$D$19)"),2656.4566065329427)</f>
        <v>2656.456607</v>
      </c>
      <c r="G267" s="97">
        <f t="shared" si="2"/>
        <v>186739.22</v>
      </c>
    </row>
    <row r="268">
      <c r="A268" s="98">
        <f t="shared" si="6"/>
        <v>23</v>
      </c>
      <c r="B268" s="98">
        <f t="shared" si="7"/>
        <v>3</v>
      </c>
      <c r="C268" s="97">
        <f t="shared" si="5"/>
        <v>186739.22</v>
      </c>
      <c r="D268" s="97">
        <f>C268*Assumptions!$D$27/12</f>
        <v>1206.024129</v>
      </c>
      <c r="E268" s="97">
        <f t="shared" si="1"/>
        <v>1450.432477</v>
      </c>
      <c r="F268" s="97">
        <f>IFERROR(__xludf.DUMMYFUNCTION("pmt(Assumptions!$D$27/12,Assumptions!$D$20*12,-Assumptions!$D$19)"),2656.4566065329427)</f>
        <v>2656.456607</v>
      </c>
      <c r="G268" s="97">
        <f t="shared" si="2"/>
        <v>185288.7876</v>
      </c>
    </row>
    <row r="269">
      <c r="A269" s="98">
        <f t="shared" si="6"/>
        <v>23</v>
      </c>
      <c r="B269" s="98">
        <f t="shared" si="7"/>
        <v>4</v>
      </c>
      <c r="C269" s="97">
        <f t="shared" si="5"/>
        <v>185288.7876</v>
      </c>
      <c r="D269" s="97">
        <f>C269*Assumptions!$D$27/12</f>
        <v>1196.656753</v>
      </c>
      <c r="E269" s="97">
        <f t="shared" si="1"/>
        <v>1459.799854</v>
      </c>
      <c r="F269" s="97">
        <f>IFERROR(__xludf.DUMMYFUNCTION("pmt(Assumptions!$D$27/12,Assumptions!$D$20*12,-Assumptions!$D$19)"),2656.4566065329427)</f>
        <v>2656.456607</v>
      </c>
      <c r="G269" s="97">
        <f t="shared" si="2"/>
        <v>183828.9877</v>
      </c>
    </row>
    <row r="270">
      <c r="A270" s="98">
        <f t="shared" si="6"/>
        <v>23</v>
      </c>
      <c r="B270" s="98">
        <f t="shared" si="7"/>
        <v>5</v>
      </c>
      <c r="C270" s="97">
        <f t="shared" si="5"/>
        <v>183828.9877</v>
      </c>
      <c r="D270" s="97">
        <f>C270*Assumptions!$D$27/12</f>
        <v>1187.228879</v>
      </c>
      <c r="E270" s="97">
        <f t="shared" si="1"/>
        <v>1469.227728</v>
      </c>
      <c r="F270" s="97">
        <f>IFERROR(__xludf.DUMMYFUNCTION("pmt(Assumptions!$D$27/12,Assumptions!$D$20*12,-Assumptions!$D$19)"),2656.4566065329427)</f>
        <v>2656.456607</v>
      </c>
      <c r="G270" s="97">
        <f t="shared" si="2"/>
        <v>182359.76</v>
      </c>
    </row>
    <row r="271">
      <c r="A271" s="98">
        <f t="shared" si="6"/>
        <v>23</v>
      </c>
      <c r="B271" s="98">
        <f t="shared" si="7"/>
        <v>6</v>
      </c>
      <c r="C271" s="97">
        <f t="shared" si="5"/>
        <v>182359.76</v>
      </c>
      <c r="D271" s="97">
        <f>C271*Assumptions!$D$27/12</f>
        <v>1177.740117</v>
      </c>
      <c r="E271" s="97">
        <f t="shared" si="1"/>
        <v>1478.71649</v>
      </c>
      <c r="F271" s="97">
        <f>IFERROR(__xludf.DUMMYFUNCTION("pmt(Assumptions!$D$27/12,Assumptions!$D$20*12,-Assumptions!$D$19)"),2656.4566065329427)</f>
        <v>2656.456607</v>
      </c>
      <c r="G271" s="97">
        <f t="shared" si="2"/>
        <v>180881.0435</v>
      </c>
    </row>
    <row r="272">
      <c r="A272" s="98">
        <f t="shared" si="6"/>
        <v>23</v>
      </c>
      <c r="B272" s="98">
        <f t="shared" si="7"/>
        <v>7</v>
      </c>
      <c r="C272" s="97">
        <f t="shared" si="5"/>
        <v>180881.0435</v>
      </c>
      <c r="D272" s="97">
        <f>C272*Assumptions!$D$27/12</f>
        <v>1168.190073</v>
      </c>
      <c r="E272" s="97">
        <f t="shared" si="1"/>
        <v>1488.266534</v>
      </c>
      <c r="F272" s="97">
        <f>IFERROR(__xludf.DUMMYFUNCTION("pmt(Assumptions!$D$27/12,Assumptions!$D$20*12,-Assumptions!$D$19)"),2656.4566065329427)</f>
        <v>2656.456607</v>
      </c>
      <c r="G272" s="97">
        <f t="shared" si="2"/>
        <v>179392.777</v>
      </c>
    </row>
    <row r="273">
      <c r="A273" s="98">
        <f t="shared" si="6"/>
        <v>23</v>
      </c>
      <c r="B273" s="98">
        <f t="shared" si="7"/>
        <v>8</v>
      </c>
      <c r="C273" s="97">
        <f t="shared" si="5"/>
        <v>179392.777</v>
      </c>
      <c r="D273" s="97">
        <f>C273*Assumptions!$D$27/12</f>
        <v>1158.578351</v>
      </c>
      <c r="E273" s="97">
        <f t="shared" si="1"/>
        <v>1497.878255</v>
      </c>
      <c r="F273" s="97">
        <f>IFERROR(__xludf.DUMMYFUNCTION("pmt(Assumptions!$D$27/12,Assumptions!$D$20*12,-Assumptions!$D$19)"),2656.4566065329427)</f>
        <v>2656.456607</v>
      </c>
      <c r="G273" s="97">
        <f t="shared" si="2"/>
        <v>177894.8987</v>
      </c>
    </row>
    <row r="274">
      <c r="A274" s="98">
        <f t="shared" si="6"/>
        <v>23</v>
      </c>
      <c r="B274" s="98">
        <f t="shared" si="7"/>
        <v>9</v>
      </c>
      <c r="C274" s="97">
        <f t="shared" si="5"/>
        <v>177894.8987</v>
      </c>
      <c r="D274" s="97">
        <f>C274*Assumptions!$D$27/12</f>
        <v>1148.904554</v>
      </c>
      <c r="E274" s="97">
        <f t="shared" si="1"/>
        <v>1507.552052</v>
      </c>
      <c r="F274" s="97">
        <f>IFERROR(__xludf.DUMMYFUNCTION("pmt(Assumptions!$D$27/12,Assumptions!$D$20*12,-Assumptions!$D$19)"),2656.4566065329427)</f>
        <v>2656.456607</v>
      </c>
      <c r="G274" s="97">
        <f t="shared" si="2"/>
        <v>176387.3466</v>
      </c>
    </row>
    <row r="275">
      <c r="A275" s="98">
        <f t="shared" si="6"/>
        <v>23</v>
      </c>
      <c r="B275" s="98">
        <f t="shared" si="7"/>
        <v>10</v>
      </c>
      <c r="C275" s="97">
        <f t="shared" si="5"/>
        <v>176387.3466</v>
      </c>
      <c r="D275" s="97">
        <f>C275*Assumptions!$D$27/12</f>
        <v>1139.16828</v>
      </c>
      <c r="E275" s="97">
        <f t="shared" si="1"/>
        <v>1517.288326</v>
      </c>
      <c r="F275" s="97">
        <f>IFERROR(__xludf.DUMMYFUNCTION("pmt(Assumptions!$D$27/12,Assumptions!$D$20*12,-Assumptions!$D$19)"),2656.4566065329427)</f>
        <v>2656.456607</v>
      </c>
      <c r="G275" s="97">
        <f t="shared" si="2"/>
        <v>174870.0583</v>
      </c>
    </row>
    <row r="276">
      <c r="A276" s="98">
        <f t="shared" si="6"/>
        <v>23</v>
      </c>
      <c r="B276" s="98">
        <f t="shared" si="7"/>
        <v>11</v>
      </c>
      <c r="C276" s="97">
        <f t="shared" si="5"/>
        <v>174870.0583</v>
      </c>
      <c r="D276" s="97">
        <f>C276*Assumptions!$D$27/12</f>
        <v>1129.369127</v>
      </c>
      <c r="E276" s="97">
        <f t="shared" si="1"/>
        <v>1527.08748</v>
      </c>
      <c r="F276" s="97">
        <f>IFERROR(__xludf.DUMMYFUNCTION("pmt(Assumptions!$D$27/12,Assumptions!$D$20*12,-Assumptions!$D$19)"),2656.4566065329427)</f>
        <v>2656.456607</v>
      </c>
      <c r="G276" s="97">
        <f t="shared" si="2"/>
        <v>173342.9708</v>
      </c>
    </row>
    <row r="277">
      <c r="A277" s="98">
        <f t="shared" si="6"/>
        <v>23</v>
      </c>
      <c r="B277" s="98">
        <f t="shared" si="7"/>
        <v>12</v>
      </c>
      <c r="C277" s="97">
        <f t="shared" si="5"/>
        <v>173342.9708</v>
      </c>
      <c r="D277" s="97">
        <f>C277*Assumptions!$D$27/12</f>
        <v>1119.506687</v>
      </c>
      <c r="E277" s="97">
        <f t="shared" si="1"/>
        <v>1536.94992</v>
      </c>
      <c r="F277" s="97">
        <f>IFERROR(__xludf.DUMMYFUNCTION("pmt(Assumptions!$D$27/12,Assumptions!$D$20*12,-Assumptions!$D$19)"),2656.4566065329427)</f>
        <v>2656.456607</v>
      </c>
      <c r="G277" s="97">
        <f t="shared" si="2"/>
        <v>171806.0209</v>
      </c>
    </row>
    <row r="278">
      <c r="A278" s="98">
        <f t="shared" si="6"/>
        <v>24</v>
      </c>
      <c r="B278" s="98">
        <f t="shared" si="7"/>
        <v>1</v>
      </c>
      <c r="C278" s="97">
        <f t="shared" si="5"/>
        <v>171806.0209</v>
      </c>
      <c r="D278" s="97">
        <f>C278*Assumptions!$D$27/12</f>
        <v>1109.580552</v>
      </c>
      <c r="E278" s="97">
        <f t="shared" si="1"/>
        <v>1546.876055</v>
      </c>
      <c r="F278" s="97">
        <f>IFERROR(__xludf.DUMMYFUNCTION("pmt(Assumptions!$D$27/12,Assumptions!$D$20*12,-Assumptions!$D$19)"),2656.4566065329427)</f>
        <v>2656.456607</v>
      </c>
      <c r="G278" s="97">
        <f t="shared" si="2"/>
        <v>170259.1449</v>
      </c>
    </row>
    <row r="279">
      <c r="A279" s="98">
        <f t="shared" si="6"/>
        <v>24</v>
      </c>
      <c r="B279" s="98">
        <f t="shared" si="7"/>
        <v>2</v>
      </c>
      <c r="C279" s="97">
        <f t="shared" si="5"/>
        <v>170259.1449</v>
      </c>
      <c r="D279" s="97">
        <f>C279*Assumptions!$D$27/12</f>
        <v>1099.590311</v>
      </c>
      <c r="E279" s="97">
        <f t="shared" si="1"/>
        <v>1556.866296</v>
      </c>
      <c r="F279" s="97">
        <f>IFERROR(__xludf.DUMMYFUNCTION("pmt(Assumptions!$D$27/12,Assumptions!$D$20*12,-Assumptions!$D$19)"),2656.4566065329427)</f>
        <v>2656.456607</v>
      </c>
      <c r="G279" s="97">
        <f t="shared" si="2"/>
        <v>168702.2786</v>
      </c>
    </row>
    <row r="280">
      <c r="A280" s="98">
        <f t="shared" si="6"/>
        <v>24</v>
      </c>
      <c r="B280" s="98">
        <f t="shared" si="7"/>
        <v>3</v>
      </c>
      <c r="C280" s="97">
        <f t="shared" si="5"/>
        <v>168702.2786</v>
      </c>
      <c r="D280" s="97">
        <f>C280*Assumptions!$D$27/12</f>
        <v>1089.535549</v>
      </c>
      <c r="E280" s="97">
        <f t="shared" si="1"/>
        <v>1566.921057</v>
      </c>
      <c r="F280" s="97">
        <f>IFERROR(__xludf.DUMMYFUNCTION("pmt(Assumptions!$D$27/12,Assumptions!$D$20*12,-Assumptions!$D$19)"),2656.4566065329427)</f>
        <v>2656.456607</v>
      </c>
      <c r="G280" s="97">
        <f t="shared" si="2"/>
        <v>167135.3575</v>
      </c>
    </row>
    <row r="281">
      <c r="A281" s="98">
        <f t="shared" si="6"/>
        <v>24</v>
      </c>
      <c r="B281" s="98">
        <f t="shared" si="7"/>
        <v>4</v>
      </c>
      <c r="C281" s="97">
        <f t="shared" si="5"/>
        <v>167135.3575</v>
      </c>
      <c r="D281" s="97">
        <f>C281*Assumptions!$D$27/12</f>
        <v>1079.415851</v>
      </c>
      <c r="E281" s="97">
        <f t="shared" si="1"/>
        <v>1577.040756</v>
      </c>
      <c r="F281" s="97">
        <f>IFERROR(__xludf.DUMMYFUNCTION("pmt(Assumptions!$D$27/12,Assumptions!$D$20*12,-Assumptions!$D$19)"),2656.4566065329427)</f>
        <v>2656.456607</v>
      </c>
      <c r="G281" s="97">
        <f t="shared" si="2"/>
        <v>165558.3168</v>
      </c>
    </row>
    <row r="282">
      <c r="A282" s="98">
        <f t="shared" si="6"/>
        <v>24</v>
      </c>
      <c r="B282" s="98">
        <f t="shared" si="7"/>
        <v>5</v>
      </c>
      <c r="C282" s="97">
        <f t="shared" si="5"/>
        <v>165558.3168</v>
      </c>
      <c r="D282" s="97">
        <f>C282*Assumptions!$D$27/12</f>
        <v>1069.230796</v>
      </c>
      <c r="E282" s="97">
        <f t="shared" si="1"/>
        <v>1587.225811</v>
      </c>
      <c r="F282" s="97">
        <f>IFERROR(__xludf.DUMMYFUNCTION("pmt(Assumptions!$D$27/12,Assumptions!$D$20*12,-Assumptions!$D$19)"),2656.4566065329427)</f>
        <v>2656.456607</v>
      </c>
      <c r="G282" s="97">
        <f t="shared" si="2"/>
        <v>163971.0909</v>
      </c>
    </row>
    <row r="283">
      <c r="A283" s="98">
        <f t="shared" si="6"/>
        <v>24</v>
      </c>
      <c r="B283" s="98">
        <f t="shared" si="7"/>
        <v>6</v>
      </c>
      <c r="C283" s="97">
        <f t="shared" si="5"/>
        <v>163971.0909</v>
      </c>
      <c r="D283" s="97">
        <f>C283*Assumptions!$D$27/12</f>
        <v>1058.979962</v>
      </c>
      <c r="E283" s="97">
        <f t="shared" si="1"/>
        <v>1597.476644</v>
      </c>
      <c r="F283" s="97">
        <f>IFERROR(__xludf.DUMMYFUNCTION("pmt(Assumptions!$D$27/12,Assumptions!$D$20*12,-Assumptions!$D$19)"),2656.4566065329427)</f>
        <v>2656.456607</v>
      </c>
      <c r="G283" s="97">
        <f t="shared" si="2"/>
        <v>162373.6143</v>
      </c>
    </row>
    <row r="284">
      <c r="A284" s="98">
        <f t="shared" si="6"/>
        <v>24</v>
      </c>
      <c r="B284" s="98">
        <f t="shared" si="7"/>
        <v>7</v>
      </c>
      <c r="C284" s="97">
        <f t="shared" si="5"/>
        <v>162373.6143</v>
      </c>
      <c r="D284" s="97">
        <f>C284*Assumptions!$D$27/12</f>
        <v>1048.662926</v>
      </c>
      <c r="E284" s="97">
        <f t="shared" si="1"/>
        <v>1607.793681</v>
      </c>
      <c r="F284" s="97">
        <f>IFERROR(__xludf.DUMMYFUNCTION("pmt(Assumptions!$D$27/12,Assumptions!$D$20*12,-Assumptions!$D$19)"),2656.4566065329427)</f>
        <v>2656.456607</v>
      </c>
      <c r="G284" s="97">
        <f t="shared" si="2"/>
        <v>160765.8206</v>
      </c>
    </row>
    <row r="285">
      <c r="A285" s="98">
        <f t="shared" si="6"/>
        <v>24</v>
      </c>
      <c r="B285" s="98">
        <f t="shared" si="7"/>
        <v>8</v>
      </c>
      <c r="C285" s="97">
        <f t="shared" si="5"/>
        <v>160765.8206</v>
      </c>
      <c r="D285" s="97">
        <f>C285*Assumptions!$D$27/12</f>
        <v>1038.279258</v>
      </c>
      <c r="E285" s="97">
        <f t="shared" si="1"/>
        <v>1618.177348</v>
      </c>
      <c r="F285" s="97">
        <f>IFERROR(__xludf.DUMMYFUNCTION("pmt(Assumptions!$D$27/12,Assumptions!$D$20*12,-Assumptions!$D$19)"),2656.4566065329427)</f>
        <v>2656.456607</v>
      </c>
      <c r="G285" s="97">
        <f t="shared" si="2"/>
        <v>159147.6433</v>
      </c>
    </row>
    <row r="286">
      <c r="A286" s="98">
        <f t="shared" si="6"/>
        <v>24</v>
      </c>
      <c r="B286" s="98">
        <f t="shared" si="7"/>
        <v>9</v>
      </c>
      <c r="C286" s="97">
        <f t="shared" si="5"/>
        <v>159147.6433</v>
      </c>
      <c r="D286" s="97">
        <f>C286*Assumptions!$D$27/12</f>
        <v>1027.828529</v>
      </c>
      <c r="E286" s="97">
        <f t="shared" si="1"/>
        <v>1628.628077</v>
      </c>
      <c r="F286" s="97">
        <f>IFERROR(__xludf.DUMMYFUNCTION("pmt(Assumptions!$D$27/12,Assumptions!$D$20*12,-Assumptions!$D$19)"),2656.4566065329427)</f>
        <v>2656.456607</v>
      </c>
      <c r="G286" s="97">
        <f t="shared" si="2"/>
        <v>157519.0152</v>
      </c>
    </row>
    <row r="287">
      <c r="A287" s="98">
        <f t="shared" si="6"/>
        <v>24</v>
      </c>
      <c r="B287" s="98">
        <f t="shared" si="7"/>
        <v>10</v>
      </c>
      <c r="C287" s="97">
        <f t="shared" si="5"/>
        <v>157519.0152</v>
      </c>
      <c r="D287" s="97">
        <f>C287*Assumptions!$D$27/12</f>
        <v>1017.310306</v>
      </c>
      <c r="E287" s="97">
        <f t="shared" si="1"/>
        <v>1639.1463</v>
      </c>
      <c r="F287" s="97">
        <f>IFERROR(__xludf.DUMMYFUNCTION("pmt(Assumptions!$D$27/12,Assumptions!$D$20*12,-Assumptions!$D$19)"),2656.4566065329427)</f>
        <v>2656.456607</v>
      </c>
      <c r="G287" s="97">
        <f t="shared" si="2"/>
        <v>155879.8689</v>
      </c>
    </row>
    <row r="288">
      <c r="A288" s="98">
        <f t="shared" si="6"/>
        <v>24</v>
      </c>
      <c r="B288" s="98">
        <f t="shared" si="7"/>
        <v>11</v>
      </c>
      <c r="C288" s="97">
        <f t="shared" si="5"/>
        <v>155879.8689</v>
      </c>
      <c r="D288" s="97">
        <f>C288*Assumptions!$D$27/12</f>
        <v>1006.724153</v>
      </c>
      <c r="E288" s="97">
        <f t="shared" si="1"/>
        <v>1649.732453</v>
      </c>
      <c r="F288" s="97">
        <f>IFERROR(__xludf.DUMMYFUNCTION("pmt(Assumptions!$D$27/12,Assumptions!$D$20*12,-Assumptions!$D$19)"),2656.4566065329427)</f>
        <v>2656.456607</v>
      </c>
      <c r="G288" s="97">
        <f t="shared" si="2"/>
        <v>154230.1364</v>
      </c>
    </row>
    <row r="289">
      <c r="A289" s="98">
        <f t="shared" si="6"/>
        <v>24</v>
      </c>
      <c r="B289" s="98">
        <f t="shared" si="7"/>
        <v>12</v>
      </c>
      <c r="C289" s="97">
        <f t="shared" si="5"/>
        <v>154230.1364</v>
      </c>
      <c r="D289" s="97">
        <f>C289*Assumptions!$D$27/12</f>
        <v>996.0696312</v>
      </c>
      <c r="E289" s="97">
        <f t="shared" si="1"/>
        <v>1660.386975</v>
      </c>
      <c r="F289" s="97">
        <f>IFERROR(__xludf.DUMMYFUNCTION("pmt(Assumptions!$D$27/12,Assumptions!$D$20*12,-Assumptions!$D$19)"),2656.4566065329427)</f>
        <v>2656.456607</v>
      </c>
      <c r="G289" s="97">
        <f t="shared" si="2"/>
        <v>152569.7495</v>
      </c>
    </row>
    <row r="290">
      <c r="A290" s="98">
        <f t="shared" si="6"/>
        <v>25</v>
      </c>
      <c r="B290" s="98">
        <f t="shared" si="7"/>
        <v>1</v>
      </c>
      <c r="C290" s="97">
        <f t="shared" si="5"/>
        <v>152569.7495</v>
      </c>
      <c r="D290" s="97">
        <f>C290*Assumptions!$D$27/12</f>
        <v>985.3462986</v>
      </c>
      <c r="E290" s="97">
        <f t="shared" si="1"/>
        <v>1671.110308</v>
      </c>
      <c r="F290" s="97">
        <f>IFERROR(__xludf.DUMMYFUNCTION("pmt(Assumptions!$D$27/12,Assumptions!$D$20*12,-Assumptions!$D$19)"),2656.4566065329427)</f>
        <v>2656.456607</v>
      </c>
      <c r="G290" s="97">
        <f t="shared" si="2"/>
        <v>150898.6392</v>
      </c>
    </row>
    <row r="291">
      <c r="A291" s="98">
        <f t="shared" si="6"/>
        <v>25</v>
      </c>
      <c r="B291" s="98">
        <f t="shared" si="7"/>
        <v>2</v>
      </c>
      <c r="C291" s="97">
        <f t="shared" si="5"/>
        <v>150898.6392</v>
      </c>
      <c r="D291" s="97">
        <f>C291*Assumptions!$D$27/12</f>
        <v>974.5537112</v>
      </c>
      <c r="E291" s="97">
        <f t="shared" si="1"/>
        <v>1681.902895</v>
      </c>
      <c r="F291" s="97">
        <f>IFERROR(__xludf.DUMMYFUNCTION("pmt(Assumptions!$D$27/12,Assumptions!$D$20*12,-Assumptions!$D$19)"),2656.4566065329427)</f>
        <v>2656.456607</v>
      </c>
      <c r="G291" s="97">
        <f t="shared" si="2"/>
        <v>149216.7363</v>
      </c>
    </row>
    <row r="292">
      <c r="A292" s="98">
        <f t="shared" si="6"/>
        <v>25</v>
      </c>
      <c r="B292" s="98">
        <f t="shared" si="7"/>
        <v>3</v>
      </c>
      <c r="C292" s="97">
        <f t="shared" si="5"/>
        <v>149216.7363</v>
      </c>
      <c r="D292" s="97">
        <f>C292*Assumptions!$D$27/12</f>
        <v>963.6914217</v>
      </c>
      <c r="E292" s="97">
        <f t="shared" si="1"/>
        <v>1692.765185</v>
      </c>
      <c r="F292" s="97">
        <f>IFERROR(__xludf.DUMMYFUNCTION("pmt(Assumptions!$D$27/12,Assumptions!$D$20*12,-Assumptions!$D$19)"),2656.4566065329427)</f>
        <v>2656.456607</v>
      </c>
      <c r="G292" s="97">
        <f t="shared" si="2"/>
        <v>147523.9711</v>
      </c>
    </row>
    <row r="293">
      <c r="A293" s="98">
        <f t="shared" si="6"/>
        <v>25</v>
      </c>
      <c r="B293" s="98">
        <f t="shared" si="7"/>
        <v>4</v>
      </c>
      <c r="C293" s="97">
        <f t="shared" si="5"/>
        <v>147523.9711</v>
      </c>
      <c r="D293" s="97">
        <f>C293*Assumptions!$D$27/12</f>
        <v>952.7589799</v>
      </c>
      <c r="E293" s="97">
        <f t="shared" si="1"/>
        <v>1703.697627</v>
      </c>
      <c r="F293" s="97">
        <f>IFERROR(__xludf.DUMMYFUNCTION("pmt(Assumptions!$D$27/12,Assumptions!$D$20*12,-Assumptions!$D$19)"),2656.4566065329427)</f>
        <v>2656.456607</v>
      </c>
      <c r="G293" s="97">
        <f t="shared" si="2"/>
        <v>145820.2735</v>
      </c>
    </row>
    <row r="294">
      <c r="A294" s="98">
        <f t="shared" si="6"/>
        <v>25</v>
      </c>
      <c r="B294" s="98">
        <f t="shared" si="7"/>
        <v>5</v>
      </c>
      <c r="C294" s="97">
        <f t="shared" si="5"/>
        <v>145820.2735</v>
      </c>
      <c r="D294" s="97">
        <f>C294*Assumptions!$D$27/12</f>
        <v>941.7559327</v>
      </c>
      <c r="E294" s="97">
        <f t="shared" si="1"/>
        <v>1714.700674</v>
      </c>
      <c r="F294" s="97">
        <f>IFERROR(__xludf.DUMMYFUNCTION("pmt(Assumptions!$D$27/12,Assumptions!$D$20*12,-Assumptions!$D$19)"),2656.4566065329427)</f>
        <v>2656.456607</v>
      </c>
      <c r="G294" s="97">
        <f t="shared" si="2"/>
        <v>144105.5728</v>
      </c>
    </row>
    <row r="295">
      <c r="A295" s="98">
        <f t="shared" si="6"/>
        <v>25</v>
      </c>
      <c r="B295" s="98">
        <f t="shared" si="7"/>
        <v>6</v>
      </c>
      <c r="C295" s="97">
        <f t="shared" si="5"/>
        <v>144105.5728</v>
      </c>
      <c r="D295" s="97">
        <f>C295*Assumptions!$D$27/12</f>
        <v>930.6818242</v>
      </c>
      <c r="E295" s="97">
        <f t="shared" si="1"/>
        <v>1725.774782</v>
      </c>
      <c r="F295" s="97">
        <f>IFERROR(__xludf.DUMMYFUNCTION("pmt(Assumptions!$D$27/12,Assumptions!$D$20*12,-Assumptions!$D$19)"),2656.4566065329427)</f>
        <v>2656.456607</v>
      </c>
      <c r="G295" s="97">
        <f t="shared" si="2"/>
        <v>142379.798</v>
      </c>
    </row>
    <row r="296">
      <c r="A296" s="98">
        <f t="shared" si="6"/>
        <v>25</v>
      </c>
      <c r="B296" s="98">
        <f t="shared" si="7"/>
        <v>7</v>
      </c>
      <c r="C296" s="97">
        <f t="shared" si="5"/>
        <v>142379.798</v>
      </c>
      <c r="D296" s="97">
        <f>C296*Assumptions!$D$27/12</f>
        <v>919.5361954</v>
      </c>
      <c r="E296" s="97">
        <f t="shared" si="1"/>
        <v>1736.920411</v>
      </c>
      <c r="F296" s="97">
        <f>IFERROR(__xludf.DUMMYFUNCTION("pmt(Assumptions!$D$27/12,Assumptions!$D$20*12,-Assumptions!$D$19)"),2656.4566065329427)</f>
        <v>2656.456607</v>
      </c>
      <c r="G296" s="97">
        <f t="shared" si="2"/>
        <v>140642.8776</v>
      </c>
    </row>
    <row r="297">
      <c r="A297" s="98">
        <f t="shared" si="6"/>
        <v>25</v>
      </c>
      <c r="B297" s="98">
        <f t="shared" si="7"/>
        <v>8</v>
      </c>
      <c r="C297" s="97">
        <f t="shared" si="5"/>
        <v>140642.8776</v>
      </c>
      <c r="D297" s="97">
        <f>C297*Assumptions!$D$27/12</f>
        <v>908.3185844</v>
      </c>
      <c r="E297" s="97">
        <f t="shared" si="1"/>
        <v>1748.138022</v>
      </c>
      <c r="F297" s="97">
        <f>IFERROR(__xludf.DUMMYFUNCTION("pmt(Assumptions!$D$27/12,Assumptions!$D$20*12,-Assumptions!$D$19)"),2656.4566065329427)</f>
        <v>2656.456607</v>
      </c>
      <c r="G297" s="97">
        <f t="shared" si="2"/>
        <v>138894.7396</v>
      </c>
    </row>
    <row r="298">
      <c r="A298" s="98">
        <f t="shared" si="6"/>
        <v>25</v>
      </c>
      <c r="B298" s="98">
        <f t="shared" si="7"/>
        <v>9</v>
      </c>
      <c r="C298" s="97">
        <f t="shared" si="5"/>
        <v>138894.7396</v>
      </c>
      <c r="D298" s="97">
        <f>C298*Assumptions!$D$27/12</f>
        <v>897.0285263</v>
      </c>
      <c r="E298" s="97">
        <f t="shared" si="1"/>
        <v>1759.42808</v>
      </c>
      <c r="F298" s="97">
        <f>IFERROR(__xludf.DUMMYFUNCTION("pmt(Assumptions!$D$27/12,Assumptions!$D$20*12,-Assumptions!$D$19)"),2656.4566065329427)</f>
        <v>2656.456607</v>
      </c>
      <c r="G298" s="97">
        <f t="shared" si="2"/>
        <v>137135.3115</v>
      </c>
    </row>
    <row r="299">
      <c r="A299" s="98">
        <f t="shared" si="6"/>
        <v>25</v>
      </c>
      <c r="B299" s="98">
        <f t="shared" si="7"/>
        <v>10</v>
      </c>
      <c r="C299" s="97">
        <f t="shared" si="5"/>
        <v>137135.3115</v>
      </c>
      <c r="D299" s="97">
        <f>C299*Assumptions!$D$27/12</f>
        <v>885.6655533</v>
      </c>
      <c r="E299" s="97">
        <f t="shared" si="1"/>
        <v>1770.791053</v>
      </c>
      <c r="F299" s="97">
        <f>IFERROR(__xludf.DUMMYFUNCTION("pmt(Assumptions!$D$27/12,Assumptions!$D$20*12,-Assumptions!$D$19)"),2656.4566065329427)</f>
        <v>2656.456607</v>
      </c>
      <c r="G299" s="97">
        <f t="shared" si="2"/>
        <v>135364.5204</v>
      </c>
    </row>
    <row r="300">
      <c r="A300" s="98">
        <f t="shared" si="6"/>
        <v>25</v>
      </c>
      <c r="B300" s="98">
        <f t="shared" si="7"/>
        <v>11</v>
      </c>
      <c r="C300" s="97">
        <f t="shared" si="5"/>
        <v>135364.5204</v>
      </c>
      <c r="D300" s="97">
        <f>C300*Assumptions!$D$27/12</f>
        <v>874.2291944</v>
      </c>
      <c r="E300" s="97">
        <f t="shared" si="1"/>
        <v>1782.227412</v>
      </c>
      <c r="F300" s="97">
        <f>IFERROR(__xludf.DUMMYFUNCTION("pmt(Assumptions!$D$27/12,Assumptions!$D$20*12,-Assumptions!$D$19)"),2656.4566065329427)</f>
        <v>2656.456607</v>
      </c>
      <c r="G300" s="97">
        <f t="shared" si="2"/>
        <v>133582.293</v>
      </c>
    </row>
    <row r="301">
      <c r="A301" s="98">
        <f t="shared" si="6"/>
        <v>25</v>
      </c>
      <c r="B301" s="98">
        <f t="shared" si="7"/>
        <v>12</v>
      </c>
      <c r="C301" s="97">
        <f t="shared" si="5"/>
        <v>133582.293</v>
      </c>
      <c r="D301" s="97">
        <f>C301*Assumptions!$D$27/12</f>
        <v>862.7189757</v>
      </c>
      <c r="E301" s="97">
        <f t="shared" si="1"/>
        <v>1793.737631</v>
      </c>
      <c r="F301" s="97">
        <f>IFERROR(__xludf.DUMMYFUNCTION("pmt(Assumptions!$D$27/12,Assumptions!$D$20*12,-Assumptions!$D$19)"),2656.4566065329427)</f>
        <v>2656.456607</v>
      </c>
      <c r="G301" s="97">
        <f t="shared" si="2"/>
        <v>131788.5554</v>
      </c>
    </row>
    <row r="302">
      <c r="A302" s="98">
        <f t="shared" si="6"/>
        <v>26</v>
      </c>
      <c r="B302" s="98">
        <f t="shared" si="7"/>
        <v>1</v>
      </c>
      <c r="C302" s="97">
        <f t="shared" si="5"/>
        <v>131788.5554</v>
      </c>
      <c r="D302" s="97">
        <f>C302*Assumptions!$D$27/12</f>
        <v>851.1344202</v>
      </c>
      <c r="E302" s="97">
        <f t="shared" si="1"/>
        <v>1805.322186</v>
      </c>
      <c r="F302" s="97">
        <f>IFERROR(__xludf.DUMMYFUNCTION("pmt(Assumptions!$D$27/12,Assumptions!$D$20*12,-Assumptions!$D$19)"),2656.4566065329427)</f>
        <v>2656.456607</v>
      </c>
      <c r="G302" s="97">
        <f t="shared" si="2"/>
        <v>129983.2332</v>
      </c>
    </row>
    <row r="303">
      <c r="A303" s="98">
        <f t="shared" si="6"/>
        <v>26</v>
      </c>
      <c r="B303" s="98">
        <f t="shared" si="7"/>
        <v>2</v>
      </c>
      <c r="C303" s="97">
        <f t="shared" si="5"/>
        <v>129983.2332</v>
      </c>
      <c r="D303" s="97">
        <f>C303*Assumptions!$D$27/12</f>
        <v>839.4750477</v>
      </c>
      <c r="E303" s="97">
        <f t="shared" si="1"/>
        <v>1816.981559</v>
      </c>
      <c r="F303" s="97">
        <f>IFERROR(__xludf.DUMMYFUNCTION("pmt(Assumptions!$D$27/12,Assumptions!$D$20*12,-Assumptions!$D$19)"),2656.4566065329427)</f>
        <v>2656.456607</v>
      </c>
      <c r="G303" s="97">
        <f t="shared" si="2"/>
        <v>128166.2516</v>
      </c>
    </row>
    <row r="304">
      <c r="A304" s="98">
        <f t="shared" si="6"/>
        <v>26</v>
      </c>
      <c r="B304" s="98">
        <f t="shared" si="7"/>
        <v>3</v>
      </c>
      <c r="C304" s="97">
        <f t="shared" si="5"/>
        <v>128166.2516</v>
      </c>
      <c r="D304" s="97">
        <f>C304*Assumptions!$D$27/12</f>
        <v>827.7403752</v>
      </c>
      <c r="E304" s="97">
        <f t="shared" si="1"/>
        <v>1828.716231</v>
      </c>
      <c r="F304" s="97">
        <f>IFERROR(__xludf.DUMMYFUNCTION("pmt(Assumptions!$D$27/12,Assumptions!$D$20*12,-Assumptions!$D$19)"),2656.4566065329427)</f>
        <v>2656.456607</v>
      </c>
      <c r="G304" s="97">
        <f t="shared" si="2"/>
        <v>126337.5354</v>
      </c>
    </row>
    <row r="305">
      <c r="A305" s="98">
        <f t="shared" si="6"/>
        <v>26</v>
      </c>
      <c r="B305" s="98">
        <f t="shared" si="7"/>
        <v>4</v>
      </c>
      <c r="C305" s="97">
        <f t="shared" si="5"/>
        <v>126337.5354</v>
      </c>
      <c r="D305" s="97">
        <f>C305*Assumptions!$D$27/12</f>
        <v>815.9299162</v>
      </c>
      <c r="E305" s="97">
        <f t="shared" si="1"/>
        <v>1840.52669</v>
      </c>
      <c r="F305" s="97">
        <f>IFERROR(__xludf.DUMMYFUNCTION("pmt(Assumptions!$D$27/12,Assumptions!$D$20*12,-Assumptions!$D$19)"),2656.4566065329427)</f>
        <v>2656.456607</v>
      </c>
      <c r="G305" s="97">
        <f t="shared" si="2"/>
        <v>124497.0087</v>
      </c>
    </row>
    <row r="306">
      <c r="A306" s="98">
        <f t="shared" si="6"/>
        <v>26</v>
      </c>
      <c r="B306" s="98">
        <f t="shared" si="7"/>
        <v>5</v>
      </c>
      <c r="C306" s="97">
        <f t="shared" si="5"/>
        <v>124497.0087</v>
      </c>
      <c r="D306" s="97">
        <f>C306*Assumptions!$D$27/12</f>
        <v>804.0431813</v>
      </c>
      <c r="E306" s="97">
        <f t="shared" si="1"/>
        <v>1852.413425</v>
      </c>
      <c r="F306" s="97">
        <f>IFERROR(__xludf.DUMMYFUNCTION("pmt(Assumptions!$D$27/12,Assumptions!$D$20*12,-Assumptions!$D$19)"),2656.4566065329427)</f>
        <v>2656.456607</v>
      </c>
      <c r="G306" s="97">
        <f t="shared" si="2"/>
        <v>122644.5953</v>
      </c>
    </row>
    <row r="307">
      <c r="A307" s="98">
        <f t="shared" si="6"/>
        <v>26</v>
      </c>
      <c r="B307" s="98">
        <f t="shared" si="7"/>
        <v>6</v>
      </c>
      <c r="C307" s="97">
        <f t="shared" si="5"/>
        <v>122644.5953</v>
      </c>
      <c r="D307" s="97">
        <f>C307*Assumptions!$D$27/12</f>
        <v>792.0796779</v>
      </c>
      <c r="E307" s="97">
        <f t="shared" si="1"/>
        <v>1864.376929</v>
      </c>
      <c r="F307" s="97">
        <f>IFERROR(__xludf.DUMMYFUNCTION("pmt(Assumptions!$D$27/12,Assumptions!$D$20*12,-Assumptions!$D$19)"),2656.4566065329427)</f>
        <v>2656.456607</v>
      </c>
      <c r="G307" s="97">
        <f t="shared" si="2"/>
        <v>120780.2184</v>
      </c>
    </row>
    <row r="308">
      <c r="A308" s="98">
        <f t="shared" si="6"/>
        <v>26</v>
      </c>
      <c r="B308" s="98">
        <f t="shared" si="7"/>
        <v>7</v>
      </c>
      <c r="C308" s="97">
        <f t="shared" si="5"/>
        <v>120780.2184</v>
      </c>
      <c r="D308" s="97">
        <f>C308*Assumptions!$D$27/12</f>
        <v>780.0389103</v>
      </c>
      <c r="E308" s="97">
        <f t="shared" si="1"/>
        <v>1876.417696</v>
      </c>
      <c r="F308" s="97">
        <f>IFERROR(__xludf.DUMMYFUNCTION("pmt(Assumptions!$D$27/12,Assumptions!$D$20*12,-Assumptions!$D$19)"),2656.4566065329427)</f>
        <v>2656.456607</v>
      </c>
      <c r="G308" s="97">
        <f t="shared" si="2"/>
        <v>118903.8007</v>
      </c>
    </row>
    <row r="309">
      <c r="A309" s="98">
        <f t="shared" si="6"/>
        <v>26</v>
      </c>
      <c r="B309" s="98">
        <f t="shared" si="7"/>
        <v>8</v>
      </c>
      <c r="C309" s="97">
        <f t="shared" si="5"/>
        <v>118903.8007</v>
      </c>
      <c r="D309" s="97">
        <f>C309*Assumptions!$D$27/12</f>
        <v>767.9203793</v>
      </c>
      <c r="E309" s="97">
        <f t="shared" si="1"/>
        <v>1888.536227</v>
      </c>
      <c r="F309" s="97">
        <f>IFERROR(__xludf.DUMMYFUNCTION("pmt(Assumptions!$D$27/12,Assumptions!$D$20*12,-Assumptions!$D$19)"),2656.4566065329427)</f>
        <v>2656.456607</v>
      </c>
      <c r="G309" s="97">
        <f t="shared" si="2"/>
        <v>117015.2644</v>
      </c>
    </row>
    <row r="310">
      <c r="A310" s="98">
        <f t="shared" si="6"/>
        <v>26</v>
      </c>
      <c r="B310" s="98">
        <f t="shared" si="7"/>
        <v>9</v>
      </c>
      <c r="C310" s="97">
        <f t="shared" si="5"/>
        <v>117015.2644</v>
      </c>
      <c r="D310" s="97">
        <f>C310*Assumptions!$D$27/12</f>
        <v>755.7235828</v>
      </c>
      <c r="E310" s="97">
        <f t="shared" si="1"/>
        <v>1900.733024</v>
      </c>
      <c r="F310" s="97">
        <f>IFERROR(__xludf.DUMMYFUNCTION("pmt(Assumptions!$D$27/12,Assumptions!$D$20*12,-Assumptions!$D$19)"),2656.4566065329427)</f>
        <v>2656.456607</v>
      </c>
      <c r="G310" s="97">
        <f t="shared" si="2"/>
        <v>115114.5314</v>
      </c>
    </row>
    <row r="311">
      <c r="A311" s="98">
        <f t="shared" si="6"/>
        <v>26</v>
      </c>
      <c r="B311" s="98">
        <f t="shared" si="7"/>
        <v>10</v>
      </c>
      <c r="C311" s="97">
        <f t="shared" si="5"/>
        <v>115114.5314</v>
      </c>
      <c r="D311" s="97">
        <f>C311*Assumptions!$D$27/12</f>
        <v>743.4480154</v>
      </c>
      <c r="E311" s="97">
        <f t="shared" si="1"/>
        <v>1913.008591</v>
      </c>
      <c r="F311" s="97">
        <f>IFERROR(__xludf.DUMMYFUNCTION("pmt(Assumptions!$D$27/12,Assumptions!$D$20*12,-Assumptions!$D$19)"),2656.4566065329427)</f>
        <v>2656.456607</v>
      </c>
      <c r="G311" s="97">
        <f t="shared" si="2"/>
        <v>113201.5228</v>
      </c>
    </row>
    <row r="312">
      <c r="A312" s="98">
        <f t="shared" si="6"/>
        <v>26</v>
      </c>
      <c r="B312" s="98">
        <f t="shared" si="7"/>
        <v>11</v>
      </c>
      <c r="C312" s="97">
        <f t="shared" si="5"/>
        <v>113201.5228</v>
      </c>
      <c r="D312" s="97">
        <f>C312*Assumptions!$D$27/12</f>
        <v>731.0931682</v>
      </c>
      <c r="E312" s="97">
        <f t="shared" si="1"/>
        <v>1925.363438</v>
      </c>
      <c r="F312" s="97">
        <f>IFERROR(__xludf.DUMMYFUNCTION("pmt(Assumptions!$D$27/12,Assumptions!$D$20*12,-Assumptions!$D$19)"),2656.4566065329427)</f>
        <v>2656.456607</v>
      </c>
      <c r="G312" s="97">
        <f t="shared" si="2"/>
        <v>111276.1594</v>
      </c>
    </row>
    <row r="313">
      <c r="A313" s="98">
        <f t="shared" si="6"/>
        <v>26</v>
      </c>
      <c r="B313" s="98">
        <f t="shared" si="7"/>
        <v>12</v>
      </c>
      <c r="C313" s="97">
        <f t="shared" si="5"/>
        <v>111276.1594</v>
      </c>
      <c r="D313" s="97">
        <f>C313*Assumptions!$D$27/12</f>
        <v>718.6585294</v>
      </c>
      <c r="E313" s="97">
        <f t="shared" si="1"/>
        <v>1937.798077</v>
      </c>
      <c r="F313" s="97">
        <f>IFERROR(__xludf.DUMMYFUNCTION("pmt(Assumptions!$D$27/12,Assumptions!$D$20*12,-Assumptions!$D$19)"),2656.4566065329427)</f>
        <v>2656.456607</v>
      </c>
      <c r="G313" s="97">
        <f t="shared" si="2"/>
        <v>109338.3613</v>
      </c>
    </row>
    <row r="314">
      <c r="A314" s="98">
        <f t="shared" si="6"/>
        <v>27</v>
      </c>
      <c r="B314" s="98">
        <f t="shared" si="7"/>
        <v>1</v>
      </c>
      <c r="C314" s="97">
        <f t="shared" si="5"/>
        <v>109338.3613</v>
      </c>
      <c r="D314" s="97">
        <f>C314*Assumptions!$D$27/12</f>
        <v>706.1435835</v>
      </c>
      <c r="E314" s="97">
        <f t="shared" si="1"/>
        <v>1950.313023</v>
      </c>
      <c r="F314" s="97">
        <f>IFERROR(__xludf.DUMMYFUNCTION("pmt(Assumptions!$D$27/12,Assumptions!$D$20*12,-Assumptions!$D$19)"),2656.4566065329427)</f>
        <v>2656.456607</v>
      </c>
      <c r="G314" s="97">
        <f t="shared" si="2"/>
        <v>107388.0483</v>
      </c>
    </row>
    <row r="315">
      <c r="A315" s="98">
        <f t="shared" si="6"/>
        <v>27</v>
      </c>
      <c r="B315" s="98">
        <f t="shared" si="7"/>
        <v>2</v>
      </c>
      <c r="C315" s="97">
        <f t="shared" si="5"/>
        <v>107388.0483</v>
      </c>
      <c r="D315" s="97">
        <f>C315*Assumptions!$D$27/12</f>
        <v>693.5478119</v>
      </c>
      <c r="E315" s="97">
        <f t="shared" si="1"/>
        <v>1962.908795</v>
      </c>
      <c r="F315" s="97">
        <f>IFERROR(__xludf.DUMMYFUNCTION("pmt(Assumptions!$D$27/12,Assumptions!$D$20*12,-Assumptions!$D$19)"),2656.4566065329427)</f>
        <v>2656.456607</v>
      </c>
      <c r="G315" s="97">
        <f t="shared" si="2"/>
        <v>105425.1395</v>
      </c>
    </row>
    <row r="316">
      <c r="A316" s="98">
        <f t="shared" si="6"/>
        <v>27</v>
      </c>
      <c r="B316" s="98">
        <f t="shared" si="7"/>
        <v>3</v>
      </c>
      <c r="C316" s="97">
        <f t="shared" si="5"/>
        <v>105425.1395</v>
      </c>
      <c r="D316" s="97">
        <f>C316*Assumptions!$D$27/12</f>
        <v>680.8706926</v>
      </c>
      <c r="E316" s="97">
        <f t="shared" si="1"/>
        <v>1975.585914</v>
      </c>
      <c r="F316" s="97">
        <f>IFERROR(__xludf.DUMMYFUNCTION("pmt(Assumptions!$D$27/12,Assumptions!$D$20*12,-Assumptions!$D$19)"),2656.4566065329427)</f>
        <v>2656.456607</v>
      </c>
      <c r="G316" s="97">
        <f t="shared" si="2"/>
        <v>103449.5536</v>
      </c>
    </row>
    <row r="317">
      <c r="A317" s="98">
        <f t="shared" si="6"/>
        <v>27</v>
      </c>
      <c r="B317" s="98">
        <f t="shared" si="7"/>
        <v>4</v>
      </c>
      <c r="C317" s="97">
        <f t="shared" si="5"/>
        <v>103449.5536</v>
      </c>
      <c r="D317" s="97">
        <f>C317*Assumptions!$D$27/12</f>
        <v>668.1117002</v>
      </c>
      <c r="E317" s="97">
        <f t="shared" si="1"/>
        <v>1988.344906</v>
      </c>
      <c r="F317" s="97">
        <f>IFERROR(__xludf.DUMMYFUNCTION("pmt(Assumptions!$D$27/12,Assumptions!$D$20*12,-Assumptions!$D$19)"),2656.4566065329427)</f>
        <v>2656.456607</v>
      </c>
      <c r="G317" s="97">
        <f t="shared" si="2"/>
        <v>101461.2087</v>
      </c>
    </row>
    <row r="318">
      <c r="A318" s="98">
        <f t="shared" si="6"/>
        <v>27</v>
      </c>
      <c r="B318" s="98">
        <f t="shared" si="7"/>
        <v>5</v>
      </c>
      <c r="C318" s="97">
        <f t="shared" si="5"/>
        <v>101461.2087</v>
      </c>
      <c r="D318" s="97">
        <f>C318*Assumptions!$D$27/12</f>
        <v>655.270306</v>
      </c>
      <c r="E318" s="97">
        <f t="shared" si="1"/>
        <v>2001.186301</v>
      </c>
      <c r="F318" s="97">
        <f>IFERROR(__xludf.DUMMYFUNCTION("pmt(Assumptions!$D$27/12,Assumptions!$D$20*12,-Assumptions!$D$19)"),2656.4566065329427)</f>
        <v>2656.456607</v>
      </c>
      <c r="G318" s="97">
        <f t="shared" si="2"/>
        <v>99460.02237</v>
      </c>
    </row>
    <row r="319">
      <c r="A319" s="98">
        <f t="shared" si="6"/>
        <v>27</v>
      </c>
      <c r="B319" s="98">
        <f t="shared" si="7"/>
        <v>6</v>
      </c>
      <c r="C319" s="97">
        <f t="shared" si="5"/>
        <v>99460.02237</v>
      </c>
      <c r="D319" s="97">
        <f>C319*Assumptions!$D$27/12</f>
        <v>642.3459778</v>
      </c>
      <c r="E319" s="97">
        <f t="shared" si="1"/>
        <v>2014.110629</v>
      </c>
      <c r="F319" s="97">
        <f>IFERROR(__xludf.DUMMYFUNCTION("pmt(Assumptions!$D$27/12,Assumptions!$D$20*12,-Assumptions!$D$19)"),2656.4566065329427)</f>
        <v>2656.456607</v>
      </c>
      <c r="G319" s="97">
        <f t="shared" si="2"/>
        <v>97445.91174</v>
      </c>
    </row>
    <row r="320">
      <c r="A320" s="98">
        <f t="shared" si="6"/>
        <v>27</v>
      </c>
      <c r="B320" s="98">
        <f t="shared" si="7"/>
        <v>7</v>
      </c>
      <c r="C320" s="97">
        <f t="shared" si="5"/>
        <v>97445.91174</v>
      </c>
      <c r="D320" s="97">
        <f>C320*Assumptions!$D$27/12</f>
        <v>629.33818</v>
      </c>
      <c r="E320" s="97">
        <f t="shared" si="1"/>
        <v>2027.118427</v>
      </c>
      <c r="F320" s="97">
        <f>IFERROR(__xludf.DUMMYFUNCTION("pmt(Assumptions!$D$27/12,Assumptions!$D$20*12,-Assumptions!$D$19)"),2656.4566065329427)</f>
        <v>2656.456607</v>
      </c>
      <c r="G320" s="97">
        <f t="shared" si="2"/>
        <v>95418.79332</v>
      </c>
    </row>
    <row r="321">
      <c r="A321" s="98">
        <f t="shared" si="6"/>
        <v>27</v>
      </c>
      <c r="B321" s="98">
        <f t="shared" si="7"/>
        <v>8</v>
      </c>
      <c r="C321" s="97">
        <f t="shared" si="5"/>
        <v>95418.79332</v>
      </c>
      <c r="D321" s="97">
        <f>C321*Assumptions!$D$27/12</f>
        <v>616.2463735</v>
      </c>
      <c r="E321" s="97">
        <f t="shared" si="1"/>
        <v>2040.210233</v>
      </c>
      <c r="F321" s="97">
        <f>IFERROR(__xludf.DUMMYFUNCTION("pmt(Assumptions!$D$27/12,Assumptions!$D$20*12,-Assumptions!$D$19)"),2656.4566065329427)</f>
        <v>2656.456607</v>
      </c>
      <c r="G321" s="97">
        <f t="shared" si="2"/>
        <v>93378.58308</v>
      </c>
    </row>
    <row r="322">
      <c r="A322" s="98">
        <f t="shared" si="6"/>
        <v>27</v>
      </c>
      <c r="B322" s="98">
        <f t="shared" si="7"/>
        <v>9</v>
      </c>
      <c r="C322" s="97">
        <f t="shared" si="5"/>
        <v>93378.58308</v>
      </c>
      <c r="D322" s="97">
        <f>C322*Assumptions!$D$27/12</f>
        <v>603.0700157</v>
      </c>
      <c r="E322" s="97">
        <f t="shared" si="1"/>
        <v>2053.386591</v>
      </c>
      <c r="F322" s="97">
        <f>IFERROR(__xludf.DUMMYFUNCTION("pmt(Assumptions!$D$27/12,Assumptions!$D$20*12,-Assumptions!$D$19)"),2656.4566065329427)</f>
        <v>2656.456607</v>
      </c>
      <c r="G322" s="97">
        <f t="shared" si="2"/>
        <v>91325.19649</v>
      </c>
    </row>
    <row r="323">
      <c r="A323" s="98">
        <f t="shared" si="6"/>
        <v>27</v>
      </c>
      <c r="B323" s="98">
        <f t="shared" si="7"/>
        <v>10</v>
      </c>
      <c r="C323" s="97">
        <f t="shared" si="5"/>
        <v>91325.19649</v>
      </c>
      <c r="D323" s="97">
        <f>C323*Assumptions!$D$27/12</f>
        <v>589.8085607</v>
      </c>
      <c r="E323" s="97">
        <f t="shared" si="1"/>
        <v>2066.648046</v>
      </c>
      <c r="F323" s="97">
        <f>IFERROR(__xludf.DUMMYFUNCTION("pmt(Assumptions!$D$27/12,Assumptions!$D$20*12,-Assumptions!$D$19)"),2656.4566065329427)</f>
        <v>2656.456607</v>
      </c>
      <c r="G323" s="97">
        <f t="shared" si="2"/>
        <v>89258.54845</v>
      </c>
    </row>
    <row r="324">
      <c r="A324" s="98">
        <f t="shared" si="6"/>
        <v>27</v>
      </c>
      <c r="B324" s="98">
        <f t="shared" si="7"/>
        <v>11</v>
      </c>
      <c r="C324" s="97">
        <f t="shared" si="5"/>
        <v>89258.54845</v>
      </c>
      <c r="D324" s="97">
        <f>C324*Assumptions!$D$27/12</f>
        <v>576.4614587</v>
      </c>
      <c r="E324" s="97">
        <f t="shared" si="1"/>
        <v>2079.995148</v>
      </c>
      <c r="F324" s="97">
        <f>IFERROR(__xludf.DUMMYFUNCTION("pmt(Assumptions!$D$27/12,Assumptions!$D$20*12,-Assumptions!$D$19)"),2656.4566065329427)</f>
        <v>2656.456607</v>
      </c>
      <c r="G324" s="97">
        <f t="shared" si="2"/>
        <v>87178.5533</v>
      </c>
    </row>
    <row r="325">
      <c r="A325" s="98">
        <f t="shared" si="6"/>
        <v>27</v>
      </c>
      <c r="B325" s="98">
        <f t="shared" si="7"/>
        <v>12</v>
      </c>
      <c r="C325" s="97">
        <f t="shared" si="5"/>
        <v>87178.5533</v>
      </c>
      <c r="D325" s="97">
        <f>C325*Assumptions!$D$27/12</f>
        <v>563.0281567</v>
      </c>
      <c r="E325" s="97">
        <f t="shared" si="1"/>
        <v>2093.42845</v>
      </c>
      <c r="F325" s="97">
        <f>IFERROR(__xludf.DUMMYFUNCTION("pmt(Assumptions!$D$27/12,Assumptions!$D$20*12,-Assumptions!$D$19)"),2656.4566065329427)</f>
        <v>2656.456607</v>
      </c>
      <c r="G325" s="97">
        <f t="shared" si="2"/>
        <v>85085.12485</v>
      </c>
    </row>
    <row r="326">
      <c r="A326" s="98">
        <f t="shared" si="6"/>
        <v>28</v>
      </c>
      <c r="B326" s="98">
        <f t="shared" si="7"/>
        <v>1</v>
      </c>
      <c r="C326" s="97">
        <f t="shared" si="5"/>
        <v>85085.12485</v>
      </c>
      <c r="D326" s="97">
        <f>C326*Assumptions!$D$27/12</f>
        <v>549.508098</v>
      </c>
      <c r="E326" s="97">
        <f t="shared" si="1"/>
        <v>2106.948509</v>
      </c>
      <c r="F326" s="97">
        <f>IFERROR(__xludf.DUMMYFUNCTION("pmt(Assumptions!$D$27/12,Assumptions!$D$20*12,-Assumptions!$D$19)"),2656.4566065329427)</f>
        <v>2656.456607</v>
      </c>
      <c r="G326" s="97">
        <f t="shared" si="2"/>
        <v>82978.17634</v>
      </c>
    </row>
    <row r="327">
      <c r="A327" s="98">
        <f t="shared" si="6"/>
        <v>28</v>
      </c>
      <c r="B327" s="98">
        <f t="shared" si="7"/>
        <v>2</v>
      </c>
      <c r="C327" s="97">
        <f t="shared" si="5"/>
        <v>82978.17634</v>
      </c>
      <c r="D327" s="97">
        <f>C327*Assumptions!$D$27/12</f>
        <v>535.9007222</v>
      </c>
      <c r="E327" s="97">
        <f t="shared" si="1"/>
        <v>2120.555884</v>
      </c>
      <c r="F327" s="97">
        <f>IFERROR(__xludf.DUMMYFUNCTION("pmt(Assumptions!$D$27/12,Assumptions!$D$20*12,-Assumptions!$D$19)"),2656.4566065329427)</f>
        <v>2656.456607</v>
      </c>
      <c r="G327" s="97">
        <f t="shared" si="2"/>
        <v>80857.62046</v>
      </c>
    </row>
    <row r="328">
      <c r="A328" s="98">
        <f t="shared" si="6"/>
        <v>28</v>
      </c>
      <c r="B328" s="98">
        <f t="shared" si="7"/>
        <v>3</v>
      </c>
      <c r="C328" s="97">
        <f t="shared" si="5"/>
        <v>80857.62046</v>
      </c>
      <c r="D328" s="97">
        <f>C328*Assumptions!$D$27/12</f>
        <v>522.2054654</v>
      </c>
      <c r="E328" s="97">
        <f t="shared" si="1"/>
        <v>2134.251141</v>
      </c>
      <c r="F328" s="97">
        <f>IFERROR(__xludf.DUMMYFUNCTION("pmt(Assumptions!$D$27/12,Assumptions!$D$20*12,-Assumptions!$D$19)"),2656.4566065329427)</f>
        <v>2656.456607</v>
      </c>
      <c r="G328" s="97">
        <f t="shared" si="2"/>
        <v>78723.36932</v>
      </c>
    </row>
    <row r="329">
      <c r="A329" s="98">
        <f t="shared" si="6"/>
        <v>28</v>
      </c>
      <c r="B329" s="98">
        <f t="shared" si="7"/>
        <v>4</v>
      </c>
      <c r="C329" s="97">
        <f t="shared" si="5"/>
        <v>78723.36932</v>
      </c>
      <c r="D329" s="97">
        <f>C329*Assumptions!$D$27/12</f>
        <v>508.4217602</v>
      </c>
      <c r="E329" s="97">
        <f t="shared" si="1"/>
        <v>2148.034846</v>
      </c>
      <c r="F329" s="97">
        <f>IFERROR(__xludf.DUMMYFUNCTION("pmt(Assumptions!$D$27/12,Assumptions!$D$20*12,-Assumptions!$D$19)"),2656.4566065329427)</f>
        <v>2656.456607</v>
      </c>
      <c r="G329" s="97">
        <f t="shared" si="2"/>
        <v>76575.33447</v>
      </c>
    </row>
    <row r="330">
      <c r="A330" s="98">
        <f t="shared" si="6"/>
        <v>28</v>
      </c>
      <c r="B330" s="98">
        <f t="shared" si="7"/>
        <v>5</v>
      </c>
      <c r="C330" s="97">
        <f t="shared" si="5"/>
        <v>76575.33447</v>
      </c>
      <c r="D330" s="97">
        <f>C330*Assumptions!$D$27/12</f>
        <v>494.5490351</v>
      </c>
      <c r="E330" s="97">
        <f t="shared" si="1"/>
        <v>2161.907571</v>
      </c>
      <c r="F330" s="97">
        <f>IFERROR(__xludf.DUMMYFUNCTION("pmt(Assumptions!$D$27/12,Assumptions!$D$20*12,-Assumptions!$D$19)"),2656.4566065329427)</f>
        <v>2656.456607</v>
      </c>
      <c r="G330" s="97">
        <f t="shared" si="2"/>
        <v>74413.4269</v>
      </c>
    </row>
    <row r="331">
      <c r="A331" s="98">
        <f t="shared" si="6"/>
        <v>28</v>
      </c>
      <c r="B331" s="98">
        <f t="shared" si="7"/>
        <v>6</v>
      </c>
      <c r="C331" s="97">
        <f t="shared" si="5"/>
        <v>74413.4269</v>
      </c>
      <c r="D331" s="97">
        <f>C331*Assumptions!$D$27/12</f>
        <v>480.5867154</v>
      </c>
      <c r="E331" s="97">
        <f t="shared" si="1"/>
        <v>2175.869891</v>
      </c>
      <c r="F331" s="97">
        <f>IFERROR(__xludf.DUMMYFUNCTION("pmt(Assumptions!$D$27/12,Assumptions!$D$20*12,-Assumptions!$D$19)"),2656.4566065329427)</f>
        <v>2656.456607</v>
      </c>
      <c r="G331" s="97">
        <f t="shared" si="2"/>
        <v>72237.55701</v>
      </c>
    </row>
    <row r="332">
      <c r="A332" s="98">
        <f t="shared" si="6"/>
        <v>28</v>
      </c>
      <c r="B332" s="98">
        <f t="shared" si="7"/>
        <v>7</v>
      </c>
      <c r="C332" s="97">
        <f t="shared" si="5"/>
        <v>72237.55701</v>
      </c>
      <c r="D332" s="97">
        <f>C332*Assumptions!$D$27/12</f>
        <v>466.5342223</v>
      </c>
      <c r="E332" s="97">
        <f t="shared" si="1"/>
        <v>2189.922384</v>
      </c>
      <c r="F332" s="97">
        <f>IFERROR(__xludf.DUMMYFUNCTION("pmt(Assumptions!$D$27/12,Assumptions!$D$20*12,-Assumptions!$D$19)"),2656.4566065329427)</f>
        <v>2656.456607</v>
      </c>
      <c r="G332" s="97">
        <f t="shared" si="2"/>
        <v>70047.63462</v>
      </c>
    </row>
    <row r="333">
      <c r="A333" s="98">
        <f t="shared" si="6"/>
        <v>28</v>
      </c>
      <c r="B333" s="98">
        <f t="shared" si="7"/>
        <v>8</v>
      </c>
      <c r="C333" s="97">
        <f t="shared" si="5"/>
        <v>70047.63462</v>
      </c>
      <c r="D333" s="97">
        <f>C333*Assumptions!$D$27/12</f>
        <v>452.3909736</v>
      </c>
      <c r="E333" s="97">
        <f t="shared" si="1"/>
        <v>2204.065633</v>
      </c>
      <c r="F333" s="97">
        <f>IFERROR(__xludf.DUMMYFUNCTION("pmt(Assumptions!$D$27/12,Assumptions!$D$20*12,-Assumptions!$D$19)"),2656.4566065329427)</f>
        <v>2656.456607</v>
      </c>
      <c r="G333" s="97">
        <f t="shared" si="2"/>
        <v>67843.56899</v>
      </c>
    </row>
    <row r="334">
      <c r="A334" s="98">
        <f t="shared" si="6"/>
        <v>28</v>
      </c>
      <c r="B334" s="98">
        <f t="shared" si="7"/>
        <v>9</v>
      </c>
      <c r="C334" s="97">
        <f t="shared" si="5"/>
        <v>67843.56899</v>
      </c>
      <c r="D334" s="97">
        <f>C334*Assumptions!$D$27/12</f>
        <v>438.1563831</v>
      </c>
      <c r="E334" s="97">
        <f t="shared" si="1"/>
        <v>2218.300223</v>
      </c>
      <c r="F334" s="97">
        <f>IFERROR(__xludf.DUMMYFUNCTION("pmt(Assumptions!$D$27/12,Assumptions!$D$20*12,-Assumptions!$D$19)"),2656.4566065329427)</f>
        <v>2656.456607</v>
      </c>
      <c r="G334" s="97">
        <f t="shared" si="2"/>
        <v>65625.26877</v>
      </c>
    </row>
    <row r="335">
      <c r="A335" s="98">
        <f t="shared" si="6"/>
        <v>28</v>
      </c>
      <c r="B335" s="98">
        <f t="shared" si="7"/>
        <v>10</v>
      </c>
      <c r="C335" s="97">
        <f t="shared" si="5"/>
        <v>65625.26877</v>
      </c>
      <c r="D335" s="97">
        <f>C335*Assumptions!$D$27/12</f>
        <v>423.8298608</v>
      </c>
      <c r="E335" s="97">
        <f t="shared" si="1"/>
        <v>2232.626746</v>
      </c>
      <c r="F335" s="97">
        <f>IFERROR(__xludf.DUMMYFUNCTION("pmt(Assumptions!$D$27/12,Assumptions!$D$20*12,-Assumptions!$D$19)"),2656.4566065329427)</f>
        <v>2656.456607</v>
      </c>
      <c r="G335" s="97">
        <f t="shared" si="2"/>
        <v>63392.64202</v>
      </c>
    </row>
    <row r="336">
      <c r="A336" s="98">
        <f t="shared" si="6"/>
        <v>28</v>
      </c>
      <c r="B336" s="98">
        <f t="shared" si="7"/>
        <v>11</v>
      </c>
      <c r="C336" s="97">
        <f t="shared" si="5"/>
        <v>63392.64202</v>
      </c>
      <c r="D336" s="97">
        <f>C336*Assumptions!$D$27/12</f>
        <v>409.410813</v>
      </c>
      <c r="E336" s="97">
        <f t="shared" si="1"/>
        <v>2247.045793</v>
      </c>
      <c r="F336" s="97">
        <f>IFERROR(__xludf.DUMMYFUNCTION("pmt(Assumptions!$D$27/12,Assumptions!$D$20*12,-Assumptions!$D$19)"),2656.4566065329427)</f>
        <v>2656.456607</v>
      </c>
      <c r="G336" s="97">
        <f t="shared" si="2"/>
        <v>61145.59623</v>
      </c>
    </row>
    <row r="337">
      <c r="A337" s="98">
        <f t="shared" si="6"/>
        <v>28</v>
      </c>
      <c r="B337" s="98">
        <f t="shared" si="7"/>
        <v>12</v>
      </c>
      <c r="C337" s="97">
        <f t="shared" si="5"/>
        <v>61145.59623</v>
      </c>
      <c r="D337" s="97">
        <f>C337*Assumptions!$D$27/12</f>
        <v>394.8986423</v>
      </c>
      <c r="E337" s="97">
        <f t="shared" si="1"/>
        <v>2261.557964</v>
      </c>
      <c r="F337" s="97">
        <f>IFERROR(__xludf.DUMMYFUNCTION("pmt(Assumptions!$D$27/12,Assumptions!$D$20*12,-Assumptions!$D$19)"),2656.4566065329427)</f>
        <v>2656.456607</v>
      </c>
      <c r="G337" s="97">
        <f t="shared" si="2"/>
        <v>58884.03826</v>
      </c>
    </row>
    <row r="338">
      <c r="A338" s="98">
        <f t="shared" si="6"/>
        <v>29</v>
      </c>
      <c r="B338" s="98">
        <f t="shared" si="7"/>
        <v>1</v>
      </c>
      <c r="C338" s="97">
        <f t="shared" si="5"/>
        <v>58884.03826</v>
      </c>
      <c r="D338" s="97">
        <f>C338*Assumptions!$D$27/12</f>
        <v>380.2927471</v>
      </c>
      <c r="E338" s="97">
        <f t="shared" si="1"/>
        <v>2276.163859</v>
      </c>
      <c r="F338" s="97">
        <f>IFERROR(__xludf.DUMMYFUNCTION("pmt(Assumptions!$D$27/12,Assumptions!$D$20*12,-Assumptions!$D$19)"),2656.4566065329427)</f>
        <v>2656.456607</v>
      </c>
      <c r="G338" s="97">
        <f t="shared" si="2"/>
        <v>56607.8744</v>
      </c>
    </row>
    <row r="339">
      <c r="A339" s="98">
        <f t="shared" si="6"/>
        <v>29</v>
      </c>
      <c r="B339" s="98">
        <f t="shared" si="7"/>
        <v>2</v>
      </c>
      <c r="C339" s="97">
        <f t="shared" si="5"/>
        <v>56607.8744</v>
      </c>
      <c r="D339" s="97">
        <f>C339*Assumptions!$D$27/12</f>
        <v>365.5925222</v>
      </c>
      <c r="E339" s="97">
        <f t="shared" si="1"/>
        <v>2290.864084</v>
      </c>
      <c r="F339" s="97">
        <f>IFERROR(__xludf.DUMMYFUNCTION("pmt(Assumptions!$D$27/12,Assumptions!$D$20*12,-Assumptions!$D$19)"),2656.4566065329427)</f>
        <v>2656.456607</v>
      </c>
      <c r="G339" s="97">
        <f t="shared" si="2"/>
        <v>54317.01032</v>
      </c>
    </row>
    <row r="340">
      <c r="A340" s="98">
        <f t="shared" si="6"/>
        <v>29</v>
      </c>
      <c r="B340" s="98">
        <f t="shared" si="7"/>
        <v>3</v>
      </c>
      <c r="C340" s="97">
        <f t="shared" si="5"/>
        <v>54317.01032</v>
      </c>
      <c r="D340" s="97">
        <f>C340*Assumptions!$D$27/12</f>
        <v>350.7973583</v>
      </c>
      <c r="E340" s="97">
        <f t="shared" si="1"/>
        <v>2305.659248</v>
      </c>
      <c r="F340" s="97">
        <f>IFERROR(__xludf.DUMMYFUNCTION("pmt(Assumptions!$D$27/12,Assumptions!$D$20*12,-Assumptions!$D$19)"),2656.4566065329427)</f>
        <v>2656.456607</v>
      </c>
      <c r="G340" s="97">
        <f t="shared" si="2"/>
        <v>52011.35107</v>
      </c>
    </row>
    <row r="341">
      <c r="A341" s="98">
        <f t="shared" si="6"/>
        <v>29</v>
      </c>
      <c r="B341" s="98">
        <f t="shared" si="7"/>
        <v>4</v>
      </c>
      <c r="C341" s="97">
        <f t="shared" si="5"/>
        <v>52011.35107</v>
      </c>
      <c r="D341" s="97">
        <f>C341*Assumptions!$D$27/12</f>
        <v>335.9066423</v>
      </c>
      <c r="E341" s="97">
        <f t="shared" si="1"/>
        <v>2320.549964</v>
      </c>
      <c r="F341" s="97">
        <f>IFERROR(__xludf.DUMMYFUNCTION("pmt(Assumptions!$D$27/12,Assumptions!$D$20*12,-Assumptions!$D$19)"),2656.4566065329427)</f>
        <v>2656.456607</v>
      </c>
      <c r="G341" s="97">
        <f t="shared" si="2"/>
        <v>49690.80111</v>
      </c>
    </row>
    <row r="342">
      <c r="A342" s="98">
        <f t="shared" si="6"/>
        <v>29</v>
      </c>
      <c r="B342" s="98">
        <f t="shared" si="7"/>
        <v>5</v>
      </c>
      <c r="C342" s="97">
        <f t="shared" si="5"/>
        <v>49690.80111</v>
      </c>
      <c r="D342" s="97">
        <f>C342*Assumptions!$D$27/12</f>
        <v>320.9197571</v>
      </c>
      <c r="E342" s="97">
        <f t="shared" si="1"/>
        <v>2335.536849</v>
      </c>
      <c r="F342" s="97">
        <f>IFERROR(__xludf.DUMMYFUNCTION("pmt(Assumptions!$D$27/12,Assumptions!$D$20*12,-Assumptions!$D$19)"),2656.4566065329427)</f>
        <v>2656.456607</v>
      </c>
      <c r="G342" s="97">
        <f t="shared" si="2"/>
        <v>47355.26426</v>
      </c>
    </row>
    <row r="343">
      <c r="A343" s="98">
        <f t="shared" si="6"/>
        <v>29</v>
      </c>
      <c r="B343" s="98">
        <f t="shared" si="7"/>
        <v>6</v>
      </c>
      <c r="C343" s="97">
        <f t="shared" si="5"/>
        <v>47355.26426</v>
      </c>
      <c r="D343" s="97">
        <f>C343*Assumptions!$D$27/12</f>
        <v>305.8360817</v>
      </c>
      <c r="E343" s="97">
        <f t="shared" si="1"/>
        <v>2350.620525</v>
      </c>
      <c r="F343" s="97">
        <f>IFERROR(__xludf.DUMMYFUNCTION("pmt(Assumptions!$D$27/12,Assumptions!$D$20*12,-Assumptions!$D$19)"),2656.4566065329427)</f>
        <v>2656.456607</v>
      </c>
      <c r="G343" s="97">
        <f t="shared" si="2"/>
        <v>45004.64373</v>
      </c>
    </row>
    <row r="344">
      <c r="A344" s="98">
        <f t="shared" si="6"/>
        <v>29</v>
      </c>
      <c r="B344" s="98">
        <f t="shared" si="7"/>
        <v>7</v>
      </c>
      <c r="C344" s="97">
        <f t="shared" si="5"/>
        <v>45004.64373</v>
      </c>
      <c r="D344" s="97">
        <f>C344*Assumptions!$D$27/12</f>
        <v>290.6549908</v>
      </c>
      <c r="E344" s="97">
        <f t="shared" si="1"/>
        <v>2365.801616</v>
      </c>
      <c r="F344" s="97">
        <f>IFERROR(__xludf.DUMMYFUNCTION("pmt(Assumptions!$D$27/12,Assumptions!$D$20*12,-Assumptions!$D$19)"),2656.4566065329427)</f>
        <v>2656.456607</v>
      </c>
      <c r="G344" s="97">
        <f t="shared" si="2"/>
        <v>42638.84212</v>
      </c>
    </row>
    <row r="345">
      <c r="A345" s="98">
        <f t="shared" si="6"/>
        <v>29</v>
      </c>
      <c r="B345" s="98">
        <f t="shared" si="7"/>
        <v>8</v>
      </c>
      <c r="C345" s="97">
        <f t="shared" si="5"/>
        <v>42638.84212</v>
      </c>
      <c r="D345" s="97">
        <f>C345*Assumptions!$D$27/12</f>
        <v>275.3758553</v>
      </c>
      <c r="E345" s="97">
        <f t="shared" si="1"/>
        <v>2381.080751</v>
      </c>
      <c r="F345" s="97">
        <f>IFERROR(__xludf.DUMMYFUNCTION("pmt(Assumptions!$D$27/12,Assumptions!$D$20*12,-Assumptions!$D$19)"),2656.4566065329427)</f>
        <v>2656.456607</v>
      </c>
      <c r="G345" s="97">
        <f t="shared" si="2"/>
        <v>40257.76136</v>
      </c>
    </row>
    <row r="346">
      <c r="A346" s="98">
        <f t="shared" si="6"/>
        <v>29</v>
      </c>
      <c r="B346" s="98">
        <f t="shared" si="7"/>
        <v>9</v>
      </c>
      <c r="C346" s="97">
        <f t="shared" si="5"/>
        <v>40257.76136</v>
      </c>
      <c r="D346" s="97">
        <f>C346*Assumptions!$D$27/12</f>
        <v>259.9980421</v>
      </c>
      <c r="E346" s="97">
        <f t="shared" si="1"/>
        <v>2396.458564</v>
      </c>
      <c r="F346" s="97">
        <f>IFERROR(__xludf.DUMMYFUNCTION("pmt(Assumptions!$D$27/12,Assumptions!$D$20*12,-Assumptions!$D$19)"),2656.4566065329427)</f>
        <v>2656.456607</v>
      </c>
      <c r="G346" s="97">
        <f t="shared" si="2"/>
        <v>37861.3028</v>
      </c>
    </row>
    <row r="347">
      <c r="A347" s="98">
        <f t="shared" si="6"/>
        <v>29</v>
      </c>
      <c r="B347" s="98">
        <f t="shared" si="7"/>
        <v>10</v>
      </c>
      <c r="C347" s="97">
        <f t="shared" si="5"/>
        <v>37861.3028</v>
      </c>
      <c r="D347" s="97">
        <f>C347*Assumptions!$D$27/12</f>
        <v>244.5209139</v>
      </c>
      <c r="E347" s="97">
        <f t="shared" si="1"/>
        <v>2411.935693</v>
      </c>
      <c r="F347" s="97">
        <f>IFERROR(__xludf.DUMMYFUNCTION("pmt(Assumptions!$D$27/12,Assumptions!$D$20*12,-Assumptions!$D$19)"),2656.4566065329427)</f>
        <v>2656.456607</v>
      </c>
      <c r="G347" s="97">
        <f t="shared" si="2"/>
        <v>35449.36711</v>
      </c>
    </row>
    <row r="348">
      <c r="A348" s="98">
        <f t="shared" si="6"/>
        <v>29</v>
      </c>
      <c r="B348" s="98">
        <f t="shared" si="7"/>
        <v>11</v>
      </c>
      <c r="C348" s="97">
        <f t="shared" si="5"/>
        <v>35449.36711</v>
      </c>
      <c r="D348" s="97">
        <f>C348*Assumptions!$D$27/12</f>
        <v>228.9438292</v>
      </c>
      <c r="E348" s="97">
        <f t="shared" si="1"/>
        <v>2427.512777</v>
      </c>
      <c r="F348" s="97">
        <f>IFERROR(__xludf.DUMMYFUNCTION("pmt(Assumptions!$D$27/12,Assumptions!$D$20*12,-Assumptions!$D$19)"),2656.4566065329427)</f>
        <v>2656.456607</v>
      </c>
      <c r="G348" s="97">
        <f t="shared" si="2"/>
        <v>33021.85433</v>
      </c>
    </row>
    <row r="349">
      <c r="A349" s="98">
        <f t="shared" si="6"/>
        <v>29</v>
      </c>
      <c r="B349" s="98">
        <f t="shared" si="7"/>
        <v>12</v>
      </c>
      <c r="C349" s="97">
        <f t="shared" si="5"/>
        <v>33021.85433</v>
      </c>
      <c r="D349" s="97">
        <f>C349*Assumptions!$D$27/12</f>
        <v>213.2661426</v>
      </c>
      <c r="E349" s="97">
        <f t="shared" si="1"/>
        <v>2443.190464</v>
      </c>
      <c r="F349" s="97">
        <f>IFERROR(__xludf.DUMMYFUNCTION("pmt(Assumptions!$D$27/12,Assumptions!$D$20*12,-Assumptions!$D$19)"),2656.4566065329427)</f>
        <v>2656.456607</v>
      </c>
      <c r="G349" s="97">
        <f t="shared" si="2"/>
        <v>30578.66387</v>
      </c>
    </row>
    <row r="350">
      <c r="A350" s="98">
        <f t="shared" si="6"/>
        <v>30</v>
      </c>
      <c r="B350" s="98">
        <f t="shared" si="7"/>
        <v>1</v>
      </c>
      <c r="C350" s="97">
        <f t="shared" si="5"/>
        <v>30578.66387</v>
      </c>
      <c r="D350" s="97">
        <f>C350*Assumptions!$D$27/12</f>
        <v>197.4872041</v>
      </c>
      <c r="E350" s="97">
        <f t="shared" si="1"/>
        <v>2458.969402</v>
      </c>
      <c r="F350" s="97">
        <f>IFERROR(__xludf.DUMMYFUNCTION("pmt(Assumptions!$D$27/12,Assumptions!$D$20*12,-Assumptions!$D$19)"),2656.4566065329427)</f>
        <v>2656.456607</v>
      </c>
      <c r="G350" s="97">
        <f t="shared" si="2"/>
        <v>28119.69446</v>
      </c>
    </row>
    <row r="351">
      <c r="A351" s="98">
        <f t="shared" si="6"/>
        <v>30</v>
      </c>
      <c r="B351" s="98">
        <f t="shared" si="7"/>
        <v>2</v>
      </c>
      <c r="C351" s="97">
        <f t="shared" si="5"/>
        <v>28119.69446</v>
      </c>
      <c r="D351" s="97">
        <f>C351*Assumptions!$D$27/12</f>
        <v>181.6063601</v>
      </c>
      <c r="E351" s="97">
        <f t="shared" si="1"/>
        <v>2474.850246</v>
      </c>
      <c r="F351" s="97">
        <f>IFERROR(__xludf.DUMMYFUNCTION("pmt(Assumptions!$D$27/12,Assumptions!$D$20*12,-Assumptions!$D$19)"),2656.4566065329427)</f>
        <v>2656.456607</v>
      </c>
      <c r="G351" s="97">
        <f t="shared" si="2"/>
        <v>25644.84422</v>
      </c>
    </row>
    <row r="352">
      <c r="A352" s="98">
        <f t="shared" si="6"/>
        <v>30</v>
      </c>
      <c r="B352" s="98">
        <f t="shared" si="7"/>
        <v>3</v>
      </c>
      <c r="C352" s="97">
        <f t="shared" si="5"/>
        <v>25644.84422</v>
      </c>
      <c r="D352" s="97">
        <f>C352*Assumptions!$D$27/12</f>
        <v>165.6229522</v>
      </c>
      <c r="E352" s="97">
        <f t="shared" si="1"/>
        <v>2490.833654</v>
      </c>
      <c r="F352" s="97">
        <f>IFERROR(__xludf.DUMMYFUNCTION("pmt(Assumptions!$D$27/12,Assumptions!$D$20*12,-Assumptions!$D$19)"),2656.4566065329427)</f>
        <v>2656.456607</v>
      </c>
      <c r="G352" s="97">
        <f t="shared" si="2"/>
        <v>23154.01056</v>
      </c>
    </row>
    <row r="353">
      <c r="A353" s="98">
        <f t="shared" si="6"/>
        <v>30</v>
      </c>
      <c r="B353" s="98">
        <f t="shared" si="7"/>
        <v>4</v>
      </c>
      <c r="C353" s="97">
        <f t="shared" si="5"/>
        <v>23154.01056</v>
      </c>
      <c r="D353" s="97">
        <f>C353*Assumptions!$D$27/12</f>
        <v>149.5363182</v>
      </c>
      <c r="E353" s="97">
        <f t="shared" si="1"/>
        <v>2506.920288</v>
      </c>
      <c r="F353" s="97">
        <f>IFERROR(__xludf.DUMMYFUNCTION("pmt(Assumptions!$D$27/12,Assumptions!$D$20*12,-Assumptions!$D$19)"),2656.4566065329427)</f>
        <v>2656.456607</v>
      </c>
      <c r="G353" s="97">
        <f t="shared" si="2"/>
        <v>20647.09028</v>
      </c>
    </row>
    <row r="354">
      <c r="A354" s="98">
        <f t="shared" si="6"/>
        <v>30</v>
      </c>
      <c r="B354" s="98">
        <f t="shared" si="7"/>
        <v>5</v>
      </c>
      <c r="C354" s="97">
        <f t="shared" si="5"/>
        <v>20647.09028</v>
      </c>
      <c r="D354" s="97">
        <f>C354*Assumptions!$D$27/12</f>
        <v>133.3457914</v>
      </c>
      <c r="E354" s="97">
        <f t="shared" si="1"/>
        <v>2523.110815</v>
      </c>
      <c r="F354" s="97">
        <f>IFERROR(__xludf.DUMMYFUNCTION("pmt(Assumptions!$D$27/12,Assumptions!$D$20*12,-Assumptions!$D$19)"),2656.4566065329427)</f>
        <v>2656.456607</v>
      </c>
      <c r="G354" s="97">
        <f t="shared" si="2"/>
        <v>18123.97946</v>
      </c>
    </row>
    <row r="355">
      <c r="A355" s="98">
        <f t="shared" si="6"/>
        <v>30</v>
      </c>
      <c r="B355" s="98">
        <f t="shared" si="7"/>
        <v>6</v>
      </c>
      <c r="C355" s="97">
        <f t="shared" si="5"/>
        <v>18123.97946</v>
      </c>
      <c r="D355" s="97">
        <f>C355*Assumptions!$D$27/12</f>
        <v>117.0507007</v>
      </c>
      <c r="E355" s="97">
        <f t="shared" si="1"/>
        <v>2539.405906</v>
      </c>
      <c r="F355" s="97">
        <f>IFERROR(__xludf.DUMMYFUNCTION("pmt(Assumptions!$D$27/12,Assumptions!$D$20*12,-Assumptions!$D$19)"),2656.4566065329427)</f>
        <v>2656.456607</v>
      </c>
      <c r="G355" s="97">
        <f t="shared" si="2"/>
        <v>15584.57355</v>
      </c>
    </row>
    <row r="356">
      <c r="A356" s="98">
        <f t="shared" si="6"/>
        <v>30</v>
      </c>
      <c r="B356" s="98">
        <f t="shared" si="7"/>
        <v>7</v>
      </c>
      <c r="C356" s="97">
        <f t="shared" si="5"/>
        <v>15584.57355</v>
      </c>
      <c r="D356" s="97">
        <f>C356*Assumptions!$D$27/12</f>
        <v>100.6503709</v>
      </c>
      <c r="E356" s="97">
        <f t="shared" si="1"/>
        <v>2555.806236</v>
      </c>
      <c r="F356" s="97">
        <f>IFERROR(__xludf.DUMMYFUNCTION("pmt(Assumptions!$D$27/12,Assumptions!$D$20*12,-Assumptions!$D$19)"),2656.4566065329427)</f>
        <v>2656.456607</v>
      </c>
      <c r="G356" s="97">
        <f t="shared" si="2"/>
        <v>13028.76732</v>
      </c>
    </row>
    <row r="357">
      <c r="A357" s="98">
        <f t="shared" si="6"/>
        <v>30</v>
      </c>
      <c r="B357" s="98">
        <f t="shared" si="7"/>
        <v>8</v>
      </c>
      <c r="C357" s="97">
        <f t="shared" si="5"/>
        <v>13028.76732</v>
      </c>
      <c r="D357" s="97">
        <f>C357*Assumptions!$D$27/12</f>
        <v>84.14412226</v>
      </c>
      <c r="E357" s="97">
        <f t="shared" si="1"/>
        <v>2572.312484</v>
      </c>
      <c r="F357" s="97">
        <f>IFERROR(__xludf.DUMMYFUNCTION("pmt(Assumptions!$D$27/12,Assumptions!$D$20*12,-Assumptions!$D$19)"),2656.4566065329427)</f>
        <v>2656.456607</v>
      </c>
      <c r="G357" s="97">
        <f t="shared" si="2"/>
        <v>10456.45483</v>
      </c>
    </row>
    <row r="358">
      <c r="A358" s="98">
        <f t="shared" si="6"/>
        <v>30</v>
      </c>
      <c r="B358" s="98">
        <f t="shared" si="7"/>
        <v>9</v>
      </c>
      <c r="C358" s="97">
        <f t="shared" si="5"/>
        <v>10456.45483</v>
      </c>
      <c r="D358" s="97">
        <f>C358*Assumptions!$D$27/12</f>
        <v>67.5312708</v>
      </c>
      <c r="E358" s="97">
        <f t="shared" si="1"/>
        <v>2588.925336</v>
      </c>
      <c r="F358" s="97">
        <f>IFERROR(__xludf.DUMMYFUNCTION("pmt(Assumptions!$D$27/12,Assumptions!$D$20*12,-Assumptions!$D$19)"),2656.4566065329427)</f>
        <v>2656.456607</v>
      </c>
      <c r="G358" s="97">
        <f t="shared" si="2"/>
        <v>7867.529498</v>
      </c>
    </row>
    <row r="359">
      <c r="A359" s="98">
        <f t="shared" si="6"/>
        <v>30</v>
      </c>
      <c r="B359" s="98">
        <f t="shared" si="7"/>
        <v>10</v>
      </c>
      <c r="C359" s="97">
        <f t="shared" si="5"/>
        <v>7867.529498</v>
      </c>
      <c r="D359" s="97">
        <f>C359*Assumptions!$D$27/12</f>
        <v>50.81112801</v>
      </c>
      <c r="E359" s="97">
        <f t="shared" si="1"/>
        <v>2605.645479</v>
      </c>
      <c r="F359" s="97">
        <f>IFERROR(__xludf.DUMMYFUNCTION("pmt(Assumptions!$D$27/12,Assumptions!$D$20*12,-Assumptions!$D$19)"),2656.4566065329427)</f>
        <v>2656.456607</v>
      </c>
      <c r="G359" s="97">
        <f t="shared" si="2"/>
        <v>5261.88402</v>
      </c>
    </row>
    <row r="360">
      <c r="A360" s="98">
        <f t="shared" si="6"/>
        <v>30</v>
      </c>
      <c r="B360" s="98">
        <f t="shared" si="7"/>
        <v>11</v>
      </c>
      <c r="C360" s="97">
        <f t="shared" si="5"/>
        <v>5261.88402</v>
      </c>
      <c r="D360" s="97">
        <f>C360*Assumptions!$D$27/12</f>
        <v>33.98300096</v>
      </c>
      <c r="E360" s="97">
        <f t="shared" si="1"/>
        <v>2622.473606</v>
      </c>
      <c r="F360" s="97">
        <f>IFERROR(__xludf.DUMMYFUNCTION("pmt(Assumptions!$D$27/12,Assumptions!$D$20*12,-Assumptions!$D$19)"),2656.4566065329427)</f>
        <v>2656.456607</v>
      </c>
      <c r="G360" s="97">
        <f t="shared" si="2"/>
        <v>2639.410414</v>
      </c>
    </row>
    <row r="361">
      <c r="A361" s="98">
        <f t="shared" si="6"/>
        <v>30</v>
      </c>
      <c r="B361" s="98">
        <f t="shared" si="7"/>
        <v>12</v>
      </c>
      <c r="C361" s="97">
        <f t="shared" si="5"/>
        <v>2639.410414</v>
      </c>
      <c r="D361" s="97">
        <f>C361*Assumptions!$D$27/12</f>
        <v>17.04619226</v>
      </c>
      <c r="E361" s="97">
        <f t="shared" si="1"/>
        <v>2639.410414</v>
      </c>
      <c r="F361" s="97">
        <f>IFERROR(__xludf.DUMMYFUNCTION("pmt(Assumptions!$D$27/12,Assumptions!$D$20*12,-Assumptions!$D$19)"),2656.4566065329427)</f>
        <v>2656.456607</v>
      </c>
      <c r="G361" s="97">
        <f t="shared" si="2"/>
        <v>-0.00000001570742825</v>
      </c>
    </row>
    <row r="362">
      <c r="A362" s="98"/>
      <c r="B362" s="98"/>
    </row>
    <row r="363">
      <c r="A363" s="98"/>
      <c r="B363" s="98"/>
    </row>
    <row r="364">
      <c r="A364" s="98"/>
      <c r="B364" s="98"/>
    </row>
    <row r="365">
      <c r="A365" s="98"/>
      <c r="B365" s="98"/>
    </row>
    <row r="366">
      <c r="A366" s="98"/>
      <c r="B366" s="98"/>
    </row>
    <row r="367">
      <c r="A367" s="98"/>
      <c r="B367" s="98"/>
    </row>
    <row r="368">
      <c r="A368" s="98"/>
      <c r="B368" s="98"/>
    </row>
    <row r="369">
      <c r="A369" s="98"/>
      <c r="B369" s="98"/>
    </row>
    <row r="370">
      <c r="A370" s="98"/>
      <c r="B370" s="98"/>
    </row>
    <row r="371">
      <c r="A371" s="98"/>
      <c r="B371" s="98"/>
    </row>
    <row r="372">
      <c r="A372" s="98"/>
      <c r="B372" s="98"/>
    </row>
    <row r="373">
      <c r="A373" s="98"/>
      <c r="B373" s="98"/>
    </row>
    <row r="374">
      <c r="A374" s="98"/>
      <c r="B374" s="98"/>
    </row>
    <row r="375">
      <c r="A375" s="98"/>
      <c r="B375" s="98"/>
    </row>
    <row r="376">
      <c r="A376" s="98"/>
      <c r="B376" s="98"/>
    </row>
    <row r="377">
      <c r="A377" s="98"/>
      <c r="B377" s="98"/>
    </row>
    <row r="378">
      <c r="A378" s="98"/>
      <c r="B378" s="98"/>
    </row>
    <row r="379">
      <c r="A379" s="98"/>
      <c r="B379" s="98"/>
    </row>
    <row r="380">
      <c r="A380" s="98"/>
      <c r="B380" s="98"/>
    </row>
    <row r="381">
      <c r="A381" s="98"/>
      <c r="B381" s="98"/>
    </row>
    <row r="382">
      <c r="A382" s="98"/>
      <c r="B382" s="98"/>
    </row>
    <row r="383">
      <c r="A383" s="98"/>
      <c r="B383" s="98"/>
    </row>
    <row r="384">
      <c r="A384" s="98"/>
      <c r="B384" s="98"/>
    </row>
    <row r="385">
      <c r="A385" s="98"/>
      <c r="B385" s="98"/>
    </row>
    <row r="386">
      <c r="A386" s="98"/>
      <c r="B386" s="98"/>
    </row>
    <row r="387">
      <c r="A387" s="98"/>
      <c r="B387" s="98"/>
    </row>
    <row r="388">
      <c r="A388" s="98"/>
      <c r="B388" s="98"/>
    </row>
  </sheetData>
  <drawing r:id="rId1"/>
</worksheet>
</file>