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groups" sheetId="1" r:id="rId4"/>
    <sheet state="visible" name="Parameter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9">
      <text>
        <t xml:space="preserve">@soofi.safavi@staircase.co confirm this is in Mahout
_Assigned to soofi.safavi@staircase.co_
	-Adam Kalamchi</t>
      </text>
    </comment>
  </commentList>
</comments>
</file>

<file path=xl/sharedStrings.xml><?xml version="1.0" encoding="utf-8"?>
<sst xmlns="http://schemas.openxmlformats.org/spreadsheetml/2006/main" count="80" uniqueCount="52">
  <si>
    <t>Mahout</t>
  </si>
  <si>
    <t>vMahout</t>
  </si>
  <si>
    <t>Data Group Name</t>
  </si>
  <si>
    <t>Type</t>
  </si>
  <si>
    <t>Weight (%)</t>
  </si>
  <si>
    <t>First Oracle</t>
  </si>
  <si>
    <t>Second Oracle</t>
  </si>
  <si>
    <t>Third Oracle</t>
  </si>
  <si>
    <t>Root</t>
  </si>
  <si>
    <t>Consensus</t>
  </si>
  <si>
    <t>County</t>
  </si>
  <si>
    <t>Photo Metadata</t>
  </si>
  <si>
    <t>Reputation</t>
  </si>
  <si>
    <t>HOA</t>
  </si>
  <si>
    <t>Mortgage</t>
  </si>
  <si>
    <t>Property Ranking</t>
  </si>
  <si>
    <t>Property Improvement</t>
  </si>
  <si>
    <t>Environment Characteristics</t>
  </si>
  <si>
    <t>Safety and Security</t>
  </si>
  <si>
    <t>Transportation and Access</t>
  </si>
  <si>
    <t>School</t>
  </si>
  <si>
    <t>Group_12</t>
  </si>
  <si>
    <t>Group_13</t>
  </si>
  <si>
    <t>Group_14</t>
  </si>
  <si>
    <t>Group_15</t>
  </si>
  <si>
    <t>Group_16</t>
  </si>
  <si>
    <t>Group_17</t>
  </si>
  <si>
    <t>Group_18</t>
  </si>
  <si>
    <t>Group_19</t>
  </si>
  <si>
    <t>Group_20</t>
  </si>
  <si>
    <t>Total</t>
  </si>
  <si>
    <t>Check</t>
  </si>
  <si>
    <t>Parameter Name</t>
  </si>
  <si>
    <t>Value</t>
  </si>
  <si>
    <t>Description</t>
  </si>
  <si>
    <t>Oracle 1</t>
  </si>
  <si>
    <t>Oracle 2</t>
  </si>
  <si>
    <t>Oracle 3</t>
  </si>
  <si>
    <t>Total Data Groups</t>
  </si>
  <si>
    <t>Total Properties</t>
  </si>
  <si>
    <t>U.S. Census Bureau estimates 145m in 2023.</t>
  </si>
  <si>
    <t>Total Mahout Supply</t>
  </si>
  <si>
    <t>Set equal to number of properties.</t>
  </si>
  <si>
    <t>Mahout Per Property</t>
  </si>
  <si>
    <t>vMahout Per Property</t>
  </si>
  <si>
    <t>Ad Slash Rate</t>
  </si>
  <si>
    <t>Percentage of daily ad stake slashed and awarded to data maintainer</t>
  </si>
  <si>
    <t>Min Ad Stake</t>
  </si>
  <si>
    <t>Minimum ad stake per 10,000 properties, USD</t>
  </si>
  <si>
    <t>Definition:</t>
  </si>
  <si>
    <t>Consensus requires 3-oracle consensus (default)</t>
  </si>
  <si>
    <t>Reputation requires requires staking of reputation (Photo/HOA)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</si>
</sst>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"/>
    <numFmt numFmtId="165" formatCode="0.0%"/>
    <numFmt numFmtId="166" formatCode="0.0"/>
    <numFmt numFmtId="167" formatCode="&quot;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1155CC"/>
      <name val="Arial"/>
      <scheme val="minor"/>
    </font>
    <font>
      <i/>
      <color theme="1"/>
      <name val="Arial"/>
      <scheme val="minor"/>
    </font>
    <font>
      <b/>
      <color rgb="FFEFEFEF"/>
      <name val="Arial"/>
      <scheme val="minor"/>
    </font>
    <font>
      <color rgb="FFEFEFEF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3" numFmtId="0" xfId="0" applyBorder="1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4" numFmtId="9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4" xfId="0" applyAlignment="1" applyFont="1" applyNumberFormat="1">
      <alignment horizontal="right" readingOrder="0"/>
    </xf>
    <xf borderId="0" fillId="0" fontId="4" numFmtId="9" xfId="0" applyAlignment="1" applyFont="1" applyNumberFormat="1">
      <alignment horizontal="right" readingOrder="0"/>
    </xf>
    <xf borderId="0" fillId="0" fontId="1" numFmtId="165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 horizontal="center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9" xfId="0" applyBorder="1" applyFont="1" applyNumberFormat="1"/>
    <xf borderId="2" fillId="0" fontId="2" numFmtId="164" xfId="0" applyBorder="1" applyFont="1" applyNumberFormat="1"/>
    <xf borderId="2" fillId="0" fontId="2" numFmtId="4" xfId="0" applyBorder="1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6" numFmtId="0" xfId="0" applyFill="1" applyFont="1"/>
    <xf borderId="0" fillId="0" fontId="2" numFmtId="0" xfId="0" applyFont="1"/>
    <xf borderId="0" fillId="0" fontId="4" numFmtId="0" xfId="0" applyAlignment="1" applyFont="1">
      <alignment horizontal="right" readingOrder="0"/>
    </xf>
    <xf borderId="0" fillId="2" fontId="7" numFmtId="0" xfId="0" applyFont="1"/>
    <xf borderId="0" fillId="0" fontId="4" numFmtId="3" xfId="0" applyAlignment="1" applyFont="1" applyNumberFormat="1">
      <alignment horizontal="right" readingOrder="0"/>
    </xf>
    <xf borderId="0" fillId="0" fontId="8" numFmtId="3" xfId="0" applyAlignment="1" applyFont="1" applyNumberFormat="1">
      <alignment horizontal="right" readingOrder="0"/>
    </xf>
    <xf borderId="0" fillId="0" fontId="4" numFmtId="166" xfId="0" applyAlignment="1" applyFont="1" applyNumberFormat="1">
      <alignment horizontal="right" readingOrder="0"/>
    </xf>
    <xf borderId="0" fillId="0" fontId="4" numFmtId="10" xfId="0" applyAlignment="1" applyFont="1" applyNumberFormat="1">
      <alignment horizontal="right" readingOrder="0"/>
    </xf>
    <xf borderId="0" fillId="0" fontId="4" numFmtId="167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1.88"/>
    <col customWidth="1" min="2" max="2" width="17.5"/>
    <col customWidth="1" min="3" max="3" width="1.63"/>
    <col customWidth="1" min="4" max="7" width="21.13"/>
    <col customWidth="1" min="8" max="8" width="1.63"/>
    <col customWidth="1" min="9" max="12" width="21.13"/>
  </cols>
  <sheetData>
    <row r="1" ht="21.0" customHeight="1">
      <c r="A1" s="1"/>
      <c r="B1" s="1"/>
      <c r="D1" s="2" t="s">
        <v>0</v>
      </c>
      <c r="E1" s="3"/>
      <c r="F1" s="3"/>
      <c r="G1" s="3"/>
      <c r="I1" s="2" t="s">
        <v>1</v>
      </c>
      <c r="J1" s="3"/>
      <c r="K1" s="3"/>
      <c r="L1" s="3"/>
    </row>
    <row r="2" ht="36.75" customHeight="1">
      <c r="A2" s="4" t="s">
        <v>2</v>
      </c>
      <c r="B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I2" s="5" t="s">
        <v>1</v>
      </c>
      <c r="J2" s="5" t="s">
        <v>5</v>
      </c>
      <c r="K2" s="5" t="s">
        <v>6</v>
      </c>
      <c r="L2" s="5" t="s">
        <v>7</v>
      </c>
    </row>
    <row r="3">
      <c r="A3" s="6" t="s">
        <v>8</v>
      </c>
      <c r="B3" s="7" t="s">
        <v>9</v>
      </c>
      <c r="C3" s="8"/>
      <c r="D3" s="9">
        <v>0.08</v>
      </c>
      <c r="E3" s="10">
        <f>vlookup($B3,Parameters!$G$2:$J$3,2,false)*Parameters!$B$5*$D3</f>
        <v>0.064</v>
      </c>
      <c r="F3" s="10">
        <f>vlookup($B3,Parameters!$G$2:$J$3,3,false)*Parameters!$B$5*$D3</f>
        <v>0.012</v>
      </c>
      <c r="G3" s="10">
        <f>vlookup($B3,Parameters!$G$2:$J$3,4,false)*Parameters!$B$5*$D3</f>
        <v>0.004</v>
      </c>
      <c r="H3" s="8"/>
      <c r="I3" s="11">
        <f>Parameters!$B$5/Parameters!$B$2</f>
        <v>0.05</v>
      </c>
      <c r="J3" s="10">
        <f>$I3*vlookup($B3,Parameters!$G$4:$J$5,2,false)</f>
        <v>0.01666666667</v>
      </c>
      <c r="K3" s="10">
        <f>$I3*vlookup($B3,Parameters!$G$4:$J$5,3,false)</f>
        <v>0.01666666667</v>
      </c>
      <c r="L3" s="10">
        <f>$I3*vlookup($B3,Parameters!$G$4:$J$5,4,false)</f>
        <v>0.01666666667</v>
      </c>
    </row>
    <row r="4">
      <c r="A4" s="6" t="s">
        <v>10</v>
      </c>
      <c r="B4" s="7" t="s">
        <v>9</v>
      </c>
      <c r="C4" s="8"/>
      <c r="D4" s="9">
        <v>0.6</v>
      </c>
      <c r="E4" s="10">
        <f>vlookup($B4,Parameters!$G$2:$J$3,2,false)*Parameters!$B$5*$D4</f>
        <v>0.48</v>
      </c>
      <c r="F4" s="10">
        <f>vlookup($B4,Parameters!$G$2:$J$3,3,false)*Parameters!$B$5*$D4</f>
        <v>0.09</v>
      </c>
      <c r="G4" s="10">
        <f>vlookup($B4,Parameters!$G$2:$J$3,4,false)*Parameters!$B$5*$D4</f>
        <v>0.03</v>
      </c>
      <c r="H4" s="8"/>
      <c r="I4" s="11">
        <f>Parameters!$B$5/Parameters!$B$2</f>
        <v>0.05</v>
      </c>
      <c r="J4" s="10">
        <f>$I4*vlookup($B4,Parameters!$G$4:$J$5,2,false)</f>
        <v>0.01666666667</v>
      </c>
      <c r="K4" s="10">
        <f>$I4*vlookup($B4,Parameters!$G$4:$J$5,3,false)</f>
        <v>0.01666666667</v>
      </c>
      <c r="L4" s="10">
        <f>$I4*vlookup($B4,Parameters!$G$4:$J$5,4,false)</f>
        <v>0.01666666667</v>
      </c>
    </row>
    <row r="5">
      <c r="A5" s="6" t="s">
        <v>11</v>
      </c>
      <c r="B5" s="7" t="s">
        <v>12</v>
      </c>
      <c r="C5" s="8"/>
      <c r="D5" s="12">
        <v>0.15</v>
      </c>
      <c r="E5" s="10">
        <f>vlookup($B5,Parameters!$G$2:$J$3,2,false)*Parameters!$B$5*$D5</f>
        <v>0.15</v>
      </c>
      <c r="F5" s="10">
        <f>vlookup($B5,Parameters!$G$2:$J$3,3,false)*Parameters!$B$5*$D5</f>
        <v>0</v>
      </c>
      <c r="G5" s="10">
        <f>vlookup($B5,Parameters!$G$2:$J$3,4,false)*Parameters!$B$5*$D5</f>
        <v>0</v>
      </c>
      <c r="H5" s="8"/>
      <c r="I5" s="11">
        <f>Parameters!$B$5/Parameters!$B$2</f>
        <v>0.05</v>
      </c>
      <c r="J5" s="10">
        <f>$I5*vlookup($B5,Parameters!$G$4:$J$5,2,false)</f>
        <v>0.05</v>
      </c>
      <c r="K5" s="10">
        <f>$I5*vlookup($B5,Parameters!$G$4:$J$5,3,false)</f>
        <v>0</v>
      </c>
      <c r="L5" s="10">
        <f>$I5*vlookup($B5,Parameters!$G$4:$J$5,4,false)</f>
        <v>0</v>
      </c>
    </row>
    <row r="6">
      <c r="A6" s="6" t="s">
        <v>13</v>
      </c>
      <c r="B6" s="7" t="s">
        <v>12</v>
      </c>
      <c r="C6" s="8"/>
      <c r="D6" s="9">
        <v>0.01</v>
      </c>
      <c r="E6" s="10">
        <f>vlookup($B6,Parameters!$G$2:$J$3,2,false)*Parameters!$B$5*$D6</f>
        <v>0.01</v>
      </c>
      <c r="F6" s="10">
        <f>vlookup($B6,Parameters!$G$2:$J$3,3,false)*Parameters!$B$5*$D6</f>
        <v>0</v>
      </c>
      <c r="G6" s="10">
        <f>vlookup($B6,Parameters!$G$2:$J$3,4,false)*Parameters!$B$5*$D6</f>
        <v>0</v>
      </c>
      <c r="H6" s="8"/>
      <c r="I6" s="11">
        <f>Parameters!$B$5/Parameters!$B$2</f>
        <v>0.05</v>
      </c>
      <c r="J6" s="10">
        <f>$I6*vlookup($B6,Parameters!$G$4:$J$5,2,false)</f>
        <v>0.05</v>
      </c>
      <c r="K6" s="10">
        <f>$I6*vlookup($B6,Parameters!$G$4:$J$5,3,false)</f>
        <v>0</v>
      </c>
      <c r="L6" s="10">
        <f>$I6*vlookup($B6,Parameters!$G$4:$J$5,4,false)</f>
        <v>0</v>
      </c>
    </row>
    <row r="7">
      <c r="A7" s="6" t="s">
        <v>14</v>
      </c>
      <c r="B7" s="7" t="s">
        <v>9</v>
      </c>
      <c r="C7" s="8"/>
      <c r="D7" s="9">
        <v>0.01</v>
      </c>
      <c r="E7" s="10">
        <f>vlookup($B7,Parameters!$G$2:$J$3,2,false)*Parameters!$B$5*$D7</f>
        <v>0.008</v>
      </c>
      <c r="F7" s="10">
        <f>vlookup($B7,Parameters!$G$2:$J$3,3,false)*Parameters!$B$5*$D7</f>
        <v>0.0015</v>
      </c>
      <c r="G7" s="10">
        <f>vlookup($B7,Parameters!$G$2:$J$3,4,false)*Parameters!$B$5*$D7</f>
        <v>0.0005</v>
      </c>
      <c r="H7" s="8"/>
      <c r="I7" s="11">
        <f>Parameters!$B$5/Parameters!$B$2</f>
        <v>0.05</v>
      </c>
      <c r="J7" s="10">
        <f>$I7*vlookup($B7,Parameters!$G$4:$J$5,2,false)</f>
        <v>0.01666666667</v>
      </c>
      <c r="K7" s="10">
        <f>$I7*vlookup($B7,Parameters!$G$4:$J$5,3,false)</f>
        <v>0.01666666667</v>
      </c>
      <c r="L7" s="10">
        <f>$I7*vlookup($B7,Parameters!$G$4:$J$5,4,false)</f>
        <v>0.01666666667</v>
      </c>
    </row>
    <row r="8">
      <c r="A8" s="6" t="s">
        <v>15</v>
      </c>
      <c r="B8" s="7" t="s">
        <v>9</v>
      </c>
      <c r="C8" s="8"/>
      <c r="D8" s="9">
        <v>0.01</v>
      </c>
      <c r="E8" s="10">
        <f>vlookup($B8,Parameters!$G$2:$J$3,2,false)*Parameters!$B$5*$D8</f>
        <v>0.008</v>
      </c>
      <c r="F8" s="10">
        <f>vlookup($B8,Parameters!$G$2:$J$3,3,false)*Parameters!$B$5*$D8</f>
        <v>0.0015</v>
      </c>
      <c r="G8" s="10">
        <f>vlookup($B8,Parameters!$G$2:$J$3,4,false)*Parameters!$B$5*$D8</f>
        <v>0.0005</v>
      </c>
      <c r="H8" s="8"/>
      <c r="I8" s="11">
        <f>Parameters!$B$5/Parameters!$B$2</f>
        <v>0.05</v>
      </c>
      <c r="J8" s="10">
        <f>$I8*vlookup($B8,Parameters!$G$4:$J$5,2,false)</f>
        <v>0.01666666667</v>
      </c>
      <c r="K8" s="10">
        <f>$I8*vlookup($B8,Parameters!$G$4:$J$5,3,false)</f>
        <v>0.01666666667</v>
      </c>
      <c r="L8" s="10">
        <f>$I8*vlookup($B8,Parameters!$G$4:$J$5,4,false)</f>
        <v>0.01666666667</v>
      </c>
    </row>
    <row r="9">
      <c r="A9" s="6" t="s">
        <v>16</v>
      </c>
      <c r="B9" s="7" t="s">
        <v>9</v>
      </c>
      <c r="C9" s="8"/>
      <c r="D9" s="9">
        <v>0.01</v>
      </c>
      <c r="E9" s="10">
        <f>vlookup($B9,Parameters!$G$2:$J$3,2,false)*Parameters!$B$5*$D9</f>
        <v>0.008</v>
      </c>
      <c r="F9" s="10">
        <f>vlookup($B9,Parameters!$G$2:$J$3,3,false)*Parameters!$B$5*$D9</f>
        <v>0.0015</v>
      </c>
      <c r="G9" s="10">
        <f>vlookup($B9,Parameters!$G$2:$J$3,4,false)*Parameters!$B$5*$D9</f>
        <v>0.0005</v>
      </c>
      <c r="H9" s="8"/>
      <c r="I9" s="11">
        <f>Parameters!$B$5/Parameters!$B$2</f>
        <v>0.05</v>
      </c>
      <c r="J9" s="10">
        <f>$I9*vlookup($B9,Parameters!$G$4:$J$5,2,false)</f>
        <v>0.01666666667</v>
      </c>
      <c r="K9" s="10">
        <f>$I9*vlookup($B9,Parameters!$G$4:$J$5,3,false)</f>
        <v>0.01666666667</v>
      </c>
      <c r="L9" s="10">
        <f>$I9*vlookup($B9,Parameters!$G$4:$J$5,4,false)</f>
        <v>0.01666666667</v>
      </c>
    </row>
    <row r="10">
      <c r="A10" s="6" t="s">
        <v>17</v>
      </c>
      <c r="B10" s="7" t="s">
        <v>9</v>
      </c>
      <c r="C10" s="8"/>
      <c r="D10" s="9">
        <v>0.01</v>
      </c>
      <c r="E10" s="10">
        <f>vlookup($B10,Parameters!$G$2:$J$3,2,false)*Parameters!$B$5*$D10</f>
        <v>0.008</v>
      </c>
      <c r="F10" s="10">
        <f>vlookup($B10,Parameters!$G$2:$J$3,3,false)*Parameters!$B$5*$D10</f>
        <v>0.0015</v>
      </c>
      <c r="G10" s="10">
        <f>vlookup($B10,Parameters!$G$2:$J$3,4,false)*Parameters!$B$5*$D10</f>
        <v>0.0005</v>
      </c>
      <c r="H10" s="8"/>
      <c r="I10" s="11">
        <f>Parameters!$B$5/Parameters!$B$2</f>
        <v>0.05</v>
      </c>
      <c r="J10" s="10">
        <f>$I10*vlookup($B10,Parameters!$G$4:$J$5,2,false)</f>
        <v>0.01666666667</v>
      </c>
      <c r="K10" s="10">
        <f>$I10*vlookup($B10,Parameters!$G$4:$J$5,3,false)</f>
        <v>0.01666666667</v>
      </c>
      <c r="L10" s="10">
        <f>$I10*vlookup($B10,Parameters!$G$4:$J$5,4,false)</f>
        <v>0.01666666667</v>
      </c>
    </row>
    <row r="11">
      <c r="A11" s="6" t="s">
        <v>18</v>
      </c>
      <c r="B11" s="7" t="s">
        <v>9</v>
      </c>
      <c r="C11" s="8"/>
      <c r="D11" s="9">
        <v>0.01</v>
      </c>
      <c r="E11" s="10">
        <f>vlookup($B11,Parameters!$G$2:$J$3,2,false)*Parameters!$B$5*$D11</f>
        <v>0.008</v>
      </c>
      <c r="F11" s="10">
        <f>vlookup($B11,Parameters!$G$2:$J$3,3,false)*Parameters!$B$5*$D11</f>
        <v>0.0015</v>
      </c>
      <c r="G11" s="10">
        <f>vlookup($B11,Parameters!$G$2:$J$3,4,false)*Parameters!$B$5*$D11</f>
        <v>0.0005</v>
      </c>
      <c r="H11" s="8"/>
      <c r="I11" s="11">
        <f>Parameters!$B$5/Parameters!$B$2</f>
        <v>0.05</v>
      </c>
      <c r="J11" s="10">
        <f>$I11*vlookup($B11,Parameters!$G$4:$J$5,2,false)</f>
        <v>0.01666666667</v>
      </c>
      <c r="K11" s="10">
        <f>$I11*vlookup($B11,Parameters!$G$4:$J$5,3,false)</f>
        <v>0.01666666667</v>
      </c>
      <c r="L11" s="10">
        <f>$I11*vlookup($B11,Parameters!$G$4:$J$5,4,false)</f>
        <v>0.01666666667</v>
      </c>
    </row>
    <row r="12">
      <c r="A12" s="6" t="s">
        <v>19</v>
      </c>
      <c r="B12" s="7" t="s">
        <v>9</v>
      </c>
      <c r="C12" s="8"/>
      <c r="D12" s="9">
        <v>0.01</v>
      </c>
      <c r="E12" s="10">
        <f>vlookup($B12,Parameters!$G$2:$J$3,2,false)*Parameters!$B$5*$D12</f>
        <v>0.008</v>
      </c>
      <c r="F12" s="10">
        <f>vlookup($B12,Parameters!$G$2:$J$3,3,false)*Parameters!$B$5*$D12</f>
        <v>0.0015</v>
      </c>
      <c r="G12" s="10">
        <f>vlookup($B12,Parameters!$G$2:$J$3,4,false)*Parameters!$B$5*$D12</f>
        <v>0.0005</v>
      </c>
      <c r="H12" s="8"/>
      <c r="I12" s="11">
        <f>Parameters!$B$5/Parameters!$B$2</f>
        <v>0.05</v>
      </c>
      <c r="J12" s="10">
        <f>$I12*vlookup($B12,Parameters!$G$4:$J$5,2,false)</f>
        <v>0.01666666667</v>
      </c>
      <c r="K12" s="10">
        <f>$I12*vlookup($B12,Parameters!$G$4:$J$5,3,false)</f>
        <v>0.01666666667</v>
      </c>
      <c r="L12" s="10">
        <f>$I12*vlookup($B12,Parameters!$G$4:$J$5,4,false)</f>
        <v>0.01666666667</v>
      </c>
    </row>
    <row r="13">
      <c r="A13" s="6" t="s">
        <v>20</v>
      </c>
      <c r="B13" s="7" t="s">
        <v>9</v>
      </c>
      <c r="C13" s="8"/>
      <c r="D13" s="9">
        <v>0.01</v>
      </c>
      <c r="E13" s="10">
        <f>vlookup($B13,Parameters!$G$2:$J$3,2,false)*Parameters!$B$5*$D13</f>
        <v>0.008</v>
      </c>
      <c r="F13" s="10">
        <f>vlookup($B13,Parameters!$G$2:$J$3,3,false)*Parameters!$B$5*$D13</f>
        <v>0.0015</v>
      </c>
      <c r="G13" s="10">
        <f>vlookup($B13,Parameters!$G$2:$J$3,4,false)*Parameters!$B$5*$D13</f>
        <v>0.0005</v>
      </c>
      <c r="H13" s="8"/>
      <c r="I13" s="11">
        <f>Parameters!$B$5/Parameters!$B$2</f>
        <v>0.05</v>
      </c>
      <c r="J13" s="10">
        <f>$I13*vlookup($B13,Parameters!$G$4:$J$5,2,false)</f>
        <v>0.01666666667</v>
      </c>
      <c r="K13" s="10">
        <f>$I13*vlookup($B13,Parameters!$G$4:$J$5,3,false)</f>
        <v>0.01666666667</v>
      </c>
      <c r="L13" s="10">
        <f>$I13*vlookup($B13,Parameters!$G$4:$J$5,4,false)</f>
        <v>0.01666666667</v>
      </c>
    </row>
    <row r="14">
      <c r="A14" s="6" t="s">
        <v>21</v>
      </c>
      <c r="B14" s="7" t="s">
        <v>9</v>
      </c>
      <c r="C14" s="8"/>
      <c r="D14" s="9">
        <v>0.01</v>
      </c>
      <c r="E14" s="10">
        <f>vlookup($B14,Parameters!$G$2:$J$3,2,false)*Parameters!$B$5*$D14</f>
        <v>0.008</v>
      </c>
      <c r="F14" s="10">
        <f>vlookup($B14,Parameters!$G$2:$J$3,3,false)*Parameters!$B$5*$D14</f>
        <v>0.0015</v>
      </c>
      <c r="G14" s="10">
        <f>vlookup($B14,Parameters!$G$2:$J$3,4,false)*Parameters!$B$5*$D14</f>
        <v>0.0005</v>
      </c>
      <c r="H14" s="8"/>
      <c r="I14" s="11">
        <f>Parameters!$B$5/Parameters!$B$2</f>
        <v>0.05</v>
      </c>
      <c r="J14" s="10">
        <f>$I14*vlookup($B14,Parameters!$G$4:$J$5,2,false)</f>
        <v>0.01666666667</v>
      </c>
      <c r="K14" s="10">
        <f>$I14*vlookup($B14,Parameters!$G$4:$J$5,3,false)</f>
        <v>0.01666666667</v>
      </c>
      <c r="L14" s="10">
        <f>$I14*vlookup($B14,Parameters!$G$4:$J$5,4,false)</f>
        <v>0.01666666667</v>
      </c>
    </row>
    <row r="15">
      <c r="A15" s="6" t="s">
        <v>22</v>
      </c>
      <c r="B15" s="7" t="s">
        <v>9</v>
      </c>
      <c r="C15" s="8"/>
      <c r="D15" s="9">
        <v>0.01</v>
      </c>
      <c r="E15" s="10">
        <f>vlookup($B15,Parameters!$G$2:$J$3,2,false)*Parameters!$B$5*$D15</f>
        <v>0.008</v>
      </c>
      <c r="F15" s="10">
        <f>vlookup($B15,Parameters!$G$2:$J$3,3,false)*Parameters!$B$5*$D15</f>
        <v>0.0015</v>
      </c>
      <c r="G15" s="10">
        <f>vlookup($B15,Parameters!$G$2:$J$3,4,false)*Parameters!$B$5*$D15</f>
        <v>0.0005</v>
      </c>
      <c r="H15" s="8"/>
      <c r="I15" s="11">
        <f>Parameters!$B$5/Parameters!$B$2</f>
        <v>0.05</v>
      </c>
      <c r="J15" s="10">
        <f>$I15*vlookup($B15,Parameters!$G$4:$J$5,2,false)</f>
        <v>0.01666666667</v>
      </c>
      <c r="K15" s="10">
        <f>$I15*vlookup($B15,Parameters!$G$4:$J$5,3,false)</f>
        <v>0.01666666667</v>
      </c>
      <c r="L15" s="10">
        <f>$I15*vlookup($B15,Parameters!$G$4:$J$5,4,false)</f>
        <v>0.01666666667</v>
      </c>
    </row>
    <row r="16">
      <c r="A16" s="6" t="s">
        <v>23</v>
      </c>
      <c r="B16" s="7" t="s">
        <v>9</v>
      </c>
      <c r="C16" s="8"/>
      <c r="D16" s="9">
        <v>0.01</v>
      </c>
      <c r="E16" s="10">
        <f>vlookup($B16,Parameters!$G$2:$J$3,2,false)*Parameters!$B$5*$D16</f>
        <v>0.008</v>
      </c>
      <c r="F16" s="10">
        <f>vlookup($B16,Parameters!$G$2:$J$3,3,false)*Parameters!$B$5*$D16</f>
        <v>0.0015</v>
      </c>
      <c r="G16" s="10">
        <f>vlookup($B16,Parameters!$G$2:$J$3,4,false)*Parameters!$B$5*$D16</f>
        <v>0.0005</v>
      </c>
      <c r="H16" s="8"/>
      <c r="I16" s="11">
        <f>Parameters!$B$5/Parameters!$B$2</f>
        <v>0.05</v>
      </c>
      <c r="J16" s="10">
        <f>$I16*vlookup($B16,Parameters!$G$4:$J$5,2,false)</f>
        <v>0.01666666667</v>
      </c>
      <c r="K16" s="10">
        <f>$I16*vlookup($B16,Parameters!$G$4:$J$5,3,false)</f>
        <v>0.01666666667</v>
      </c>
      <c r="L16" s="10">
        <f>$I16*vlookup($B16,Parameters!$G$4:$J$5,4,false)</f>
        <v>0.01666666667</v>
      </c>
    </row>
    <row r="17">
      <c r="A17" s="6" t="s">
        <v>24</v>
      </c>
      <c r="B17" s="7" t="s">
        <v>9</v>
      </c>
      <c r="C17" s="8"/>
      <c r="D17" s="9">
        <v>0.01</v>
      </c>
      <c r="E17" s="10">
        <f>vlookup($B17,Parameters!$G$2:$J$3,2,false)*Parameters!$B$5*$D17</f>
        <v>0.008</v>
      </c>
      <c r="F17" s="10">
        <f>vlookup($B17,Parameters!$G$2:$J$3,3,false)*Parameters!$B$5*$D17</f>
        <v>0.0015</v>
      </c>
      <c r="G17" s="10">
        <f>vlookup($B17,Parameters!$G$2:$J$3,4,false)*Parameters!$B$5*$D17</f>
        <v>0.0005</v>
      </c>
      <c r="H17" s="8"/>
      <c r="I17" s="11">
        <f>Parameters!$B$5/Parameters!$B$2</f>
        <v>0.05</v>
      </c>
      <c r="J17" s="10">
        <f>$I17*vlookup($B17,Parameters!$G$4:$J$5,2,false)</f>
        <v>0.01666666667</v>
      </c>
      <c r="K17" s="10">
        <f>$I17*vlookup($B17,Parameters!$G$4:$J$5,3,false)</f>
        <v>0.01666666667</v>
      </c>
      <c r="L17" s="10">
        <f>$I17*vlookup($B17,Parameters!$G$4:$J$5,4,false)</f>
        <v>0.01666666667</v>
      </c>
    </row>
    <row r="18">
      <c r="A18" s="6" t="s">
        <v>25</v>
      </c>
      <c r="B18" s="7" t="s">
        <v>9</v>
      </c>
      <c r="C18" s="8"/>
      <c r="D18" s="9">
        <v>0.01</v>
      </c>
      <c r="E18" s="10">
        <f>vlookup($B18,Parameters!$G$2:$J$3,2,false)*Parameters!$B$5*$D18</f>
        <v>0.008</v>
      </c>
      <c r="F18" s="10">
        <f>vlookup($B18,Parameters!$G$2:$J$3,3,false)*Parameters!$B$5*$D18</f>
        <v>0.0015</v>
      </c>
      <c r="G18" s="10">
        <f>vlookup($B18,Parameters!$G$2:$J$3,4,false)*Parameters!$B$5*$D18</f>
        <v>0.0005</v>
      </c>
      <c r="H18" s="8"/>
      <c r="I18" s="11">
        <f>Parameters!$B$5/Parameters!$B$2</f>
        <v>0.05</v>
      </c>
      <c r="J18" s="10">
        <f>$I18*vlookup($B18,Parameters!$G$4:$J$5,2,false)</f>
        <v>0.01666666667</v>
      </c>
      <c r="K18" s="10">
        <f>$I18*vlookup($B18,Parameters!$G$4:$J$5,3,false)</f>
        <v>0.01666666667</v>
      </c>
      <c r="L18" s="10">
        <f>$I18*vlookup($B18,Parameters!$G$4:$J$5,4,false)</f>
        <v>0.01666666667</v>
      </c>
    </row>
    <row r="19">
      <c r="A19" s="6" t="s">
        <v>26</v>
      </c>
      <c r="B19" s="7" t="s">
        <v>9</v>
      </c>
      <c r="C19" s="8"/>
      <c r="D19" s="9">
        <v>0.01</v>
      </c>
      <c r="E19" s="10">
        <f>vlookup($B19,Parameters!$G$2:$J$3,2,false)*Parameters!$B$5*$D19</f>
        <v>0.008</v>
      </c>
      <c r="F19" s="10">
        <f>vlookup($B19,Parameters!$G$2:$J$3,3,false)*Parameters!$B$5*$D19</f>
        <v>0.0015</v>
      </c>
      <c r="G19" s="10">
        <f>vlookup($B19,Parameters!$G$2:$J$3,4,false)*Parameters!$B$5*$D19</f>
        <v>0.0005</v>
      </c>
      <c r="H19" s="8"/>
      <c r="I19" s="11">
        <f>Parameters!$B$5/Parameters!$B$2</f>
        <v>0.05</v>
      </c>
      <c r="J19" s="10">
        <f>$I19*vlookup($B19,Parameters!$G$4:$J$5,2,false)</f>
        <v>0.01666666667</v>
      </c>
      <c r="K19" s="10">
        <f>$I19*vlookup($B19,Parameters!$G$4:$J$5,3,false)</f>
        <v>0.01666666667</v>
      </c>
      <c r="L19" s="10">
        <f>$I19*vlookup($B19,Parameters!$G$4:$J$5,4,false)</f>
        <v>0.01666666667</v>
      </c>
    </row>
    <row r="20">
      <c r="A20" s="6" t="s">
        <v>27</v>
      </c>
      <c r="B20" s="7" t="s">
        <v>9</v>
      </c>
      <c r="C20" s="8"/>
      <c r="D20" s="9">
        <v>0.01</v>
      </c>
      <c r="E20" s="10">
        <f>vlookup($B20,Parameters!$G$2:$J$3,2,false)*Parameters!$B$5*$D20</f>
        <v>0.008</v>
      </c>
      <c r="F20" s="10">
        <f>vlookup($B20,Parameters!$G$2:$J$3,3,false)*Parameters!$B$5*$D20</f>
        <v>0.0015</v>
      </c>
      <c r="G20" s="10">
        <f>vlookup($B20,Parameters!$G$2:$J$3,4,false)*Parameters!$B$5*$D20</f>
        <v>0.0005</v>
      </c>
      <c r="H20" s="8"/>
      <c r="I20" s="11">
        <f>Parameters!$B$5/Parameters!$B$2</f>
        <v>0.05</v>
      </c>
      <c r="J20" s="10">
        <f>$I20*vlookup($B20,Parameters!$G$4:$J$5,2,false)</f>
        <v>0.01666666667</v>
      </c>
      <c r="K20" s="10">
        <f>$I20*vlookup($B20,Parameters!$G$4:$J$5,3,false)</f>
        <v>0.01666666667</v>
      </c>
      <c r="L20" s="10">
        <f>$I20*vlookup($B20,Parameters!$G$4:$J$5,4,false)</f>
        <v>0.01666666667</v>
      </c>
    </row>
    <row r="21">
      <c r="A21" s="6" t="s">
        <v>28</v>
      </c>
      <c r="B21" s="7" t="s">
        <v>9</v>
      </c>
      <c r="C21" s="8"/>
      <c r="D21" s="9">
        <v>0.01</v>
      </c>
      <c r="E21" s="10">
        <f>vlookup($B21,Parameters!$G$2:$J$3,2,false)*Parameters!$B$5*$D21</f>
        <v>0.008</v>
      </c>
      <c r="F21" s="10">
        <f>vlookup($B21,Parameters!$G$2:$J$3,3,false)*Parameters!$B$5*$D21</f>
        <v>0.0015</v>
      </c>
      <c r="G21" s="10">
        <f>vlookup($B21,Parameters!$G$2:$J$3,4,false)*Parameters!$B$5*$D21</f>
        <v>0.0005</v>
      </c>
      <c r="H21" s="8"/>
      <c r="I21" s="11">
        <f>Parameters!$B$5/Parameters!$B$2</f>
        <v>0.05</v>
      </c>
      <c r="J21" s="10">
        <f>$I21*vlookup($B21,Parameters!$G$4:$J$5,2,false)</f>
        <v>0.01666666667</v>
      </c>
      <c r="K21" s="10">
        <f>$I21*vlookup($B21,Parameters!$G$4:$J$5,3,false)</f>
        <v>0.01666666667</v>
      </c>
      <c r="L21" s="10">
        <f>$I21*vlookup($B21,Parameters!$G$4:$J$5,4,false)</f>
        <v>0.01666666667</v>
      </c>
    </row>
    <row r="22">
      <c r="A22" s="6" t="s">
        <v>29</v>
      </c>
      <c r="B22" s="7" t="s">
        <v>9</v>
      </c>
      <c r="C22" s="8"/>
      <c r="D22" s="9">
        <v>0.01</v>
      </c>
      <c r="E22" s="10">
        <f>vlookup($B22,Parameters!$G$2:$J$3,2,false)*Parameters!$B$5*$D22</f>
        <v>0.008</v>
      </c>
      <c r="F22" s="10">
        <f>vlookup($B22,Parameters!$G$2:$J$3,3,false)*Parameters!$B$5*$D22</f>
        <v>0.0015</v>
      </c>
      <c r="G22" s="10">
        <f>vlookup($B22,Parameters!$G$2:$J$3,4,false)*Parameters!$B$5*$D22</f>
        <v>0.0005</v>
      </c>
      <c r="H22" s="8"/>
      <c r="I22" s="11">
        <f>Parameters!$B$5/Parameters!$B$2</f>
        <v>0.05</v>
      </c>
      <c r="J22" s="10">
        <f>$I22*vlookup($B22,Parameters!$G$4:$J$5,2,false)</f>
        <v>0.01666666667</v>
      </c>
      <c r="K22" s="10">
        <f>$I22*vlookup($B22,Parameters!$G$4:$J$5,3,false)</f>
        <v>0.01666666667</v>
      </c>
      <c r="L22" s="10">
        <f>$I22*vlookup($B22,Parameters!$G$4:$J$5,4,false)</f>
        <v>0.01666666667</v>
      </c>
    </row>
    <row r="23">
      <c r="I23" s="13"/>
      <c r="J23" s="14"/>
      <c r="K23" s="14"/>
      <c r="L23" s="15" t="str">
        <f>IF(B23="Consensus",D23*0.33,"")</f>
        <v/>
      </c>
    </row>
    <row r="24">
      <c r="A24" s="16" t="s">
        <v>30</v>
      </c>
      <c r="B24" s="17"/>
      <c r="C24" s="17"/>
      <c r="D24" s="18">
        <f t="shared" ref="D24:G24" si="1">sum(D3:D22)</f>
        <v>1</v>
      </c>
      <c r="E24" s="19">
        <f t="shared" si="1"/>
        <v>0.832</v>
      </c>
      <c r="F24" s="19">
        <f t="shared" si="1"/>
        <v>0.126</v>
      </c>
      <c r="G24" s="19">
        <f t="shared" si="1"/>
        <v>0.042</v>
      </c>
      <c r="H24" s="17"/>
      <c r="I24" s="20">
        <f t="shared" ref="I24:L24" si="2">sum(I3:I22)</f>
        <v>1</v>
      </c>
      <c r="J24" s="19">
        <f t="shared" si="2"/>
        <v>0.4</v>
      </c>
      <c r="K24" s="19">
        <f t="shared" si="2"/>
        <v>0.3</v>
      </c>
      <c r="L24" s="19">
        <f t="shared" si="2"/>
        <v>0.3</v>
      </c>
    </row>
    <row r="26">
      <c r="A26" s="21" t="s">
        <v>31</v>
      </c>
      <c r="B26" s="22"/>
      <c r="C26" s="22"/>
      <c r="D26" s="22" t="b">
        <f>D24=1</f>
        <v>1</v>
      </c>
      <c r="E26" s="22" t="b">
        <f>sum(E24:G24)=1</f>
        <v>1</v>
      </c>
      <c r="F26" s="22"/>
      <c r="G26" s="22"/>
      <c r="H26" s="22"/>
      <c r="I26" s="22" t="b">
        <f>I24=1</f>
        <v>1</v>
      </c>
      <c r="J26" s="22" t="b">
        <f>sum(J24:L24)=1</f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</sheetData>
  <mergeCells count="2">
    <mergeCell ref="D1:G1"/>
    <mergeCell ref="I1:L1"/>
  </mergeCells>
  <dataValidations>
    <dataValidation type="list" allowBlank="1" showErrorMessage="1" sqref="B3:B22">
      <formula1>"Consensus,Reputation"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13"/>
    <col customWidth="1" min="2" max="2" width="15.25"/>
    <col customWidth="1" min="3" max="3" width="54.0"/>
    <col customWidth="1" min="4" max="5" width="1.25"/>
    <col customWidth="1" min="8" max="10" width="11.75"/>
    <col customWidth="1" min="11" max="11" width="2.13"/>
  </cols>
  <sheetData>
    <row r="1">
      <c r="A1" s="23" t="s">
        <v>32</v>
      </c>
      <c r="B1" s="24" t="s">
        <v>33</v>
      </c>
      <c r="C1" s="23" t="s">
        <v>34</v>
      </c>
      <c r="D1" s="25"/>
      <c r="E1" s="25"/>
      <c r="F1" s="26"/>
      <c r="H1" s="24" t="s">
        <v>35</v>
      </c>
      <c r="I1" s="24" t="s">
        <v>36</v>
      </c>
      <c r="J1" s="24" t="s">
        <v>37</v>
      </c>
      <c r="K1" s="26"/>
    </row>
    <row r="2">
      <c r="A2" s="7" t="s">
        <v>38</v>
      </c>
      <c r="B2" s="27">
        <v>20.0</v>
      </c>
      <c r="D2" s="28"/>
      <c r="E2" s="28"/>
      <c r="F2" s="23" t="s">
        <v>0</v>
      </c>
      <c r="G2" s="7" t="s">
        <v>9</v>
      </c>
      <c r="H2" s="12">
        <v>0.8</v>
      </c>
      <c r="I2" s="12">
        <v>0.15</v>
      </c>
      <c r="J2" s="12">
        <v>0.05</v>
      </c>
    </row>
    <row r="3">
      <c r="A3" s="7" t="s">
        <v>39</v>
      </c>
      <c r="B3" s="29">
        <v>1.5E8</v>
      </c>
      <c r="C3" s="7" t="s">
        <v>40</v>
      </c>
      <c r="D3" s="28"/>
      <c r="E3" s="28"/>
      <c r="F3" s="26"/>
      <c r="G3" s="7" t="s">
        <v>12</v>
      </c>
      <c r="H3" s="12">
        <v>1.0</v>
      </c>
      <c r="I3" s="12">
        <v>0.0</v>
      </c>
      <c r="J3" s="12">
        <v>0.0</v>
      </c>
    </row>
    <row r="4">
      <c r="A4" s="7" t="s">
        <v>41</v>
      </c>
      <c r="B4" s="30">
        <v>1.5E8</v>
      </c>
      <c r="C4" s="7" t="s">
        <v>42</v>
      </c>
      <c r="D4" s="28"/>
      <c r="E4" s="28"/>
      <c r="F4" s="23" t="s">
        <v>1</v>
      </c>
      <c r="G4" s="7" t="s">
        <v>9</v>
      </c>
      <c r="H4" s="12">
        <f t="shared" ref="H4:J4" si="1">1/3</f>
        <v>0.3333333333</v>
      </c>
      <c r="I4" s="12">
        <f t="shared" si="1"/>
        <v>0.3333333333</v>
      </c>
      <c r="J4" s="12">
        <f t="shared" si="1"/>
        <v>0.3333333333</v>
      </c>
    </row>
    <row r="5">
      <c r="A5" s="7" t="s">
        <v>43</v>
      </c>
      <c r="B5" s="31">
        <v>1.0</v>
      </c>
      <c r="D5" s="28"/>
      <c r="E5" s="28"/>
      <c r="G5" s="7" t="s">
        <v>12</v>
      </c>
      <c r="H5" s="12">
        <v>1.0</v>
      </c>
      <c r="I5" s="12">
        <v>0.0</v>
      </c>
      <c r="J5" s="12">
        <v>0.0</v>
      </c>
    </row>
    <row r="6">
      <c r="A6" s="7" t="s">
        <v>44</v>
      </c>
      <c r="B6" s="31">
        <v>1.0</v>
      </c>
      <c r="D6" s="28"/>
      <c r="E6" s="28"/>
    </row>
    <row r="7">
      <c r="B7" s="31"/>
      <c r="D7" s="28"/>
      <c r="E7" s="28"/>
    </row>
    <row r="8">
      <c r="A8" s="7" t="s">
        <v>45</v>
      </c>
      <c r="B8" s="32">
        <v>0.01</v>
      </c>
      <c r="C8" s="7" t="s">
        <v>46</v>
      </c>
      <c r="D8" s="28"/>
      <c r="E8" s="28"/>
    </row>
    <row r="9">
      <c r="A9" s="7" t="s">
        <v>47</v>
      </c>
      <c r="B9" s="33">
        <v>25.0</v>
      </c>
      <c r="C9" s="7" t="s">
        <v>48</v>
      </c>
      <c r="D9" s="28"/>
      <c r="E9" s="28"/>
    </row>
    <row r="10">
      <c r="D10" s="28"/>
      <c r="E10" s="28"/>
    </row>
    <row r="11">
      <c r="A11" s="23" t="s">
        <v>49</v>
      </c>
      <c r="C11" s="7"/>
      <c r="D11" s="28"/>
      <c r="E11" s="28"/>
    </row>
    <row r="12">
      <c r="A12" s="7" t="s">
        <v>50</v>
      </c>
      <c r="C12" s="7"/>
      <c r="D12" s="28"/>
      <c r="E12" s="28"/>
    </row>
    <row r="13">
      <c r="A13" s="7" t="s">
        <v>51</v>
      </c>
      <c r="D13" s="28"/>
      <c r="E13" s="28"/>
    </row>
    <row r="14">
      <c r="D14" s="28"/>
      <c r="E14" s="28"/>
    </row>
    <row r="15">
      <c r="D15" s="28"/>
      <c r="E15" s="28"/>
    </row>
  </sheetData>
  <drawing r:id="rId2"/>
  <legacyDrawing r:id="rId3"/>
</worksheet>
</file>