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GRUPO DE MICROCONTROLADORES/"/>
    </mc:Choice>
  </mc:AlternateContent>
  <xr:revisionPtr revIDLastSave="192" documentId="8_{80E35D0D-5B1D-41AF-BE20-373751FB6060}" xr6:coauthVersionLast="47" xr6:coauthVersionMax="47" xr10:uidLastSave="{177421CC-8635-46A4-A99C-D8CC9123D68B}"/>
  <bookViews>
    <workbookView xWindow="-108" yWindow="-108" windowWidth="23256" windowHeight="12456" xr2:uid="{7D5CEAFB-0913-419E-9880-F099ACE561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X3" i="1"/>
  <c r="C20" i="1"/>
  <c r="F12" i="1" s="1"/>
  <c r="G12" i="1" s="1"/>
  <c r="I12" i="1" s="1"/>
  <c r="J12" i="1" s="1"/>
  <c r="K12" i="1" s="1"/>
  <c r="C26" i="1"/>
  <c r="C25" i="1" s="1"/>
  <c r="C21" i="1" s="1"/>
  <c r="C5" i="1"/>
  <c r="M5" i="1" l="1"/>
  <c r="O5" i="1" s="1"/>
  <c r="M8" i="1"/>
  <c r="O8" i="1" s="1"/>
  <c r="M12" i="1"/>
  <c r="O12" i="1" s="1"/>
  <c r="M16" i="1"/>
  <c r="O16" i="1" s="1"/>
  <c r="M20" i="1"/>
  <c r="N20" i="1" s="1"/>
  <c r="P20" i="1" s="1"/>
  <c r="Q20" i="1" s="1"/>
  <c r="R20" i="1" s="1"/>
  <c r="M4" i="1"/>
  <c r="N4" i="1" s="1"/>
  <c r="P4" i="1" s="1"/>
  <c r="Q4" i="1"/>
  <c r="R4" i="1" s="1"/>
  <c r="S4" i="1" s="1"/>
  <c r="N5" i="1"/>
  <c r="P5" i="1" s="1"/>
  <c r="Q5" i="1" s="1"/>
  <c r="R5" i="1" s="1"/>
  <c r="F11" i="1"/>
  <c r="H12" i="1"/>
  <c r="M18" i="1"/>
  <c r="M10" i="1"/>
  <c r="O20" i="1"/>
  <c r="F19" i="1"/>
  <c r="F18" i="1"/>
  <c r="M19" i="1"/>
  <c r="M11" i="1"/>
  <c r="F10" i="1"/>
  <c r="C27" i="1"/>
  <c r="M17" i="1"/>
  <c r="M9" i="1"/>
  <c r="N12" i="1"/>
  <c r="P12" i="1" s="1"/>
  <c r="Q12" i="1" s="1"/>
  <c r="R12" i="1" s="1"/>
  <c r="M15" i="1"/>
  <c r="M7" i="1"/>
  <c r="F4" i="1"/>
  <c r="M22" i="1"/>
  <c r="M14" i="1"/>
  <c r="M6" i="1"/>
  <c r="N16" i="1"/>
  <c r="P16" i="1" s="1"/>
  <c r="Q16" i="1" s="1"/>
  <c r="R16" i="1" s="1"/>
  <c r="M23" i="1"/>
  <c r="M21" i="1"/>
  <c r="M13" i="1"/>
  <c r="F17" i="1"/>
  <c r="F9" i="1"/>
  <c r="F16" i="1"/>
  <c r="F8" i="1"/>
  <c r="F23" i="1"/>
  <c r="F15" i="1"/>
  <c r="F7" i="1"/>
  <c r="F22" i="1"/>
  <c r="F14" i="1"/>
  <c r="F6" i="1"/>
  <c r="F21" i="1"/>
  <c r="F13" i="1"/>
  <c r="F5" i="1"/>
  <c r="F20" i="1"/>
  <c r="O4" i="1" l="1"/>
  <c r="N8" i="1"/>
  <c r="P8" i="1" s="1"/>
  <c r="Q8" i="1" s="1"/>
  <c r="R8" i="1" s="1"/>
  <c r="S8" i="1" s="1"/>
  <c r="G14" i="1"/>
  <c r="I14" i="1" s="1"/>
  <c r="J14" i="1" s="1"/>
  <c r="K14" i="1" s="1"/>
  <c r="L14" i="1" s="1"/>
  <c r="H14" i="1"/>
  <c r="O14" i="1"/>
  <c r="N14" i="1"/>
  <c r="P14" i="1" s="1"/>
  <c r="Q14" i="1" s="1"/>
  <c r="R14" i="1" s="1"/>
  <c r="S14" i="1" s="1"/>
  <c r="O18" i="1"/>
  <c r="N18" i="1"/>
  <c r="P18" i="1" s="1"/>
  <c r="Q18" i="1" s="1"/>
  <c r="R18" i="1" s="1"/>
  <c r="S18" i="1" s="1"/>
  <c r="G7" i="1"/>
  <c r="I7" i="1" s="1"/>
  <c r="J7" i="1" s="1"/>
  <c r="K7" i="1" s="1"/>
  <c r="L7" i="1" s="1"/>
  <c r="H7" i="1"/>
  <c r="G4" i="1"/>
  <c r="I4" i="1" s="1"/>
  <c r="H4" i="1"/>
  <c r="G10" i="1"/>
  <c r="I10" i="1" s="1"/>
  <c r="J10" i="1" s="1"/>
  <c r="K10" i="1" s="1"/>
  <c r="L10" i="1" s="1"/>
  <c r="H10" i="1"/>
  <c r="L5" i="1"/>
  <c r="N10" i="1"/>
  <c r="P10" i="1" s="1"/>
  <c r="Q10" i="1" s="1"/>
  <c r="R10" i="1" s="1"/>
  <c r="S10" i="1" s="1"/>
  <c r="O10" i="1"/>
  <c r="G5" i="1"/>
  <c r="I5" i="1" s="1"/>
  <c r="J5" i="1" s="1"/>
  <c r="K5" i="1" s="1"/>
  <c r="H5" i="1"/>
  <c r="O21" i="1"/>
  <c r="N21" i="1"/>
  <c r="P21" i="1" s="1"/>
  <c r="Q21" i="1" s="1"/>
  <c r="R21" i="1" s="1"/>
  <c r="S21" i="1" s="1"/>
  <c r="O7" i="1"/>
  <c r="N7" i="1"/>
  <c r="P7" i="1" s="1"/>
  <c r="Q7" i="1" s="1"/>
  <c r="R7" i="1" s="1"/>
  <c r="S7" i="1" s="1"/>
  <c r="N19" i="1"/>
  <c r="P19" i="1" s="1"/>
  <c r="Q19" i="1" s="1"/>
  <c r="R19" i="1" s="1"/>
  <c r="S19" i="1" s="1"/>
  <c r="O19" i="1"/>
  <c r="G13" i="1"/>
  <c r="I13" i="1" s="1"/>
  <c r="J13" i="1" s="1"/>
  <c r="K13" i="1" s="1"/>
  <c r="L13" i="1" s="1"/>
  <c r="H13" i="1"/>
  <c r="G8" i="1"/>
  <c r="I8" i="1" s="1"/>
  <c r="J8" i="1" s="1"/>
  <c r="K8" i="1" s="1"/>
  <c r="L8" i="1" s="1"/>
  <c r="H8" i="1"/>
  <c r="O23" i="1"/>
  <c r="N23" i="1"/>
  <c r="P23" i="1" s="1"/>
  <c r="Q23" i="1" s="1"/>
  <c r="R23" i="1" s="1"/>
  <c r="S23" i="1" s="1"/>
  <c r="N15" i="1"/>
  <c r="P15" i="1" s="1"/>
  <c r="Q15" i="1" s="1"/>
  <c r="R15" i="1" s="1"/>
  <c r="S15" i="1" s="1"/>
  <c r="O15" i="1"/>
  <c r="G18" i="1"/>
  <c r="I18" i="1" s="1"/>
  <c r="J18" i="1" s="1"/>
  <c r="K18" i="1" s="1"/>
  <c r="L18" i="1" s="1"/>
  <c r="H18" i="1"/>
  <c r="S5" i="1"/>
  <c r="G22" i="1"/>
  <c r="I22" i="1" s="1"/>
  <c r="J22" i="1" s="1"/>
  <c r="K22" i="1" s="1"/>
  <c r="L22" i="1" s="1"/>
  <c r="H22" i="1"/>
  <c r="G20" i="1"/>
  <c r="I20" i="1" s="1"/>
  <c r="J20" i="1" s="1"/>
  <c r="K20" i="1" s="1"/>
  <c r="L20" i="1" s="1"/>
  <c r="H20" i="1"/>
  <c r="O13" i="1"/>
  <c r="N13" i="1"/>
  <c r="P13" i="1" s="1"/>
  <c r="Q13" i="1" s="1"/>
  <c r="R13" i="1" s="1"/>
  <c r="S13" i="1" s="1"/>
  <c r="N11" i="1"/>
  <c r="P11" i="1" s="1"/>
  <c r="Q11" i="1" s="1"/>
  <c r="R11" i="1" s="1"/>
  <c r="S11" i="1" s="1"/>
  <c r="O11" i="1"/>
  <c r="G23" i="1"/>
  <c r="I23" i="1" s="1"/>
  <c r="J23" i="1" s="1"/>
  <c r="K23" i="1" s="1"/>
  <c r="L23" i="1" s="1"/>
  <c r="H23" i="1"/>
  <c r="G21" i="1"/>
  <c r="I21" i="1" s="1"/>
  <c r="J21" i="1" s="1"/>
  <c r="K21" i="1" s="1"/>
  <c r="L21" i="1" s="1"/>
  <c r="H21" i="1"/>
  <c r="G16" i="1"/>
  <c r="I16" i="1" s="1"/>
  <c r="J16" i="1" s="1"/>
  <c r="K16" i="1" s="1"/>
  <c r="L16" i="1" s="1"/>
  <c r="H16" i="1"/>
  <c r="S12" i="1"/>
  <c r="G19" i="1"/>
  <c r="I19" i="1" s="1"/>
  <c r="J19" i="1" s="1"/>
  <c r="K19" i="1" s="1"/>
  <c r="L19" i="1" s="1"/>
  <c r="H19" i="1"/>
  <c r="G17" i="1"/>
  <c r="I17" i="1" s="1"/>
  <c r="J17" i="1" s="1"/>
  <c r="K17" i="1" s="1"/>
  <c r="L17" i="1" s="1"/>
  <c r="H17" i="1"/>
  <c r="N17" i="1"/>
  <c r="P17" i="1" s="1"/>
  <c r="Q17" i="1" s="1"/>
  <c r="R17" i="1" s="1"/>
  <c r="S17" i="1" s="1"/>
  <c r="O17" i="1"/>
  <c r="O22" i="1"/>
  <c r="N22" i="1"/>
  <c r="P22" i="1" s="1"/>
  <c r="Q22" i="1" s="1"/>
  <c r="R22" i="1" s="1"/>
  <c r="S22" i="1" s="1"/>
  <c r="G15" i="1"/>
  <c r="I15" i="1" s="1"/>
  <c r="J15" i="1" s="1"/>
  <c r="K15" i="1" s="1"/>
  <c r="L15" i="1" s="1"/>
  <c r="H15" i="1"/>
  <c r="L12" i="1"/>
  <c r="G11" i="1"/>
  <c r="I11" i="1" s="1"/>
  <c r="J11" i="1" s="1"/>
  <c r="K11" i="1" s="1"/>
  <c r="L11" i="1" s="1"/>
  <c r="H11" i="1"/>
  <c r="S16" i="1"/>
  <c r="G6" i="1"/>
  <c r="I6" i="1" s="1"/>
  <c r="J6" i="1" s="1"/>
  <c r="K6" i="1" s="1"/>
  <c r="L6" i="1" s="1"/>
  <c r="H6" i="1"/>
  <c r="G9" i="1"/>
  <c r="I9" i="1" s="1"/>
  <c r="J9" i="1" s="1"/>
  <c r="K9" i="1" s="1"/>
  <c r="L9" i="1" s="1"/>
  <c r="H9" i="1"/>
  <c r="S20" i="1"/>
  <c r="O6" i="1"/>
  <c r="N6" i="1"/>
  <c r="P6" i="1" s="1"/>
  <c r="Q6" i="1" s="1"/>
  <c r="R6" i="1" s="1"/>
  <c r="S6" i="1" s="1"/>
  <c r="O9" i="1"/>
  <c r="N9" i="1"/>
  <c r="P9" i="1" s="1"/>
  <c r="Q9" i="1" s="1"/>
  <c r="R9" i="1" s="1"/>
  <c r="S9" i="1" s="1"/>
  <c r="O26" i="1" l="1"/>
  <c r="O25" i="1"/>
  <c r="J4" i="1"/>
  <c r="K4" i="1" s="1"/>
  <c r="L4" i="1" s="1"/>
  <c r="H26" i="1" s="1"/>
  <c r="H25" i="1"/>
</calcChain>
</file>

<file path=xl/sharedStrings.xml><?xml version="1.0" encoding="utf-8"?>
<sst xmlns="http://schemas.openxmlformats.org/spreadsheetml/2006/main" count="45" uniqueCount="38">
  <si>
    <t>Freloj</t>
  </si>
  <si>
    <t>Fbus</t>
  </si>
  <si>
    <t>PS</t>
  </si>
  <si>
    <t>N</t>
  </si>
  <si>
    <t>TMR1 y TMR3</t>
  </si>
  <si>
    <t>Características del Oscilador</t>
  </si>
  <si>
    <t>TMR0</t>
  </si>
  <si>
    <t>pasosX</t>
  </si>
  <si>
    <t>pasosY</t>
  </si>
  <si>
    <t>Tiempos</t>
  </si>
  <si>
    <t>Ta</t>
  </si>
  <si>
    <t>Tvc</t>
  </si>
  <si>
    <t>Pasos Requeridos</t>
  </si>
  <si>
    <t>deltaT</t>
  </si>
  <si>
    <t>vCx</t>
  </si>
  <si>
    <t>vCy</t>
  </si>
  <si>
    <t>Velocidades crucero</t>
  </si>
  <si>
    <t>counter</t>
  </si>
  <si>
    <t>vInsx</t>
  </si>
  <si>
    <t>vInsy</t>
  </si>
  <si>
    <t>Precarga</t>
  </si>
  <si>
    <t>TIntx</t>
  </si>
  <si>
    <t>Tintx real</t>
  </si>
  <si>
    <t>vInsx real</t>
  </si>
  <si>
    <t>pasosXTotales</t>
  </si>
  <si>
    <t>pasosX real</t>
  </si>
  <si>
    <t>real</t>
  </si>
  <si>
    <t>deltaTAdj</t>
  </si>
  <si>
    <t>ajuste</t>
  </si>
  <si>
    <t>Movimiento en X</t>
  </si>
  <si>
    <t>Tinty</t>
  </si>
  <si>
    <t>Precarga Y</t>
  </si>
  <si>
    <t>Tinty real</t>
  </si>
  <si>
    <t>vInsy real</t>
  </si>
  <si>
    <t>pasosY real</t>
  </si>
  <si>
    <t>pasosYTotales</t>
  </si>
  <si>
    <t>Precarga TMR0</t>
  </si>
  <si>
    <t>Movimiento en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</si>
</sst>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0E+00\ &quot;Hz&quot;"/>
    <numFmt numFmtId="167" formatCode="0\ &quot;bits&quot;"/>
    <numFmt numFmtId="169" formatCode="0.0\ &quot;s&quot;"/>
    <numFmt numFmtId="171" formatCode="0.000\ &quot;s&quot;"/>
    <numFmt numFmtId="172" formatCode="0\ &quot;pasos&quot;"/>
    <numFmt numFmtId="175" formatCode="0.00\ &quot;pasos/s&quot;"/>
    <numFmt numFmtId="186" formatCode="0.00000\ &quot;s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7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2" fontId="0" fillId="0" borderId="3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175" fontId="0" fillId="0" borderId="5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75" fontId="0" fillId="0" borderId="2" xfId="0" applyNumberFormat="1" applyBorder="1" applyAlignment="1">
      <alignment horizontal="center"/>
    </xf>
    <xf numFmtId="186" fontId="0" fillId="0" borderId="12" xfId="0" applyNumberFormat="1" applyBorder="1" applyAlignment="1">
      <alignment horizontal="center"/>
    </xf>
    <xf numFmtId="17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75" fontId="0" fillId="0" borderId="12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186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75" fontId="0" fillId="0" borderId="13" xfId="0" applyNumberFormat="1" applyBorder="1" applyAlignment="1">
      <alignment horizontal="center"/>
    </xf>
    <xf numFmtId="175" fontId="0" fillId="0" borderId="14" xfId="0" applyNumberFormat="1" applyBorder="1" applyAlignment="1">
      <alignment horizontal="center"/>
    </xf>
    <xf numFmtId="175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175" fontId="0" fillId="0" borderId="6" xfId="0" applyNumberFormat="1" applyBorder="1" applyAlignment="1">
      <alignment horizontal="center"/>
    </xf>
    <xf numFmtId="186" fontId="0" fillId="0" borderId="23" xfId="0" applyNumberFormat="1" applyBorder="1" applyAlignment="1">
      <alignment horizontal="center"/>
    </xf>
    <xf numFmtId="172" fontId="0" fillId="0" borderId="23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75" fontId="0" fillId="0" borderId="23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6243-F9D2-4789-92E1-E2AB7DDB6701}">
  <dimension ref="B1:X31"/>
  <sheetViews>
    <sheetView tabSelected="1" topLeftCell="A12" workbookViewId="0">
      <selection activeCell="L25" sqref="L25"/>
    </sheetView>
  </sheetViews>
  <sheetFormatPr baseColWidth="10" defaultRowHeight="14.4" x14ac:dyDescent="0.3"/>
  <cols>
    <col min="1" max="1" width="11.5546875" style="1"/>
    <col min="2" max="2" width="8.6640625" style="1" customWidth="1"/>
    <col min="3" max="3" width="19.44140625" style="1" customWidth="1"/>
    <col min="4" max="5" width="11.5546875" style="1"/>
    <col min="6" max="6" width="16.21875" style="1" customWidth="1"/>
    <col min="7" max="7" width="12.5546875" style="1" customWidth="1"/>
    <col min="8" max="8" width="11.44140625" style="1" customWidth="1"/>
    <col min="9" max="10" width="11.5546875" style="1"/>
    <col min="11" max="11" width="15" style="1" customWidth="1"/>
    <col min="12" max="12" width="11.5546875" style="1"/>
    <col min="13" max="13" width="14.109375" style="1" customWidth="1"/>
    <col min="14" max="14" width="12.44140625" style="1" customWidth="1"/>
    <col min="15" max="17" width="11.5546875" style="1"/>
    <col min="18" max="18" width="14.33203125" style="1" customWidth="1"/>
    <col min="19" max="16384" width="11.5546875" style="1"/>
  </cols>
  <sheetData>
    <row r="1" spans="2:24" ht="15" thickBot="1" x14ac:dyDescent="0.35"/>
    <row r="2" spans="2:24" ht="15" thickBot="1" x14ac:dyDescent="0.35">
      <c r="F2" s="47" t="s">
        <v>29</v>
      </c>
      <c r="G2" s="48"/>
      <c r="H2" s="48"/>
      <c r="I2" s="48"/>
      <c r="J2" s="48"/>
      <c r="K2" s="48"/>
      <c r="L2" s="49"/>
      <c r="M2" s="50" t="s">
        <v>37</v>
      </c>
      <c r="N2" s="48"/>
      <c r="O2" s="48"/>
      <c r="P2" s="48"/>
      <c r="Q2" s="48"/>
      <c r="R2" s="48"/>
      <c r="S2" s="49"/>
    </row>
    <row r="3" spans="2:24" ht="15" thickBot="1" x14ac:dyDescent="0.35">
      <c r="B3" s="9" t="s">
        <v>5</v>
      </c>
      <c r="C3" s="10"/>
      <c r="E3" s="53" t="s">
        <v>17</v>
      </c>
      <c r="F3" s="51" t="s">
        <v>18</v>
      </c>
      <c r="G3" s="54" t="s">
        <v>21</v>
      </c>
      <c r="H3" s="54" t="s">
        <v>7</v>
      </c>
      <c r="I3" s="54" t="s">
        <v>20</v>
      </c>
      <c r="J3" s="54" t="s">
        <v>22</v>
      </c>
      <c r="K3" s="54" t="s">
        <v>23</v>
      </c>
      <c r="L3" s="52" t="s">
        <v>25</v>
      </c>
      <c r="M3" s="55" t="s">
        <v>19</v>
      </c>
      <c r="N3" s="54" t="s">
        <v>30</v>
      </c>
      <c r="O3" s="54" t="s">
        <v>8</v>
      </c>
      <c r="P3" s="54" t="s">
        <v>31</v>
      </c>
      <c r="Q3" s="54" t="s">
        <v>32</v>
      </c>
      <c r="R3" s="54" t="s">
        <v>33</v>
      </c>
      <c r="S3" s="52" t="s">
        <v>34</v>
      </c>
      <c r="X3" s="1">
        <f>2^16</f>
        <v>65536</v>
      </c>
    </row>
    <row r="4" spans="2:24" x14ac:dyDescent="0.3">
      <c r="B4" s="7" t="s">
        <v>0</v>
      </c>
      <c r="C4" s="8">
        <v>8000000</v>
      </c>
      <c r="E4" s="40">
        <v>1</v>
      </c>
      <c r="F4" s="41">
        <f>(E4/$E$23)*$C$20</f>
        <v>97.777777777777786</v>
      </c>
      <c r="G4" s="42">
        <f>1/(2*F4)</f>
        <v>5.1136363636363636E-3</v>
      </c>
      <c r="H4" s="43">
        <f>ROUNDDOWN(F4*$C$26,0)</f>
        <v>22</v>
      </c>
      <c r="I4" s="44">
        <f>ROUNDDOWN(2^$C$9-((G4*$C$5)/$C$8),0)</f>
        <v>62979</v>
      </c>
      <c r="J4" s="42">
        <f>(((2^$C$9)-I4)*$C$8)/$C$5</f>
        <v>5.1139999999999996E-3</v>
      </c>
      <c r="K4" s="45">
        <f>1/(2*J4)</f>
        <v>97.770825185764579</v>
      </c>
      <c r="L4" s="15">
        <f>ROUNDDOWN(K4*$C$27,0)</f>
        <v>21</v>
      </c>
      <c r="M4" s="46">
        <f>(E4/$E$23)*$C$21</f>
        <v>103.17460317460316</v>
      </c>
      <c r="N4" s="42">
        <f>1/(2*M4)</f>
        <v>4.8461538461538464E-3</v>
      </c>
      <c r="O4" s="43">
        <f>ROUNDDOWN(M4*$C$26,0)</f>
        <v>23</v>
      </c>
      <c r="P4" s="44">
        <f>ROUNDDOWN(2^$C$9-((N4*$C$5)/$C$8),0)</f>
        <v>63112</v>
      </c>
      <c r="Q4" s="42">
        <f>(((2^$C$9)-P4)*$C$8)/$C$5</f>
        <v>4.8479999999999999E-3</v>
      </c>
      <c r="R4" s="45">
        <f>1/(2*Q4)</f>
        <v>103.13531353135313</v>
      </c>
      <c r="S4" s="15">
        <f>ROUNDDOWN(R4*$C$27,0)</f>
        <v>23</v>
      </c>
    </row>
    <row r="5" spans="2:24" ht="15" thickBot="1" x14ac:dyDescent="0.35">
      <c r="B5" s="5" t="s">
        <v>1</v>
      </c>
      <c r="C5" s="6">
        <f>C4/4</f>
        <v>2000000</v>
      </c>
      <c r="E5" s="38">
        <v>2</v>
      </c>
      <c r="F5" s="26">
        <f t="shared" ref="F5:F23" si="0">(E5/$E$23)*$C$20</f>
        <v>195.55555555555557</v>
      </c>
      <c r="G5" s="27">
        <f t="shared" ref="G5:G23" si="1">1/(2*F5)</f>
        <v>2.5568181818181818E-3</v>
      </c>
      <c r="H5" s="28">
        <f t="shared" ref="H5:H23" si="2">ROUNDDOWN(F5*$C$26,0)</f>
        <v>44</v>
      </c>
      <c r="I5" s="29">
        <f t="shared" ref="I5:I23" si="3">ROUNDDOWN(2^$C$9-((G5*$C$5)/$C$8),0)</f>
        <v>64257</v>
      </c>
      <c r="J5" s="27">
        <f t="shared" ref="J5:J23" si="4">(((2^$C$9)-I5)*$C$8)/$C$5</f>
        <v>2.5579999999999999E-3</v>
      </c>
      <c r="K5" s="30">
        <f t="shared" ref="K5:K23" si="5">1/(2*J5)</f>
        <v>195.46520719311962</v>
      </c>
      <c r="L5" s="13">
        <f t="shared" ref="L5:L23" si="6">ROUNDDOWN(K5*$C$27,0)</f>
        <v>43</v>
      </c>
      <c r="M5" s="36">
        <f t="shared" ref="M5:M23" si="7">(E5/$E$23)*$C$21</f>
        <v>206.34920634920633</v>
      </c>
      <c r="N5" s="27">
        <f t="shared" ref="N5:N23" si="8">1/(2*M5)</f>
        <v>2.4230769230769232E-3</v>
      </c>
      <c r="O5" s="28">
        <f t="shared" ref="O5:O23" si="9">ROUNDDOWN(M5*$C$26,0)</f>
        <v>46</v>
      </c>
      <c r="P5" s="29">
        <f t="shared" ref="P5:P23" si="10">ROUNDDOWN(2^$C$9-((N5*$C$5)/$C$8),0)</f>
        <v>64324</v>
      </c>
      <c r="Q5" s="27">
        <f t="shared" ref="Q5:Q23" si="11">(((2^$C$9)-P5)*$C$8)/$C$5</f>
        <v>2.4239999999999999E-3</v>
      </c>
      <c r="R5" s="30">
        <f t="shared" ref="R5:R23" si="12">1/(2*Q5)</f>
        <v>206.27062706270627</v>
      </c>
      <c r="S5" s="13">
        <f t="shared" ref="S5:S23" si="13">ROUNDDOWN(R5*$C$27,0)</f>
        <v>46</v>
      </c>
    </row>
    <row r="6" spans="2:24" ht="15" thickBot="1" x14ac:dyDescent="0.35">
      <c r="E6" s="38">
        <v>3</v>
      </c>
      <c r="F6" s="26">
        <f t="shared" si="0"/>
        <v>293.33333333333331</v>
      </c>
      <c r="G6" s="27">
        <f t="shared" si="1"/>
        <v>1.7045454545454547E-3</v>
      </c>
      <c r="H6" s="28">
        <f t="shared" si="2"/>
        <v>66</v>
      </c>
      <c r="I6" s="29">
        <f t="shared" si="3"/>
        <v>64683</v>
      </c>
      <c r="J6" s="27">
        <f t="shared" si="4"/>
        <v>1.7060000000000001E-3</v>
      </c>
      <c r="K6" s="30">
        <f t="shared" si="5"/>
        <v>293.08323563892145</v>
      </c>
      <c r="L6" s="13">
        <f t="shared" si="6"/>
        <v>65</v>
      </c>
      <c r="M6" s="36">
        <f t="shared" si="7"/>
        <v>309.52380952380946</v>
      </c>
      <c r="N6" s="27">
        <f t="shared" si="8"/>
        <v>1.6153846153846158E-3</v>
      </c>
      <c r="O6" s="28">
        <f t="shared" si="9"/>
        <v>69</v>
      </c>
      <c r="P6" s="29">
        <f t="shared" si="10"/>
        <v>64728</v>
      </c>
      <c r="Q6" s="27">
        <f t="shared" si="11"/>
        <v>1.616E-3</v>
      </c>
      <c r="R6" s="30">
        <f t="shared" si="12"/>
        <v>309.40594059405942</v>
      </c>
      <c r="S6" s="13">
        <f t="shared" si="13"/>
        <v>69</v>
      </c>
    </row>
    <row r="7" spans="2:24" ht="15" thickBot="1" x14ac:dyDescent="0.35">
      <c r="B7" s="9" t="s">
        <v>4</v>
      </c>
      <c r="C7" s="10"/>
      <c r="D7" s="2"/>
      <c r="E7" s="38">
        <v>4</v>
      </c>
      <c r="F7" s="26">
        <f t="shared" si="0"/>
        <v>391.11111111111114</v>
      </c>
      <c r="G7" s="27">
        <f t="shared" si="1"/>
        <v>1.2784090909090909E-3</v>
      </c>
      <c r="H7" s="28">
        <f t="shared" si="2"/>
        <v>88</v>
      </c>
      <c r="I7" s="29">
        <f t="shared" si="3"/>
        <v>64896</v>
      </c>
      <c r="J7" s="27">
        <f t="shared" si="4"/>
        <v>1.2800000000000001E-3</v>
      </c>
      <c r="K7" s="30">
        <f t="shared" si="5"/>
        <v>390.62499999999994</v>
      </c>
      <c r="L7" s="13">
        <f t="shared" si="6"/>
        <v>87</v>
      </c>
      <c r="M7" s="36">
        <f t="shared" si="7"/>
        <v>412.69841269841265</v>
      </c>
      <c r="N7" s="27">
        <f t="shared" si="8"/>
        <v>1.2115384615384616E-3</v>
      </c>
      <c r="O7" s="28">
        <f t="shared" si="9"/>
        <v>92</v>
      </c>
      <c r="P7" s="29">
        <f t="shared" si="10"/>
        <v>64930</v>
      </c>
      <c r="Q7" s="27">
        <f t="shared" si="11"/>
        <v>1.212E-3</v>
      </c>
      <c r="R7" s="30">
        <f t="shared" si="12"/>
        <v>412.54125412541254</v>
      </c>
      <c r="S7" s="13">
        <f t="shared" si="13"/>
        <v>92</v>
      </c>
    </row>
    <row r="8" spans="2:24" x14ac:dyDescent="0.3">
      <c r="B8" s="7" t="s">
        <v>2</v>
      </c>
      <c r="C8" s="12">
        <v>4</v>
      </c>
      <c r="E8" s="38">
        <v>5</v>
      </c>
      <c r="F8" s="26">
        <f t="shared" si="0"/>
        <v>488.88888888888891</v>
      </c>
      <c r="G8" s="27">
        <f t="shared" si="1"/>
        <v>1.0227272727272726E-3</v>
      </c>
      <c r="H8" s="28">
        <f t="shared" si="2"/>
        <v>110</v>
      </c>
      <c r="I8" s="29">
        <f t="shared" si="3"/>
        <v>65024</v>
      </c>
      <c r="J8" s="27">
        <f t="shared" si="4"/>
        <v>1.024E-3</v>
      </c>
      <c r="K8" s="30">
        <f t="shared" si="5"/>
        <v>488.28125</v>
      </c>
      <c r="L8" s="13">
        <f t="shared" si="6"/>
        <v>109</v>
      </c>
      <c r="M8" s="36">
        <f t="shared" si="7"/>
        <v>515.87301587301579</v>
      </c>
      <c r="N8" s="27">
        <f t="shared" si="8"/>
        <v>9.6923076923076943E-4</v>
      </c>
      <c r="O8" s="28">
        <f t="shared" si="9"/>
        <v>116</v>
      </c>
      <c r="P8" s="29">
        <f t="shared" si="10"/>
        <v>65051</v>
      </c>
      <c r="Q8" s="27">
        <f t="shared" si="11"/>
        <v>9.7000000000000005E-4</v>
      </c>
      <c r="R8" s="30">
        <f t="shared" si="12"/>
        <v>515.46391752577313</v>
      </c>
      <c r="S8" s="13">
        <f t="shared" si="13"/>
        <v>115</v>
      </c>
    </row>
    <row r="9" spans="2:24" ht="15" thickBot="1" x14ac:dyDescent="0.35">
      <c r="B9" s="5" t="s">
        <v>3</v>
      </c>
      <c r="C9" s="11">
        <v>16</v>
      </c>
      <c r="E9" s="38">
        <v>6</v>
      </c>
      <c r="F9" s="26">
        <f t="shared" si="0"/>
        <v>586.66666666666663</v>
      </c>
      <c r="G9" s="27">
        <f t="shared" si="1"/>
        <v>8.5227272727272734E-4</v>
      </c>
      <c r="H9" s="28">
        <f t="shared" si="2"/>
        <v>132</v>
      </c>
      <c r="I9" s="29">
        <f t="shared" si="3"/>
        <v>65109</v>
      </c>
      <c r="J9" s="27">
        <f t="shared" si="4"/>
        <v>8.5400000000000005E-4</v>
      </c>
      <c r="K9" s="30">
        <f t="shared" si="5"/>
        <v>585.48009367681493</v>
      </c>
      <c r="L9" s="13">
        <f t="shared" si="6"/>
        <v>131</v>
      </c>
      <c r="M9" s="36">
        <f t="shared" si="7"/>
        <v>619.04761904761892</v>
      </c>
      <c r="N9" s="27">
        <f t="shared" si="8"/>
        <v>8.0769230769230788E-4</v>
      </c>
      <c r="O9" s="28">
        <f t="shared" si="9"/>
        <v>139</v>
      </c>
      <c r="P9" s="29">
        <f t="shared" si="10"/>
        <v>65132</v>
      </c>
      <c r="Q9" s="27">
        <f t="shared" si="11"/>
        <v>8.0800000000000002E-4</v>
      </c>
      <c r="R9" s="30">
        <f t="shared" si="12"/>
        <v>618.81188118811883</v>
      </c>
      <c r="S9" s="13">
        <f t="shared" si="13"/>
        <v>139</v>
      </c>
    </row>
    <row r="10" spans="2:24" ht="15" thickBot="1" x14ac:dyDescent="0.35">
      <c r="E10" s="38">
        <v>7</v>
      </c>
      <c r="F10" s="26">
        <f t="shared" si="0"/>
        <v>684.44444444444446</v>
      </c>
      <c r="G10" s="27">
        <f t="shared" si="1"/>
        <v>7.3051948051948055E-4</v>
      </c>
      <c r="H10" s="28">
        <f t="shared" si="2"/>
        <v>154</v>
      </c>
      <c r="I10" s="29">
        <f t="shared" si="3"/>
        <v>65170</v>
      </c>
      <c r="J10" s="27">
        <f t="shared" si="4"/>
        <v>7.3200000000000001E-4</v>
      </c>
      <c r="K10" s="30">
        <f t="shared" si="5"/>
        <v>683.06010928961746</v>
      </c>
      <c r="L10" s="13">
        <f t="shared" si="6"/>
        <v>153</v>
      </c>
      <c r="M10" s="36">
        <f t="shared" si="7"/>
        <v>722.22222222222206</v>
      </c>
      <c r="N10" s="27">
        <f t="shared" si="8"/>
        <v>6.9230769230769248E-4</v>
      </c>
      <c r="O10" s="28">
        <f t="shared" si="9"/>
        <v>162</v>
      </c>
      <c r="P10" s="29">
        <f t="shared" si="10"/>
        <v>65189</v>
      </c>
      <c r="Q10" s="27">
        <f t="shared" si="11"/>
        <v>6.9399999999999996E-4</v>
      </c>
      <c r="R10" s="30">
        <f t="shared" si="12"/>
        <v>720.46109510086455</v>
      </c>
      <c r="S10" s="13">
        <f t="shared" si="13"/>
        <v>162</v>
      </c>
    </row>
    <row r="11" spans="2:24" ht="15" thickBot="1" x14ac:dyDescent="0.35">
      <c r="B11" s="9" t="s">
        <v>6</v>
      </c>
      <c r="C11" s="10"/>
      <c r="D11" s="2"/>
      <c r="E11" s="38">
        <v>8</v>
      </c>
      <c r="F11" s="26">
        <f t="shared" si="0"/>
        <v>782.22222222222229</v>
      </c>
      <c r="G11" s="27">
        <f t="shared" si="1"/>
        <v>6.3920454545454545E-4</v>
      </c>
      <c r="H11" s="28">
        <f t="shared" si="2"/>
        <v>176</v>
      </c>
      <c r="I11" s="29">
        <f t="shared" si="3"/>
        <v>65216</v>
      </c>
      <c r="J11" s="27">
        <f t="shared" si="4"/>
        <v>6.4000000000000005E-4</v>
      </c>
      <c r="K11" s="30">
        <f t="shared" si="5"/>
        <v>781.24999999999989</v>
      </c>
      <c r="L11" s="13">
        <f t="shared" si="6"/>
        <v>175</v>
      </c>
      <c r="M11" s="36">
        <f t="shared" si="7"/>
        <v>825.39682539682531</v>
      </c>
      <c r="N11" s="27">
        <f t="shared" si="8"/>
        <v>6.057692307692308E-4</v>
      </c>
      <c r="O11" s="28">
        <f t="shared" si="9"/>
        <v>185</v>
      </c>
      <c r="P11" s="29">
        <f t="shared" si="10"/>
        <v>65233</v>
      </c>
      <c r="Q11" s="27">
        <f t="shared" si="11"/>
        <v>6.0599999999999998E-4</v>
      </c>
      <c r="R11" s="30">
        <f t="shared" si="12"/>
        <v>825.08250825082507</v>
      </c>
      <c r="S11" s="13">
        <f t="shared" si="13"/>
        <v>185</v>
      </c>
    </row>
    <row r="12" spans="2:24" x14ac:dyDescent="0.3">
      <c r="B12" s="7" t="s">
        <v>2</v>
      </c>
      <c r="C12" s="12">
        <v>8</v>
      </c>
      <c r="E12" s="38">
        <v>9</v>
      </c>
      <c r="F12" s="26">
        <f t="shared" si="0"/>
        <v>880.00000000000011</v>
      </c>
      <c r="G12" s="27">
        <f t="shared" si="1"/>
        <v>5.6818181818181815E-4</v>
      </c>
      <c r="H12" s="28">
        <f t="shared" si="2"/>
        <v>198</v>
      </c>
      <c r="I12" s="29">
        <f t="shared" si="3"/>
        <v>65251</v>
      </c>
      <c r="J12" s="27">
        <f t="shared" si="4"/>
        <v>5.6999999999999998E-4</v>
      </c>
      <c r="K12" s="30">
        <f t="shared" si="5"/>
        <v>877.19298245614038</v>
      </c>
      <c r="L12" s="13">
        <f t="shared" si="6"/>
        <v>197</v>
      </c>
      <c r="M12" s="36">
        <f t="shared" si="7"/>
        <v>928.57142857142844</v>
      </c>
      <c r="N12" s="27">
        <f t="shared" si="8"/>
        <v>5.3846153846153855E-4</v>
      </c>
      <c r="O12" s="28">
        <f t="shared" si="9"/>
        <v>208</v>
      </c>
      <c r="P12" s="29">
        <f t="shared" si="10"/>
        <v>65266</v>
      </c>
      <c r="Q12" s="27">
        <f t="shared" si="11"/>
        <v>5.4000000000000001E-4</v>
      </c>
      <c r="R12" s="30">
        <f t="shared" si="12"/>
        <v>925.92592592592587</v>
      </c>
      <c r="S12" s="13">
        <f t="shared" si="13"/>
        <v>208</v>
      </c>
    </row>
    <row r="13" spans="2:24" ht="15" thickBot="1" x14ac:dyDescent="0.35">
      <c r="B13" s="5" t="s">
        <v>3</v>
      </c>
      <c r="C13" s="11">
        <v>16</v>
      </c>
      <c r="E13" s="38">
        <v>10</v>
      </c>
      <c r="F13" s="26">
        <f t="shared" si="0"/>
        <v>977.77777777777783</v>
      </c>
      <c r="G13" s="27">
        <f t="shared" si="1"/>
        <v>5.113636363636363E-4</v>
      </c>
      <c r="H13" s="28">
        <f t="shared" si="2"/>
        <v>220</v>
      </c>
      <c r="I13" s="29">
        <f t="shared" si="3"/>
        <v>65280</v>
      </c>
      <c r="J13" s="27">
        <f t="shared" si="4"/>
        <v>5.1199999999999998E-4</v>
      </c>
      <c r="K13" s="30">
        <f t="shared" si="5"/>
        <v>976.5625</v>
      </c>
      <c r="L13" s="13">
        <f t="shared" si="6"/>
        <v>219</v>
      </c>
      <c r="M13" s="36">
        <f t="shared" si="7"/>
        <v>1031.7460317460316</v>
      </c>
      <c r="N13" s="27">
        <f t="shared" si="8"/>
        <v>4.8461538461538471E-4</v>
      </c>
      <c r="O13" s="28">
        <f t="shared" si="9"/>
        <v>232</v>
      </c>
      <c r="P13" s="29">
        <f t="shared" si="10"/>
        <v>65293</v>
      </c>
      <c r="Q13" s="27">
        <f t="shared" si="11"/>
        <v>4.86E-4</v>
      </c>
      <c r="R13" s="30">
        <f t="shared" si="12"/>
        <v>1028.80658436214</v>
      </c>
      <c r="S13" s="13">
        <f t="shared" si="13"/>
        <v>231</v>
      </c>
    </row>
    <row r="14" spans="2:24" ht="15" thickBot="1" x14ac:dyDescent="0.35">
      <c r="E14" s="38">
        <v>11</v>
      </c>
      <c r="F14" s="26">
        <f t="shared" si="0"/>
        <v>1075.5555555555557</v>
      </c>
      <c r="G14" s="27">
        <f t="shared" si="1"/>
        <v>4.6487603305785119E-4</v>
      </c>
      <c r="H14" s="28">
        <f t="shared" si="2"/>
        <v>242</v>
      </c>
      <c r="I14" s="29">
        <f t="shared" si="3"/>
        <v>65303</v>
      </c>
      <c r="J14" s="27">
        <f t="shared" si="4"/>
        <v>4.66E-4</v>
      </c>
      <c r="K14" s="30">
        <f t="shared" si="5"/>
        <v>1072.961373390558</v>
      </c>
      <c r="L14" s="13">
        <f t="shared" si="6"/>
        <v>241</v>
      </c>
      <c r="M14" s="36">
        <f t="shared" si="7"/>
        <v>1134.9206349206349</v>
      </c>
      <c r="N14" s="27">
        <f t="shared" si="8"/>
        <v>4.4055944055944053E-4</v>
      </c>
      <c r="O14" s="28">
        <f t="shared" si="9"/>
        <v>255</v>
      </c>
      <c r="P14" s="29">
        <f t="shared" si="10"/>
        <v>65315</v>
      </c>
      <c r="Q14" s="27">
        <f t="shared" si="11"/>
        <v>4.4200000000000001E-4</v>
      </c>
      <c r="R14" s="30">
        <f t="shared" si="12"/>
        <v>1131.2217194570135</v>
      </c>
      <c r="S14" s="13">
        <f t="shared" si="13"/>
        <v>254</v>
      </c>
    </row>
    <row r="15" spans="2:24" ht="15" thickBot="1" x14ac:dyDescent="0.35">
      <c r="B15" s="9" t="s">
        <v>12</v>
      </c>
      <c r="C15" s="10"/>
      <c r="E15" s="38">
        <v>12</v>
      </c>
      <c r="F15" s="26">
        <f t="shared" si="0"/>
        <v>1173.3333333333333</v>
      </c>
      <c r="G15" s="27">
        <f t="shared" si="1"/>
        <v>4.2613636363636367E-4</v>
      </c>
      <c r="H15" s="28">
        <f t="shared" si="2"/>
        <v>264</v>
      </c>
      <c r="I15" s="29">
        <f t="shared" si="3"/>
        <v>65322</v>
      </c>
      <c r="J15" s="27">
        <f t="shared" si="4"/>
        <v>4.28E-4</v>
      </c>
      <c r="K15" s="30">
        <f t="shared" si="5"/>
        <v>1168.2242990654206</v>
      </c>
      <c r="L15" s="13">
        <f t="shared" si="6"/>
        <v>262</v>
      </c>
      <c r="M15" s="36">
        <f t="shared" si="7"/>
        <v>1238.0952380952378</v>
      </c>
      <c r="N15" s="27">
        <f t="shared" si="8"/>
        <v>4.0384615384615394E-4</v>
      </c>
      <c r="O15" s="28">
        <f t="shared" si="9"/>
        <v>278</v>
      </c>
      <c r="P15" s="29">
        <f t="shared" si="10"/>
        <v>65334</v>
      </c>
      <c r="Q15" s="27">
        <f t="shared" si="11"/>
        <v>4.0400000000000001E-4</v>
      </c>
      <c r="R15" s="30">
        <f t="shared" si="12"/>
        <v>1237.6237623762377</v>
      </c>
      <c r="S15" s="13">
        <f t="shared" si="13"/>
        <v>278</v>
      </c>
    </row>
    <row r="16" spans="2:24" x14ac:dyDescent="0.3">
      <c r="B16" s="7" t="s">
        <v>7</v>
      </c>
      <c r="C16" s="15">
        <v>17600</v>
      </c>
      <c r="E16" s="38">
        <v>13</v>
      </c>
      <c r="F16" s="26">
        <f t="shared" si="0"/>
        <v>1271.1111111111113</v>
      </c>
      <c r="G16" s="27">
        <f t="shared" si="1"/>
        <v>3.9335664335664327E-4</v>
      </c>
      <c r="H16" s="28">
        <f t="shared" si="2"/>
        <v>286</v>
      </c>
      <c r="I16" s="29">
        <f t="shared" si="3"/>
        <v>65339</v>
      </c>
      <c r="J16" s="27">
        <f t="shared" si="4"/>
        <v>3.9399999999999998E-4</v>
      </c>
      <c r="K16" s="30">
        <f t="shared" si="5"/>
        <v>1269.0355329949239</v>
      </c>
      <c r="L16" s="13">
        <f t="shared" si="6"/>
        <v>285</v>
      </c>
      <c r="M16" s="36">
        <f t="shared" si="7"/>
        <v>1341.2698412698412</v>
      </c>
      <c r="N16" s="27">
        <f t="shared" si="8"/>
        <v>3.7278106508875739E-4</v>
      </c>
      <c r="O16" s="28">
        <f t="shared" si="9"/>
        <v>301</v>
      </c>
      <c r="P16" s="29">
        <f t="shared" si="10"/>
        <v>65349</v>
      </c>
      <c r="Q16" s="27">
        <f t="shared" si="11"/>
        <v>3.7399999999999998E-4</v>
      </c>
      <c r="R16" s="30">
        <f t="shared" si="12"/>
        <v>1336.8983957219252</v>
      </c>
      <c r="S16" s="13">
        <f t="shared" si="13"/>
        <v>300</v>
      </c>
    </row>
    <row r="17" spans="2:19" ht="15" thickBot="1" x14ac:dyDescent="0.35">
      <c r="B17" s="5" t="s">
        <v>8</v>
      </c>
      <c r="C17" s="14">
        <v>19500</v>
      </c>
      <c r="E17" s="38">
        <v>14</v>
      </c>
      <c r="F17" s="26">
        <f t="shared" si="0"/>
        <v>1368.8888888888889</v>
      </c>
      <c r="G17" s="27">
        <f t="shared" si="1"/>
        <v>3.6525974025974027E-4</v>
      </c>
      <c r="H17" s="28">
        <f t="shared" si="2"/>
        <v>308</v>
      </c>
      <c r="I17" s="29">
        <f t="shared" si="3"/>
        <v>65353</v>
      </c>
      <c r="J17" s="27">
        <f t="shared" si="4"/>
        <v>3.6600000000000001E-4</v>
      </c>
      <c r="K17" s="30">
        <f t="shared" si="5"/>
        <v>1366.1202185792349</v>
      </c>
      <c r="L17" s="13">
        <f t="shared" si="6"/>
        <v>307</v>
      </c>
      <c r="M17" s="36">
        <f t="shared" si="7"/>
        <v>1444.4444444444441</v>
      </c>
      <c r="N17" s="27">
        <f t="shared" si="8"/>
        <v>3.4615384615384624E-4</v>
      </c>
      <c r="O17" s="28">
        <f t="shared" si="9"/>
        <v>325</v>
      </c>
      <c r="P17" s="29">
        <f t="shared" si="10"/>
        <v>65362</v>
      </c>
      <c r="Q17" s="27">
        <f t="shared" si="11"/>
        <v>3.48E-4</v>
      </c>
      <c r="R17" s="30">
        <f t="shared" si="12"/>
        <v>1436.7816091954023</v>
      </c>
      <c r="S17" s="13">
        <f t="shared" si="13"/>
        <v>323</v>
      </c>
    </row>
    <row r="18" spans="2:19" ht="15" thickBot="1" x14ac:dyDescent="0.35">
      <c r="C18" s="3"/>
      <c r="E18" s="38">
        <v>15</v>
      </c>
      <c r="F18" s="26">
        <f t="shared" si="0"/>
        <v>1466.6666666666667</v>
      </c>
      <c r="G18" s="27">
        <f t="shared" si="1"/>
        <v>3.4090909090909088E-4</v>
      </c>
      <c r="H18" s="28">
        <f t="shared" si="2"/>
        <v>330</v>
      </c>
      <c r="I18" s="29">
        <f t="shared" si="3"/>
        <v>65365</v>
      </c>
      <c r="J18" s="27">
        <f t="shared" si="4"/>
        <v>3.4200000000000002E-4</v>
      </c>
      <c r="K18" s="30">
        <f t="shared" si="5"/>
        <v>1461.9883040935672</v>
      </c>
      <c r="L18" s="13">
        <f t="shared" si="6"/>
        <v>328</v>
      </c>
      <c r="M18" s="36">
        <f t="shared" si="7"/>
        <v>1547.6190476190473</v>
      </c>
      <c r="N18" s="27">
        <f t="shared" si="8"/>
        <v>3.2307692307692316E-4</v>
      </c>
      <c r="O18" s="28">
        <f t="shared" si="9"/>
        <v>348</v>
      </c>
      <c r="P18" s="29">
        <f t="shared" si="10"/>
        <v>65374</v>
      </c>
      <c r="Q18" s="27">
        <f t="shared" si="11"/>
        <v>3.2400000000000001E-4</v>
      </c>
      <c r="R18" s="30">
        <f t="shared" si="12"/>
        <v>1543.2098765432097</v>
      </c>
      <c r="S18" s="13">
        <f t="shared" si="13"/>
        <v>347</v>
      </c>
    </row>
    <row r="19" spans="2:19" ht="15" thickBot="1" x14ac:dyDescent="0.35">
      <c r="B19" s="9" t="s">
        <v>16</v>
      </c>
      <c r="C19" s="10"/>
      <c r="E19" s="38">
        <v>16</v>
      </c>
      <c r="F19" s="26">
        <f t="shared" si="0"/>
        <v>1564.4444444444446</v>
      </c>
      <c r="G19" s="27">
        <f t="shared" si="1"/>
        <v>3.1960227272727273E-4</v>
      </c>
      <c r="H19" s="28">
        <f t="shared" si="2"/>
        <v>352</v>
      </c>
      <c r="I19" s="29">
        <f t="shared" si="3"/>
        <v>65376</v>
      </c>
      <c r="J19" s="27">
        <f t="shared" si="4"/>
        <v>3.2000000000000003E-4</v>
      </c>
      <c r="K19" s="30">
        <f t="shared" si="5"/>
        <v>1562.4999999999998</v>
      </c>
      <c r="L19" s="13">
        <f t="shared" si="6"/>
        <v>351</v>
      </c>
      <c r="M19" s="36">
        <f t="shared" si="7"/>
        <v>1650.7936507936506</v>
      </c>
      <c r="N19" s="27">
        <f t="shared" si="8"/>
        <v>3.028846153846154E-4</v>
      </c>
      <c r="O19" s="28">
        <f t="shared" si="9"/>
        <v>371</v>
      </c>
      <c r="P19" s="29">
        <f t="shared" si="10"/>
        <v>65384</v>
      </c>
      <c r="Q19" s="27">
        <f t="shared" si="11"/>
        <v>3.0400000000000002E-4</v>
      </c>
      <c r="R19" s="30">
        <f t="shared" si="12"/>
        <v>1644.7368421052631</v>
      </c>
      <c r="S19" s="13">
        <f t="shared" si="13"/>
        <v>370</v>
      </c>
    </row>
    <row r="20" spans="2:19" x14ac:dyDescent="0.3">
      <c r="B20" s="7" t="s">
        <v>14</v>
      </c>
      <c r="C20" s="17">
        <f>C16/(2*C24)</f>
        <v>1955.5555555555557</v>
      </c>
      <c r="E20" s="38">
        <v>17</v>
      </c>
      <c r="F20" s="26">
        <f t="shared" si="0"/>
        <v>1662.2222222222222</v>
      </c>
      <c r="G20" s="27">
        <f t="shared" si="1"/>
        <v>3.0080213903743318E-4</v>
      </c>
      <c r="H20" s="28">
        <f t="shared" si="2"/>
        <v>374</v>
      </c>
      <c r="I20" s="29">
        <f t="shared" si="3"/>
        <v>65385</v>
      </c>
      <c r="J20" s="27">
        <f t="shared" si="4"/>
        <v>3.0200000000000002E-4</v>
      </c>
      <c r="K20" s="30">
        <f t="shared" si="5"/>
        <v>1655.6291390728475</v>
      </c>
      <c r="L20" s="13">
        <f t="shared" si="6"/>
        <v>372</v>
      </c>
      <c r="M20" s="36">
        <f t="shared" si="7"/>
        <v>1753.9682539682535</v>
      </c>
      <c r="N20" s="27">
        <f t="shared" si="8"/>
        <v>2.8506787330316748E-4</v>
      </c>
      <c r="O20" s="28">
        <f t="shared" si="9"/>
        <v>394</v>
      </c>
      <c r="P20" s="29">
        <f t="shared" si="10"/>
        <v>65393</v>
      </c>
      <c r="Q20" s="27">
        <f t="shared" si="11"/>
        <v>2.8600000000000001E-4</v>
      </c>
      <c r="R20" s="30">
        <f t="shared" si="12"/>
        <v>1748.2517482517483</v>
      </c>
      <c r="S20" s="13">
        <f t="shared" si="13"/>
        <v>393</v>
      </c>
    </row>
    <row r="21" spans="2:19" ht="15" thickBot="1" x14ac:dyDescent="0.35">
      <c r="B21" s="5" t="s">
        <v>15</v>
      </c>
      <c r="C21" s="16">
        <f>C17/(2*C25)</f>
        <v>2063.4920634920632</v>
      </c>
      <c r="E21" s="38">
        <v>18</v>
      </c>
      <c r="F21" s="26">
        <f t="shared" si="0"/>
        <v>1760.0000000000002</v>
      </c>
      <c r="G21" s="27">
        <f t="shared" si="1"/>
        <v>2.8409090909090908E-4</v>
      </c>
      <c r="H21" s="28">
        <f t="shared" si="2"/>
        <v>396</v>
      </c>
      <c r="I21" s="29">
        <f t="shared" si="3"/>
        <v>65393</v>
      </c>
      <c r="J21" s="27">
        <f t="shared" si="4"/>
        <v>2.8600000000000001E-4</v>
      </c>
      <c r="K21" s="30">
        <f t="shared" si="5"/>
        <v>1748.2517482517483</v>
      </c>
      <c r="L21" s="13">
        <f t="shared" si="6"/>
        <v>393</v>
      </c>
      <c r="M21" s="36">
        <f t="shared" si="7"/>
        <v>1857.1428571428569</v>
      </c>
      <c r="N21" s="27">
        <f t="shared" si="8"/>
        <v>2.6923076923076927E-4</v>
      </c>
      <c r="O21" s="28">
        <f t="shared" si="9"/>
        <v>417</v>
      </c>
      <c r="P21" s="29">
        <f t="shared" si="10"/>
        <v>65401</v>
      </c>
      <c r="Q21" s="27">
        <f t="shared" si="11"/>
        <v>2.7E-4</v>
      </c>
      <c r="R21" s="30">
        <f t="shared" si="12"/>
        <v>1851.8518518518517</v>
      </c>
      <c r="S21" s="13">
        <f t="shared" si="13"/>
        <v>416</v>
      </c>
    </row>
    <row r="22" spans="2:19" ht="15" thickBot="1" x14ac:dyDescent="0.35">
      <c r="E22" s="38">
        <v>19</v>
      </c>
      <c r="F22" s="26">
        <f t="shared" si="0"/>
        <v>1857.7777777777778</v>
      </c>
      <c r="G22" s="27">
        <f t="shared" si="1"/>
        <v>2.6913875598086123E-4</v>
      </c>
      <c r="H22" s="28">
        <f t="shared" si="2"/>
        <v>418</v>
      </c>
      <c r="I22" s="29">
        <f t="shared" si="3"/>
        <v>65401</v>
      </c>
      <c r="J22" s="27">
        <f t="shared" si="4"/>
        <v>2.7E-4</v>
      </c>
      <c r="K22" s="30">
        <f t="shared" si="5"/>
        <v>1851.8518518518517</v>
      </c>
      <c r="L22" s="13">
        <f t="shared" si="6"/>
        <v>416</v>
      </c>
      <c r="M22" s="36">
        <f t="shared" si="7"/>
        <v>1960.3174603174598</v>
      </c>
      <c r="N22" s="27">
        <f t="shared" si="8"/>
        <v>2.5506072874493933E-4</v>
      </c>
      <c r="O22" s="28">
        <f t="shared" si="9"/>
        <v>441</v>
      </c>
      <c r="P22" s="29">
        <f t="shared" si="10"/>
        <v>65408</v>
      </c>
      <c r="Q22" s="27">
        <f t="shared" si="11"/>
        <v>2.5599999999999999E-4</v>
      </c>
      <c r="R22" s="30">
        <f t="shared" si="12"/>
        <v>1953.125</v>
      </c>
      <c r="S22" s="13">
        <f t="shared" si="13"/>
        <v>439</v>
      </c>
    </row>
    <row r="23" spans="2:19" ht="15" thickBot="1" x14ac:dyDescent="0.35">
      <c r="B23" s="9" t="s">
        <v>9</v>
      </c>
      <c r="C23" s="10"/>
      <c r="D23" s="2"/>
      <c r="E23" s="39">
        <v>20</v>
      </c>
      <c r="F23" s="31">
        <f t="shared" si="0"/>
        <v>1955.5555555555557</v>
      </c>
      <c r="G23" s="32">
        <f t="shared" si="1"/>
        <v>2.5568181818181815E-4</v>
      </c>
      <c r="H23" s="33">
        <f t="shared" si="2"/>
        <v>440</v>
      </c>
      <c r="I23" s="34">
        <f t="shared" si="3"/>
        <v>65408</v>
      </c>
      <c r="J23" s="32">
        <f t="shared" si="4"/>
        <v>2.5599999999999999E-4</v>
      </c>
      <c r="K23" s="35">
        <f t="shared" si="5"/>
        <v>1953.125</v>
      </c>
      <c r="L23" s="14">
        <f t="shared" si="6"/>
        <v>439</v>
      </c>
      <c r="M23" s="37">
        <f t="shared" si="7"/>
        <v>2063.4920634920632</v>
      </c>
      <c r="N23" s="32">
        <f t="shared" si="8"/>
        <v>2.4230769230769236E-4</v>
      </c>
      <c r="O23" s="33">
        <f t="shared" si="9"/>
        <v>464</v>
      </c>
      <c r="P23" s="34">
        <f t="shared" si="10"/>
        <v>65414</v>
      </c>
      <c r="Q23" s="32">
        <f t="shared" si="11"/>
        <v>2.4399999999999999E-4</v>
      </c>
      <c r="R23" s="35">
        <f t="shared" si="12"/>
        <v>2049.1803278688526</v>
      </c>
      <c r="S23" s="14">
        <f t="shared" si="13"/>
        <v>461</v>
      </c>
    </row>
    <row r="24" spans="2:19" x14ac:dyDescent="0.3">
      <c r="B24" s="7" t="s">
        <v>10</v>
      </c>
      <c r="C24" s="20">
        <v>4.5</v>
      </c>
    </row>
    <row r="25" spans="2:19" x14ac:dyDescent="0.3">
      <c r="B25" s="4" t="s">
        <v>11</v>
      </c>
      <c r="C25" s="18">
        <f>C26*21</f>
        <v>4.7250000000000005</v>
      </c>
      <c r="G25" s="25" t="s">
        <v>24</v>
      </c>
      <c r="H25" s="25">
        <f>2*SUM(H4:H22)+21*H23</f>
        <v>17600</v>
      </c>
      <c r="I25" s="56"/>
      <c r="N25" s="25" t="s">
        <v>35</v>
      </c>
      <c r="O25" s="25">
        <f>2*SUM(O4:O22)+21*O23</f>
        <v>18548</v>
      </c>
      <c r="P25" s="56"/>
    </row>
    <row r="26" spans="2:19" x14ac:dyDescent="0.3">
      <c r="B26" s="4" t="s">
        <v>13</v>
      </c>
      <c r="C26" s="18">
        <f>C24/20</f>
        <v>0.22500000000000001</v>
      </c>
      <c r="G26" s="25" t="s">
        <v>24</v>
      </c>
      <c r="H26" s="25">
        <f>2*SUM(L4:L22)+21*L23</f>
        <v>17529</v>
      </c>
      <c r="I26" s="25" t="s">
        <v>26</v>
      </c>
      <c r="N26" s="25" t="s">
        <v>35</v>
      </c>
      <c r="O26" s="25">
        <f>2*SUM(S4:S22)+21*S23</f>
        <v>18461</v>
      </c>
      <c r="P26" s="25" t="s">
        <v>26</v>
      </c>
    </row>
    <row r="27" spans="2:19" x14ac:dyDescent="0.3">
      <c r="B27" s="4" t="s">
        <v>27</v>
      </c>
      <c r="C27" s="18">
        <f>C26+C28</f>
        <v>0.22500000000000001</v>
      </c>
    </row>
    <row r="28" spans="2:19" ht="15" thickBot="1" x14ac:dyDescent="0.35">
      <c r="B28" s="5" t="s">
        <v>28</v>
      </c>
      <c r="C28" s="19">
        <v>0</v>
      </c>
    </row>
    <row r="29" spans="2:19" ht="15" thickBot="1" x14ac:dyDescent="0.35"/>
    <row r="30" spans="2:19" ht="15" thickBot="1" x14ac:dyDescent="0.35">
      <c r="B30" s="23" t="s">
        <v>36</v>
      </c>
      <c r="C30" s="24"/>
    </row>
    <row r="31" spans="2:19" ht="15" thickBot="1" x14ac:dyDescent="0.35">
      <c r="B31" s="21">
        <f>(2^C13)-((C27*C5)/C12)</f>
        <v>9286</v>
      </c>
      <c r="C31" s="22"/>
    </row>
  </sheetData>
  <mergeCells count="10">
    <mergeCell ref="F2:L2"/>
    <mergeCell ref="B30:C30"/>
    <mergeCell ref="B31:C31"/>
    <mergeCell ref="M2:S2"/>
    <mergeCell ref="B3:C3"/>
    <mergeCell ref="B7:C7"/>
    <mergeCell ref="B11:C11"/>
    <mergeCell ref="B15:C15"/>
    <mergeCell ref="B23:C23"/>
    <mergeCell ref="B19:C19"/>
  </mergeCells>
  <conditionalFormatting sqref="I4:I23">
    <cfRule type="cellIs" dxfId="1" priority="2" operator="notBetween">
      <formula>0</formula>
      <formula>$X$3</formula>
    </cfRule>
  </conditionalFormatting>
  <conditionalFormatting sqref="P4:P23">
    <cfRule type="cellIs" dxfId="0" priority="1" operator="notBetween">
      <formula>0</formula>
      <formula>$X$3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2022-09-10T20:39:16Z</dcterms:created>
  <dcterms:modified xsi:type="dcterms:W3CDTF">2022-09-11T02:47:19Z</dcterms:modified>
</cp:coreProperties>
</file>