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30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HestAI-Projects/smartsuite-api-shim/staging/docs/guides/"/>
    </mc:Choice>
  </mc:AlternateContent>
  <xr:revisionPtr revIDLastSave="0" documentId="8_{35716CC3-C486-D644-8873-E4A8416EF1B2}" xr6:coauthVersionLast="47" xr6:coauthVersionMax="47" xr10:uidLastSave="{00000000-0000-0000-0000-000000000000}"/>
  <bookViews>
    <workbookView xWindow="160" yWindow="660" windowWidth="38080" windowHeight="20780" xr2:uid="{00000000-000D-0000-FFFF-FFFF00000000}"/>
  </bookViews>
  <sheets>
    <sheet name="Sheet1" sheetId="1" r:id="rId1"/>
    <sheet name="Calc Sheet" sheetId="2" r:id="rId2"/>
  </sheets>
  <definedNames>
    <definedName name="NEWVID">Sheet1!$B$46</definedName>
    <definedName name="REUSEVID">Sheet1!$B$47</definedName>
    <definedName name="VIDS">Sheet1!#REF!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E25" i="1"/>
  <c r="E24" i="1"/>
  <c r="E22" i="1"/>
  <c r="E21" i="1"/>
  <c r="E20" i="1"/>
  <c r="E18" i="1"/>
  <c r="E15" i="1"/>
  <c r="E14" i="1"/>
  <c r="E12" i="1"/>
  <c r="E11" i="1"/>
  <c r="E16" i="1"/>
  <c r="C24" i="1"/>
  <c r="C23" i="1" s="1"/>
  <c r="C22" i="1" s="1"/>
  <c r="C21" i="1" s="1"/>
  <c r="C20" i="1" s="1"/>
  <c r="C26" i="1"/>
  <c r="C19" i="1" l="1"/>
  <c r="C18" i="1" s="1"/>
  <c r="E27" i="1"/>
  <c r="C7" i="1" l="1"/>
  <c r="C17" i="1"/>
  <c r="C16" i="1" s="1"/>
  <c r="C14" i="1" s="1"/>
  <c r="C13" i="1" s="1"/>
  <c r="C12" i="1" s="1"/>
  <c r="C11" i="1" s="1"/>
  <c r="C15" i="1"/>
  <c r="C9" i="1"/>
  <c r="C8" i="1" s="1"/>
  <c r="C6" i="1" s="1"/>
  <c r="C4" i="1"/>
  <c r="H30" i="1" l="1"/>
  <c r="C10" i="1"/>
  <c r="C5" i="1" s="1"/>
  <c r="C3" i="1" s="1"/>
  <c r="C2" i="1" s="1"/>
  <c r="H28" i="1" s="1"/>
  <c r="H29" i="1"/>
</calcChain>
</file>

<file path=xl/sharedStrings.xml><?xml version="1.0" encoding="utf-8"?>
<sst xmlns="http://schemas.openxmlformats.org/spreadsheetml/2006/main" count="111" uniqueCount="69">
  <si>
    <t>Task Description</t>
  </si>
  <si>
    <t>Due Date</t>
  </si>
  <si>
    <t>1 week after P11</t>
  </si>
  <si>
    <t>Equal to Project Due Date</t>
  </si>
  <si>
    <t>Notes</t>
  </si>
  <si>
    <t>Window Duration (working days)</t>
  </si>
  <si>
    <t>* Also calculated per new/amend video even though project level</t>
  </si>
  <si>
    <t>P1-Project Setup</t>
  </si>
  <si>
    <t>P2-Booking (Pickups)</t>
  </si>
  <si>
    <t>P2-Booking (Recce)</t>
  </si>
  <si>
    <t>P2-Booking (Shoot)</t>
  </si>
  <si>
    <t>V9-Video Review (Client)</t>
  </si>
  <si>
    <t>P3-Attendance (Recce)</t>
  </si>
  <si>
    <t>P4-Branding Collection</t>
  </si>
  <si>
    <t>P5-Music Collection</t>
  </si>
  <si>
    <t>P6-MOGRT Check</t>
  </si>
  <si>
    <t>P7-MOGRT Creation</t>
  </si>
  <si>
    <t>P8-Spec Collection</t>
  </si>
  <si>
    <t>P9-Filming (Pickups)*</t>
  </si>
  <si>
    <t>P9-Filming (Shoot)*</t>
  </si>
  <si>
    <t>P10-Media Ingestion</t>
  </si>
  <si>
    <t>P11-Client Delivery</t>
  </si>
  <si>
    <t>P12-Completion &amp; Invoicing</t>
  </si>
  <si>
    <t>V1-User Manual Collection</t>
  </si>
  <si>
    <t>V2-Script Creation</t>
  </si>
  <si>
    <t>V3-Script Review (Internal)</t>
  </si>
  <si>
    <t>V4-Script Revision (Client)</t>
  </si>
  <si>
    <t>V4-Script Revision (Internal)</t>
  </si>
  <si>
    <t>V5-Scene Planning</t>
  </si>
  <si>
    <t>V6-VO Generation</t>
  </si>
  <si>
    <t>V7-Edit Prep</t>
  </si>
  <si>
    <t>V8-Video Edit (Grading)(Editing)</t>
  </si>
  <si>
    <t>V8-Video Edit (Quoting)</t>
  </si>
  <si>
    <t>V9-Video Review (Internal)</t>
  </si>
  <si>
    <t>V10-Video Revision (Client)</t>
  </si>
  <si>
    <t>V10-Video Revision (Internal)</t>
  </si>
  <si>
    <t>V9-Video Review (Reuse)</t>
  </si>
  <si>
    <t>All figures based on a 7.5 hour working day</t>
  </si>
  <si>
    <t>OTHER TASKS NOT PART OF THE PIPELINES</t>
  </si>
  <si>
    <t>P10-Media Ingestion (Pickups)</t>
  </si>
  <si>
    <t>V7-Edit Prep (Pickups)</t>
  </si>
  <si>
    <t>V8-Video Edit (Pickups)</t>
  </si>
  <si>
    <t>Adhoc</t>
  </si>
  <si>
    <t>Depends on rework</t>
  </si>
  <si>
    <t>Likely to be added to existing edit</t>
  </si>
  <si>
    <t>per video</t>
  </si>
  <si>
    <t>per video, rounded up to nearest day</t>
  </si>
  <si>
    <t>per video, rounded up to nearest half day</t>
  </si>
  <si>
    <t>Resource (per vid/task in days)</t>
  </si>
  <si>
    <t>Only if MOGRT doesn't exist already</t>
  </si>
  <si>
    <t>Only if Production Type = Reuse on any vid</t>
  </si>
  <si>
    <t>Buffer task added</t>
  </si>
  <si>
    <t>V3-Script Review (Client/Internal)</t>
  </si>
  <si>
    <t>2 weeks added as buffer</t>
  </si>
  <si>
    <t>TOTAL DURATION (DAYS) FROM SETUP</t>
  </si>
  <si>
    <t>TOTAL DURATION (DAYS) FROM SCRIPT CREATION</t>
  </si>
  <si>
    <t>TOTAL DURATION (DAYS) FROM FILMING</t>
  </si>
  <si>
    <t>DUE DATE</t>
  </si>
  <si>
    <t>Resource (task in days)</t>
  </si>
  <si>
    <t>New/Amend videos</t>
  </si>
  <si>
    <t>Reuse videos</t>
  </si>
  <si>
    <t>P9-Filming (Shoot)</t>
  </si>
  <si>
    <t>New Videos</t>
  </si>
  <si>
    <t>Amend Videos</t>
  </si>
  <si>
    <t>Reuse Videos</t>
  </si>
  <si>
    <t>Project Code</t>
  </si>
  <si>
    <t>Project Due Date</t>
  </si>
  <si>
    <t>Due Date Start</t>
  </si>
  <si>
    <t>Due Date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</si>
</sst>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15" fontId="0" fillId="0" borderId="0" xfId="0" applyNumberFormat="1"/>
    <xf numFmtId="15" fontId="1" fillId="0" borderId="0" xfId="0" applyNumberFormat="1" applyFont="1"/>
    <xf numFmtId="15" fontId="1" fillId="0" borderId="0" xfId="0" applyNumberFormat="1" applyFont="1" applyAlignment="1">
      <alignment horizontal="right"/>
    </xf>
    <xf numFmtId="0" fontId="1" fillId="0" borderId="2" xfId="0" applyFont="1" applyFill="1" applyBorder="1"/>
    <xf numFmtId="0" fontId="0" fillId="2" borderId="1" xfId="0" applyFill="1" applyBorder="1"/>
    <xf numFmtId="0" fontId="0" fillId="0" borderId="3" xfId="0" applyBorder="1"/>
    <xf numFmtId="1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zoomScale="141" zoomScaleNormal="141" workbookViewId="0">
      <selection activeCell="G1" sqref="G1:G1048576"/>
    </sheetView>
  </sheetViews>
  <sheetFormatPr baseColWidth="10" defaultColWidth="8.83203125" defaultRowHeight="15" x14ac:dyDescent="0.2"/>
  <cols>
    <col min="1" max="1" width="32.33203125" bestFit="1" customWidth="1"/>
    <col min="2" max="2" width="20.5" bestFit="1" customWidth="1"/>
    <col min="3" max="3" width="20.5" customWidth="1"/>
    <col min="4" max="4" width="26.33203125" bestFit="1" customWidth="1"/>
    <col min="5" max="5" width="24.6640625" bestFit="1" customWidth="1"/>
    <col min="6" max="6" width="32.5" bestFit="1" customWidth="1"/>
    <col min="7" max="7" width="20.1640625" style="3" bestFit="1" customWidth="1"/>
    <col min="8" max="8" width="4.6640625" customWidth="1"/>
  </cols>
  <sheetData>
    <row r="1" spans="1:8" x14ac:dyDescent="0.2">
      <c r="A1" s="1" t="s">
        <v>0</v>
      </c>
      <c r="B1" s="1" t="s">
        <v>67</v>
      </c>
      <c r="C1" s="1" t="s">
        <v>68</v>
      </c>
      <c r="D1" s="1" t="s">
        <v>5</v>
      </c>
      <c r="E1" s="1" t="s">
        <v>58</v>
      </c>
      <c r="F1" s="1" t="s">
        <v>4</v>
      </c>
      <c r="G1" s="4" t="s">
        <v>57</v>
      </c>
      <c r="H1" s="6"/>
    </row>
    <row r="2" spans="1:8" x14ac:dyDescent="0.2">
      <c r="A2" s="2" t="s">
        <v>7</v>
      </c>
      <c r="B2" s="8"/>
      <c r="C2" s="9">
        <f>WORKDAY(C3,-D3)</f>
        <v>45784</v>
      </c>
      <c r="D2" s="2">
        <v>3</v>
      </c>
      <c r="E2" s="2">
        <v>0.15</v>
      </c>
      <c r="F2" s="2"/>
    </row>
    <row r="3" spans="1:8" x14ac:dyDescent="0.2">
      <c r="A3" s="2" t="s">
        <v>9</v>
      </c>
      <c r="B3" s="8"/>
      <c r="C3" s="9">
        <f>WORKDAY(C5,-D5-14)</f>
        <v>45791</v>
      </c>
      <c r="D3" s="2">
        <v>5</v>
      </c>
      <c r="E3" s="2">
        <v>0.15</v>
      </c>
      <c r="F3" s="2" t="s">
        <v>53</v>
      </c>
    </row>
    <row r="4" spans="1:8" x14ac:dyDescent="0.2">
      <c r="A4" s="2" t="s">
        <v>10</v>
      </c>
      <c r="B4" s="8"/>
      <c r="C4" s="9">
        <f>WORKDAY(C16,-ROUNDUP((D16*6),0)-14)</f>
        <v>45827</v>
      </c>
      <c r="D4" s="2">
        <v>10</v>
      </c>
      <c r="E4" s="2">
        <v>0.15</v>
      </c>
      <c r="F4" s="2" t="s">
        <v>53</v>
      </c>
    </row>
    <row r="5" spans="1:8" x14ac:dyDescent="0.2">
      <c r="A5" s="2" t="s">
        <v>12</v>
      </c>
      <c r="B5" s="8"/>
      <c r="C5" s="9">
        <f>WORKDAY(C10,-D10)</f>
        <v>45812</v>
      </c>
      <c r="D5" s="2">
        <v>1</v>
      </c>
      <c r="E5" s="2">
        <v>1</v>
      </c>
      <c r="F5" s="2"/>
    </row>
    <row r="6" spans="1:8" x14ac:dyDescent="0.2">
      <c r="A6" s="2" t="s">
        <v>13</v>
      </c>
      <c r="B6" s="8"/>
      <c r="C6" s="9">
        <f>WORKDAY(C8,-D8)</f>
        <v>45841</v>
      </c>
      <c r="D6" s="2">
        <v>15</v>
      </c>
      <c r="E6" s="2">
        <v>0.15</v>
      </c>
      <c r="F6" s="2"/>
    </row>
    <row r="7" spans="1:8" x14ac:dyDescent="0.2">
      <c r="A7" s="2" t="s">
        <v>14</v>
      </c>
      <c r="B7" s="8"/>
      <c r="C7" s="9">
        <f>WORKDAY(C18,-D18)</f>
        <v>45853</v>
      </c>
      <c r="D7" s="2">
        <v>5</v>
      </c>
      <c r="E7" s="2">
        <v>0.15</v>
      </c>
      <c r="F7" s="2"/>
    </row>
    <row r="8" spans="1:8" x14ac:dyDescent="0.2">
      <c r="A8" s="2" t="s">
        <v>15</v>
      </c>
      <c r="B8" s="8"/>
      <c r="C8" s="9">
        <f>WORKDAY(C9,-D9)</f>
        <v>45848</v>
      </c>
      <c r="D8" s="2">
        <v>5</v>
      </c>
      <c r="E8" s="2">
        <v>0.15</v>
      </c>
      <c r="F8" s="2"/>
    </row>
    <row r="9" spans="1:8" x14ac:dyDescent="0.2">
      <c r="A9" s="2" t="s">
        <v>16</v>
      </c>
      <c r="B9" s="8"/>
      <c r="C9" s="9">
        <f>WORKDAY(C18,-D18)</f>
        <v>45853</v>
      </c>
      <c r="D9" s="2">
        <v>3</v>
      </c>
      <c r="E9" s="2">
        <v>0.25</v>
      </c>
      <c r="F9" s="2" t="s">
        <v>51</v>
      </c>
    </row>
    <row r="10" spans="1:8" x14ac:dyDescent="0.2">
      <c r="A10" s="2" t="s">
        <v>17</v>
      </c>
      <c r="B10" s="8"/>
      <c r="C10" s="9">
        <f>WORKDAY(C11,-D11)</f>
        <v>45819</v>
      </c>
      <c r="D10" s="2">
        <v>5</v>
      </c>
      <c r="E10" s="2">
        <v>0.25</v>
      </c>
      <c r="F10" s="2"/>
    </row>
    <row r="11" spans="1:8" x14ac:dyDescent="0.2">
      <c r="A11" s="2" t="s">
        <v>23</v>
      </c>
      <c r="B11" s="8"/>
      <c r="C11" s="9">
        <f>WORKDAY(C12,-D12)</f>
        <v>45826</v>
      </c>
      <c r="D11" s="2">
        <v>5</v>
      </c>
      <c r="E11" s="2">
        <f>0.05*NEWVID</f>
        <v>0.30000000000000004</v>
      </c>
      <c r="F11" s="2"/>
    </row>
    <row r="12" spans="1:8" x14ac:dyDescent="0.2">
      <c r="A12" s="2" t="s">
        <v>24</v>
      </c>
      <c r="B12" s="8"/>
      <c r="C12" s="9">
        <f>WORKDAY(C13,-D13)</f>
        <v>45833</v>
      </c>
      <c r="D12" s="2">
        <v>5</v>
      </c>
      <c r="E12" s="2">
        <f>0.15*NEWVID</f>
        <v>0.89999999999999991</v>
      </c>
      <c r="F12" s="2"/>
    </row>
    <row r="13" spans="1:8" x14ac:dyDescent="0.2">
      <c r="A13" s="2" t="s">
        <v>52</v>
      </c>
      <c r="B13" s="8"/>
      <c r="C13" s="9">
        <f>WORKDAY(C14,-D14)</f>
        <v>45840</v>
      </c>
      <c r="D13" s="2">
        <v>5</v>
      </c>
      <c r="E13" s="2"/>
      <c r="F13" s="2"/>
    </row>
    <row r="14" spans="1:8" x14ac:dyDescent="0.2">
      <c r="A14" s="2" t="s">
        <v>28</v>
      </c>
      <c r="B14" s="8"/>
      <c r="C14" s="9">
        <f>WORKDAY(C16,-ROUNDUP((D16*6),0))</f>
        <v>45847</v>
      </c>
      <c r="D14" s="2">
        <v>5</v>
      </c>
      <c r="E14" s="2">
        <f>0.15*NEWVID</f>
        <v>0.89999999999999991</v>
      </c>
      <c r="F14" s="2"/>
    </row>
    <row r="15" spans="1:8" x14ac:dyDescent="0.2">
      <c r="A15" s="2" t="s">
        <v>29</v>
      </c>
      <c r="B15" s="8"/>
      <c r="C15" s="9">
        <f>WORKDAY(C18,-D18)</f>
        <v>45853</v>
      </c>
      <c r="D15" s="2">
        <v>5</v>
      </c>
      <c r="E15" s="2">
        <f>0.08*NEWVID</f>
        <v>0.48</v>
      </c>
      <c r="F15" s="2"/>
    </row>
    <row r="16" spans="1:8" x14ac:dyDescent="0.2">
      <c r="A16" s="2" t="s">
        <v>19</v>
      </c>
      <c r="B16" s="8"/>
      <c r="C16" s="9">
        <f>WORKDAY(C17,-D17)</f>
        <v>45848</v>
      </c>
      <c r="D16" s="2">
        <v>0.15</v>
      </c>
      <c r="E16" s="2">
        <f>ROUNDUP(D16*6,0)</f>
        <v>1</v>
      </c>
      <c r="F16" s="2" t="s">
        <v>46</v>
      </c>
    </row>
    <row r="17" spans="1:8" x14ac:dyDescent="0.2">
      <c r="A17" s="2" t="s">
        <v>20</v>
      </c>
      <c r="B17" s="8"/>
      <c r="C17" s="9">
        <f>WORKDAY(C18,-D18)</f>
        <v>45853</v>
      </c>
      <c r="D17" s="2">
        <v>3</v>
      </c>
      <c r="E17" s="2">
        <v>0.15</v>
      </c>
      <c r="F17" s="2"/>
    </row>
    <row r="18" spans="1:8" x14ac:dyDescent="0.2">
      <c r="A18" s="2" t="s">
        <v>30</v>
      </c>
      <c r="B18" s="8"/>
      <c r="C18" s="9">
        <f>WORKDAY(C19,-D19)</f>
        <v>45856</v>
      </c>
      <c r="D18" s="2">
        <v>3</v>
      </c>
      <c r="E18" s="2">
        <f>0.08*NEWVID</f>
        <v>0.48</v>
      </c>
      <c r="F18" s="2"/>
    </row>
    <row r="19" spans="1:8" x14ac:dyDescent="0.2">
      <c r="A19" s="2" t="s">
        <v>32</v>
      </c>
      <c r="B19" s="8"/>
      <c r="C19" s="9">
        <f>WORKDAY(C20,-ROUNDUP((D20*6),0))</f>
        <v>45861</v>
      </c>
      <c r="D19" s="2">
        <v>3</v>
      </c>
      <c r="E19" s="2">
        <v>0.15</v>
      </c>
      <c r="F19" s="2"/>
    </row>
    <row r="20" spans="1:8" x14ac:dyDescent="0.2">
      <c r="A20" s="2" t="s">
        <v>31</v>
      </c>
      <c r="B20" s="8"/>
      <c r="C20" s="9">
        <f>WORKDAY(C21,-D21)</f>
        <v>45863</v>
      </c>
      <c r="D20" s="2">
        <v>0.25</v>
      </c>
      <c r="E20" s="2">
        <f>ROUNDUP(0.25*NEWVID,0.5)</f>
        <v>2</v>
      </c>
      <c r="F20" s="2" t="s">
        <v>47</v>
      </c>
    </row>
    <row r="21" spans="1:8" x14ac:dyDescent="0.2">
      <c r="A21" s="2" t="s">
        <v>33</v>
      </c>
      <c r="B21" s="8"/>
      <c r="C21" s="9">
        <f>WORKDAY(C22,-D22)</f>
        <v>45868</v>
      </c>
      <c r="D21" s="2">
        <v>3</v>
      </c>
      <c r="E21" s="2">
        <f>0.08*NEWVID</f>
        <v>0.48</v>
      </c>
      <c r="F21" s="2"/>
    </row>
    <row r="22" spans="1:8" x14ac:dyDescent="0.2">
      <c r="A22" s="2" t="s">
        <v>35</v>
      </c>
      <c r="B22" s="8"/>
      <c r="C22" s="9">
        <f>WORKDAY(C23,-D23)</f>
        <v>45870</v>
      </c>
      <c r="D22" s="2">
        <v>2</v>
      </c>
      <c r="E22" s="2">
        <f>0.15*NEWVID*0.5</f>
        <v>0.44999999999999996</v>
      </c>
      <c r="F22" s="2" t="s">
        <v>51</v>
      </c>
    </row>
    <row r="23" spans="1:8" x14ac:dyDescent="0.2">
      <c r="A23" s="2" t="s">
        <v>11</v>
      </c>
      <c r="B23" s="8"/>
      <c r="C23" s="9">
        <f>WORKDAY(C24,-D24)</f>
        <v>45877</v>
      </c>
      <c r="D23" s="2">
        <v>5</v>
      </c>
      <c r="E23" s="2"/>
      <c r="F23" s="2"/>
    </row>
    <row r="24" spans="1:8" x14ac:dyDescent="0.2">
      <c r="A24" s="2" t="s">
        <v>34</v>
      </c>
      <c r="B24" s="8"/>
      <c r="C24" s="9">
        <f>WORKDAY(C25,-D25)</f>
        <v>45881</v>
      </c>
      <c r="D24" s="2">
        <v>2</v>
      </c>
      <c r="E24" s="2">
        <f>0.15*NEWVID*0.5</f>
        <v>0.44999999999999996</v>
      </c>
      <c r="F24" s="2" t="s">
        <v>51</v>
      </c>
    </row>
    <row r="25" spans="1:8" x14ac:dyDescent="0.2">
      <c r="A25" s="2" t="s">
        <v>21</v>
      </c>
      <c r="C25" s="9">
        <v>45884</v>
      </c>
      <c r="D25" s="2">
        <v>3</v>
      </c>
      <c r="E25" s="2">
        <f>0.15</f>
        <v>0.15</v>
      </c>
      <c r="F25" s="2" t="s">
        <v>3</v>
      </c>
    </row>
    <row r="26" spans="1:8" x14ac:dyDescent="0.2">
      <c r="A26" s="2" t="s">
        <v>22</v>
      </c>
      <c r="B26" s="8" t="s">
        <v>2</v>
      </c>
      <c r="C26" s="9">
        <f>WORKDAY(C25,D26)</f>
        <v>45891</v>
      </c>
      <c r="D26" s="2">
        <v>5</v>
      </c>
      <c r="E26" s="2">
        <v>0.15</v>
      </c>
      <c r="F26" s="2"/>
    </row>
    <row r="27" spans="1:8" x14ac:dyDescent="0.2">
      <c r="E27">
        <f>SUM(E2:E26)</f>
        <v>10.44</v>
      </c>
    </row>
    <row r="28" spans="1:8" x14ac:dyDescent="0.2">
      <c r="A28" t="s">
        <v>6</v>
      </c>
      <c r="G28" s="5" t="s">
        <v>54</v>
      </c>
      <c r="H28">
        <f>C25-C2</f>
        <v>100</v>
      </c>
    </row>
    <row r="29" spans="1:8" x14ac:dyDescent="0.2">
      <c r="G29" s="5" t="s">
        <v>55</v>
      </c>
      <c r="H29">
        <f>C25-C11</f>
        <v>58</v>
      </c>
    </row>
    <row r="30" spans="1:8" x14ac:dyDescent="0.2">
      <c r="A30" t="s">
        <v>37</v>
      </c>
      <c r="G30" s="5" t="s">
        <v>56</v>
      </c>
      <c r="H30">
        <f>C25-C16</f>
        <v>36</v>
      </c>
    </row>
    <row r="32" spans="1:8" x14ac:dyDescent="0.2">
      <c r="A32" t="s">
        <v>38</v>
      </c>
    </row>
    <row r="33" spans="1:6" x14ac:dyDescent="0.2">
      <c r="A33" s="1" t="s">
        <v>0</v>
      </c>
      <c r="B33" s="1" t="s">
        <v>1</v>
      </c>
      <c r="C33" s="1"/>
      <c r="D33" s="1" t="s">
        <v>5</v>
      </c>
      <c r="E33" s="1" t="s">
        <v>48</v>
      </c>
      <c r="F33" s="1" t="s">
        <v>4</v>
      </c>
    </row>
    <row r="34" spans="1:6" x14ac:dyDescent="0.2">
      <c r="A34" s="2" t="s">
        <v>36</v>
      </c>
      <c r="B34" s="2"/>
      <c r="C34" s="2"/>
      <c r="D34" s="2">
        <v>10</v>
      </c>
      <c r="E34" s="2"/>
      <c r="F34" s="2" t="s">
        <v>50</v>
      </c>
    </row>
    <row r="35" spans="1:6" x14ac:dyDescent="0.2">
      <c r="A35" s="2" t="s">
        <v>16</v>
      </c>
      <c r="B35" s="2"/>
      <c r="C35" s="2"/>
      <c r="D35" s="2">
        <v>5</v>
      </c>
      <c r="E35" s="2">
        <v>0.5</v>
      </c>
      <c r="F35" s="2" t="s">
        <v>49</v>
      </c>
    </row>
    <row r="36" spans="1:6" x14ac:dyDescent="0.2">
      <c r="A36" s="2" t="s">
        <v>8</v>
      </c>
      <c r="B36" s="2"/>
      <c r="C36" s="2"/>
      <c r="D36" s="2">
        <v>5</v>
      </c>
      <c r="E36" s="2"/>
      <c r="F36" s="2"/>
    </row>
    <row r="37" spans="1:6" x14ac:dyDescent="0.2">
      <c r="A37" s="2" t="s">
        <v>18</v>
      </c>
      <c r="B37" s="2"/>
      <c r="C37" s="2"/>
      <c r="D37" s="2">
        <v>0.15</v>
      </c>
      <c r="E37" s="2"/>
      <c r="F37" s="2" t="s">
        <v>46</v>
      </c>
    </row>
    <row r="38" spans="1:6" x14ac:dyDescent="0.2">
      <c r="A38" s="2" t="s">
        <v>39</v>
      </c>
      <c r="B38" s="2"/>
      <c r="C38" s="2"/>
      <c r="D38" s="2">
        <v>2</v>
      </c>
      <c r="E38" s="2"/>
      <c r="F38" s="2"/>
    </row>
    <row r="39" spans="1:6" x14ac:dyDescent="0.2">
      <c r="A39" s="2" t="s">
        <v>40</v>
      </c>
      <c r="B39" s="2"/>
      <c r="C39" s="2"/>
      <c r="D39" s="2">
        <v>2</v>
      </c>
      <c r="E39" s="2"/>
      <c r="F39" s="2"/>
    </row>
    <row r="40" spans="1:6" x14ac:dyDescent="0.2">
      <c r="A40" s="2" t="s">
        <v>41</v>
      </c>
      <c r="B40" s="2"/>
      <c r="C40" s="2"/>
      <c r="D40" s="2" t="s">
        <v>42</v>
      </c>
      <c r="E40" s="2"/>
      <c r="F40" s="2" t="s">
        <v>44</v>
      </c>
    </row>
    <row r="41" spans="1:6" x14ac:dyDescent="0.2">
      <c r="A41" s="2" t="s">
        <v>27</v>
      </c>
      <c r="B41" s="2"/>
      <c r="C41" s="2"/>
      <c r="D41" s="2" t="s">
        <v>42</v>
      </c>
      <c r="E41" s="2"/>
      <c r="F41" s="2" t="s">
        <v>45</v>
      </c>
    </row>
    <row r="42" spans="1:6" x14ac:dyDescent="0.2">
      <c r="A42" s="2" t="s">
        <v>26</v>
      </c>
      <c r="B42" s="2"/>
      <c r="C42" s="2"/>
      <c r="D42" s="2" t="s">
        <v>42</v>
      </c>
      <c r="E42" s="2"/>
      <c r="F42" s="2" t="s">
        <v>45</v>
      </c>
    </row>
    <row r="43" spans="1:6" x14ac:dyDescent="0.2">
      <c r="A43" s="2" t="s">
        <v>34</v>
      </c>
      <c r="B43" s="2"/>
      <c r="C43" s="2"/>
      <c r="D43" s="2" t="s">
        <v>42</v>
      </c>
      <c r="E43" s="2"/>
      <c r="F43" s="2" t="s">
        <v>43</v>
      </c>
    </row>
    <row r="44" spans="1:6" x14ac:dyDescent="0.2">
      <c r="A44" s="2" t="s">
        <v>35</v>
      </c>
      <c r="B44" s="2"/>
      <c r="C44" s="2"/>
      <c r="D44" s="2" t="s">
        <v>42</v>
      </c>
      <c r="E44" s="2"/>
      <c r="F44" s="2" t="s">
        <v>43</v>
      </c>
    </row>
    <row r="46" spans="1:6" x14ac:dyDescent="0.2">
      <c r="A46" t="s">
        <v>59</v>
      </c>
      <c r="B46">
        <v>6</v>
      </c>
    </row>
    <row r="47" spans="1:6" x14ac:dyDescent="0.2">
      <c r="A47" t="s">
        <v>60</v>
      </c>
      <c r="B47">
        <v>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8AFE8-1F96-6B45-AA86-826A867F05F7}">
  <dimension ref="A1:B35"/>
  <sheetViews>
    <sheetView workbookViewId="0">
      <selection activeCell="B35" sqref="B35"/>
    </sheetView>
  </sheetViews>
  <sheetFormatPr baseColWidth="10" defaultRowHeight="15" x14ac:dyDescent="0.2"/>
  <cols>
    <col min="1" max="1" width="26.83203125" bestFit="1" customWidth="1"/>
  </cols>
  <sheetData>
    <row r="1" spans="1:2" x14ac:dyDescent="0.2">
      <c r="A1" s="1" t="s">
        <v>0</v>
      </c>
      <c r="B1" t="s">
        <v>1</v>
      </c>
    </row>
    <row r="2" spans="1:2" x14ac:dyDescent="0.2">
      <c r="A2" s="2" t="s">
        <v>7</v>
      </c>
    </row>
    <row r="3" spans="1:2" x14ac:dyDescent="0.2">
      <c r="A3" s="2" t="s">
        <v>9</v>
      </c>
    </row>
    <row r="4" spans="1:2" x14ac:dyDescent="0.2">
      <c r="A4" s="2" t="s">
        <v>10</v>
      </c>
    </row>
    <row r="5" spans="1:2" x14ac:dyDescent="0.2">
      <c r="A5" s="2" t="s">
        <v>12</v>
      </c>
    </row>
    <row r="6" spans="1:2" x14ac:dyDescent="0.2">
      <c r="A6" s="2" t="s">
        <v>13</v>
      </c>
    </row>
    <row r="7" spans="1:2" x14ac:dyDescent="0.2">
      <c r="A7" s="2" t="s">
        <v>14</v>
      </c>
    </row>
    <row r="8" spans="1:2" x14ac:dyDescent="0.2">
      <c r="A8" s="2" t="s">
        <v>15</v>
      </c>
    </row>
    <row r="9" spans="1:2" x14ac:dyDescent="0.2">
      <c r="A9" s="2" t="s">
        <v>16</v>
      </c>
    </row>
    <row r="10" spans="1:2" x14ac:dyDescent="0.2">
      <c r="A10" s="2" t="s">
        <v>17</v>
      </c>
    </row>
    <row r="11" spans="1:2" x14ac:dyDescent="0.2">
      <c r="A11" s="2" t="s">
        <v>23</v>
      </c>
    </row>
    <row r="12" spans="1:2" x14ac:dyDescent="0.2">
      <c r="A12" s="2" t="s">
        <v>24</v>
      </c>
    </row>
    <row r="13" spans="1:2" x14ac:dyDescent="0.2">
      <c r="A13" s="2" t="s">
        <v>25</v>
      </c>
    </row>
    <row r="14" spans="1:2" x14ac:dyDescent="0.2">
      <c r="A14" s="2" t="s">
        <v>27</v>
      </c>
    </row>
    <row r="15" spans="1:2" x14ac:dyDescent="0.2">
      <c r="A15" s="2" t="s">
        <v>28</v>
      </c>
    </row>
    <row r="16" spans="1:2" x14ac:dyDescent="0.2">
      <c r="A16" s="2" t="s">
        <v>29</v>
      </c>
    </row>
    <row r="17" spans="1:2" x14ac:dyDescent="0.2">
      <c r="A17" s="2" t="s">
        <v>61</v>
      </c>
    </row>
    <row r="18" spans="1:2" x14ac:dyDescent="0.2">
      <c r="A18" s="2" t="s">
        <v>20</v>
      </c>
    </row>
    <row r="19" spans="1:2" x14ac:dyDescent="0.2">
      <c r="A19" s="2" t="s">
        <v>30</v>
      </c>
    </row>
    <row r="20" spans="1:2" x14ac:dyDescent="0.2">
      <c r="A20" s="2" t="s">
        <v>32</v>
      </c>
    </row>
    <row r="21" spans="1:2" x14ac:dyDescent="0.2">
      <c r="A21" s="2" t="s">
        <v>31</v>
      </c>
    </row>
    <row r="22" spans="1:2" x14ac:dyDescent="0.2">
      <c r="A22" s="2" t="s">
        <v>33</v>
      </c>
    </row>
    <row r="23" spans="1:2" x14ac:dyDescent="0.2">
      <c r="A23" s="2" t="s">
        <v>35</v>
      </c>
    </row>
    <row r="24" spans="1:2" x14ac:dyDescent="0.2">
      <c r="A24" s="2" t="s">
        <v>11</v>
      </c>
    </row>
    <row r="25" spans="1:2" x14ac:dyDescent="0.2">
      <c r="A25" s="2" t="s">
        <v>34</v>
      </c>
    </row>
    <row r="26" spans="1:2" x14ac:dyDescent="0.2">
      <c r="A26" s="2" t="s">
        <v>21</v>
      </c>
      <c r="B26">
        <f>B35</f>
        <v>0</v>
      </c>
    </row>
    <row r="27" spans="1:2" x14ac:dyDescent="0.2">
      <c r="A27" s="2" t="s">
        <v>22</v>
      </c>
    </row>
    <row r="29" spans="1:2" x14ac:dyDescent="0.2">
      <c r="A29" t="s">
        <v>62</v>
      </c>
      <c r="B29" s="7"/>
    </row>
    <row r="30" spans="1:2" x14ac:dyDescent="0.2">
      <c r="A30" t="s">
        <v>63</v>
      </c>
      <c r="B30" s="7"/>
    </row>
    <row r="31" spans="1:2" x14ac:dyDescent="0.2">
      <c r="A31" t="s">
        <v>64</v>
      </c>
      <c r="B31" s="7"/>
    </row>
    <row r="33" spans="1:2" x14ac:dyDescent="0.2">
      <c r="A33" t="s">
        <v>65</v>
      </c>
      <c r="B33" s="7"/>
    </row>
    <row r="35" spans="1:2" x14ac:dyDescent="0.2">
      <c r="A35" t="s">
        <v>66</v>
      </c>
      <c r="B3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Calc Sheet</vt:lpstr>
      <vt:lpstr>NEWVID</vt:lpstr>
      <vt:lpstr>REUSEVID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Shaun Buswell</cp:lastModifiedBy>
  <dcterms:created xsi:type="dcterms:W3CDTF">2025-09-08T14:22:15Z</dcterms:created>
  <dcterms:modified xsi:type="dcterms:W3CDTF">2025-09-10T09:12:27Z</dcterms:modified>
</cp:coreProperties>
</file>