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HestAI-Projects/smartsuite-api-shim/staging/docs/guides/"/>
    </mc:Choice>
  </mc:AlternateContent>
  <xr:revisionPtr revIDLastSave="0" documentId="13_ncr:2001_{F0A34005-2E8C-1A43-9459-56F34C8ACD46}" xr6:coauthVersionLast="47" xr6:coauthVersionMax="47" xr10:uidLastSave="{00000000-0000-0000-0000-000000000000}"/>
  <bookViews>
    <workbookView xWindow="160" yWindow="660" windowWidth="38080" windowHeight="20780" xr2:uid="{00000000-000D-0000-FFFF-FFFF00000000}"/>
  </bookViews>
  <sheets>
    <sheet name="Calculator" sheetId="1" r:id="rId1"/>
  </sheets>
  <definedNames>
    <definedName name="AMENDVID">Calculator!$B$30</definedName>
    <definedName name="EAVCODE">Calculator!$B$33</definedName>
    <definedName name="NEWVID">Calculator!$B$29</definedName>
    <definedName name="PROJDUE">Calculator!$B$35</definedName>
    <definedName name="REUSEVID">Calculator!$B$31</definedName>
    <definedName name="VIDS">Calculator!#REF!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8" i="1"/>
  <c r="F20" i="1"/>
  <c r="F24" i="1"/>
  <c r="F25" i="1"/>
  <c r="F27" i="1"/>
  <c r="F2" i="1"/>
  <c r="G14" i="1"/>
  <c r="G23" i="1"/>
  <c r="F23" i="1" s="1"/>
  <c r="G22" i="1"/>
  <c r="F22" i="1" s="1"/>
  <c r="G19" i="1"/>
  <c r="F19" i="1" s="1"/>
  <c r="G17" i="1"/>
  <c r="F17" i="1" s="1"/>
  <c r="G16" i="1"/>
  <c r="F16" i="1" s="1"/>
  <c r="G15" i="1"/>
  <c r="G13" i="1"/>
  <c r="G12" i="1"/>
  <c r="G11" i="1"/>
  <c r="G25" i="1"/>
  <c r="E17" i="1"/>
  <c r="G21" i="1"/>
  <c r="F21" i="1" s="1"/>
  <c r="E21" i="1"/>
  <c r="D26" i="1"/>
  <c r="C27" i="1" s="1"/>
  <c r="G26" i="1"/>
  <c r="F26" i="1" s="1"/>
  <c r="C26" i="1"/>
  <c r="D25" i="1" s="1"/>
  <c r="C25" i="1" s="1"/>
  <c r="D24" i="1" l="1"/>
  <c r="C24" i="1" s="1"/>
  <c r="D23" i="1" s="1"/>
  <c r="C23" i="1" s="1"/>
  <c r="D27" i="1"/>
  <c r="G28" i="1"/>
  <c r="D22" i="1" l="1"/>
  <c r="C22" i="1" s="1"/>
  <c r="D21" i="1" s="1"/>
  <c r="C21" i="1" s="1"/>
  <c r="D20" i="1" l="1"/>
  <c r="C20" i="1" s="1"/>
  <c r="D19" i="1" l="1"/>
  <c r="C19" i="1" s="1"/>
  <c r="D15" i="1" l="1"/>
  <c r="D7" i="1"/>
  <c r="D9" i="1"/>
  <c r="D16" i="1"/>
  <c r="D18" i="1"/>
  <c r="C18" i="1" s="1"/>
  <c r="D17" i="1" l="1"/>
  <c r="C17" i="1" s="1"/>
  <c r="C16" i="1" l="1"/>
  <c r="C15" i="1" s="1"/>
  <c r="D14" i="1" s="1"/>
  <c r="C14" i="1" s="1"/>
  <c r="D13" i="1" s="1"/>
  <c r="C13" i="1" s="1"/>
  <c r="D12" i="1" s="1"/>
  <c r="C12" i="1" s="1"/>
  <c r="D11" i="1" s="1"/>
  <c r="C11" i="1" s="1"/>
  <c r="D10" i="1" s="1"/>
  <c r="C10" i="1" s="1"/>
  <c r="D4" i="1"/>
  <c r="C4" i="1" s="1"/>
  <c r="C9" i="1" l="1"/>
  <c r="D8" i="1" s="1"/>
  <c r="C8" i="1" s="1"/>
  <c r="C7" i="1" s="1"/>
  <c r="D5" i="1"/>
  <c r="D6" i="1" l="1"/>
  <c r="C6" i="1" s="1"/>
  <c r="C5" i="1" s="1"/>
  <c r="D3" i="1" s="1"/>
  <c r="C3" i="1" l="1"/>
  <c r="D2" i="1"/>
  <c r="C2" i="1" s="1"/>
</calcChain>
</file>

<file path=xl/sharedStrings.xml><?xml version="1.0" encoding="utf-8"?>
<sst xmlns="http://schemas.openxmlformats.org/spreadsheetml/2006/main" count="62" uniqueCount="49">
  <si>
    <t>Window (working days)</t>
  </si>
  <si>
    <t>Equal to Project Due Date</t>
  </si>
  <si>
    <t>Notes</t>
  </si>
  <si>
    <t>P1-Project Setup</t>
  </si>
  <si>
    <t>P4-Branding Collection</t>
  </si>
  <si>
    <t>P5-Music Collection</t>
  </si>
  <si>
    <t>P6-MOGRT Check</t>
  </si>
  <si>
    <t>P7-MOGRT Creation</t>
  </si>
  <si>
    <t>P8-Spec Collection</t>
  </si>
  <si>
    <t>P10-Media Ingestion</t>
  </si>
  <si>
    <t>P11-Client Delivery</t>
  </si>
  <si>
    <t>P12-Completion &amp; Invoicing</t>
  </si>
  <si>
    <t>V1-User Manual Collection</t>
  </si>
  <si>
    <t>V2-Script Creation</t>
  </si>
  <si>
    <t>V5-Scene Planning</t>
  </si>
  <si>
    <t>V6-VO Generation</t>
  </si>
  <si>
    <t>V7-Edit Prep</t>
  </si>
  <si>
    <t>per video, rounded up to nearest day</t>
  </si>
  <si>
    <t>per video, rounded up to nearest half day</t>
  </si>
  <si>
    <t>Buffer task added</t>
  </si>
  <si>
    <t>2 weeks added as buffer</t>
  </si>
  <si>
    <t>New Videos</t>
  </si>
  <si>
    <t>Amend Videos</t>
  </si>
  <si>
    <t>Reuse Videos</t>
  </si>
  <si>
    <t>Project Due Date</t>
  </si>
  <si>
    <t>task_code</t>
  </si>
  <si>
    <t>task_variant</t>
  </si>
  <si>
    <t>due_date:end</t>
  </si>
  <si>
    <t>due_date:start</t>
  </si>
  <si>
    <t>V8-Video Edit</t>
  </si>
  <si>
    <t>(Quoting)</t>
  </si>
  <si>
    <t>(Editing)</t>
  </si>
  <si>
    <t>V9-Video Review</t>
  </si>
  <si>
    <t>(Internal)</t>
  </si>
  <si>
    <t>V4-Script Revision</t>
  </si>
  <si>
    <t>V3-Script Review</t>
  </si>
  <si>
    <t>V10-Video Revision</t>
  </si>
  <si>
    <t>(Client)</t>
  </si>
  <si>
    <t>(Shoot)</t>
  </si>
  <si>
    <t>P9-Filming</t>
  </si>
  <si>
    <t>P3-Attendance</t>
  </si>
  <si>
    <t>(Recce)</t>
  </si>
  <si>
    <t>P2-Booking</t>
  </si>
  <si>
    <t>EAV Project Code</t>
  </si>
  <si>
    <t>Resource (days)</t>
  </si>
  <si>
    <t>Resource(per video)</t>
  </si>
  <si>
    <t>25% assumption for revision</t>
  </si>
  <si>
    <t>Duration (capacity in SmartSuite)</t>
  </si>
  <si>
    <t>EAV007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</si>
</sst>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="141" zoomScaleNormal="141" workbookViewId="0">
      <selection activeCell="B17" sqref="B17"/>
    </sheetView>
  </sheetViews>
  <sheetFormatPr baseColWidth="10" defaultColWidth="8.83203125" defaultRowHeight="15" x14ac:dyDescent="0.2"/>
  <cols>
    <col min="1" max="1" width="32.33203125" bestFit="1" customWidth="1"/>
    <col min="2" max="2" width="11" style="7" bestFit="1" customWidth="1"/>
    <col min="3" max="3" width="12.83203125" style="7" bestFit="1" customWidth="1"/>
    <col min="4" max="4" width="12.1640625" style="7" bestFit="1" customWidth="1"/>
    <col min="5" max="5" width="20.33203125" style="7" bestFit="1" customWidth="1"/>
    <col min="6" max="6" width="28.1640625" style="7" customWidth="1"/>
    <col min="7" max="7" width="13.5" style="7" bestFit="1" customWidth="1"/>
    <col min="8" max="8" width="17.1640625" style="7" bestFit="1" customWidth="1"/>
    <col min="9" max="9" width="32.5" bestFit="1" customWidth="1"/>
    <col min="10" max="10" width="4.6640625" customWidth="1"/>
  </cols>
  <sheetData>
    <row r="1" spans="1:10" x14ac:dyDescent="0.2">
      <c r="A1" s="1" t="s">
        <v>25</v>
      </c>
      <c r="B1" s="4" t="s">
        <v>26</v>
      </c>
      <c r="C1" s="4" t="s">
        <v>28</v>
      </c>
      <c r="D1" s="4" t="s">
        <v>27</v>
      </c>
      <c r="E1" s="4" t="s">
        <v>0</v>
      </c>
      <c r="F1" s="4" t="s">
        <v>47</v>
      </c>
      <c r="G1" s="4" t="s">
        <v>44</v>
      </c>
      <c r="H1" s="4" t="s">
        <v>45</v>
      </c>
      <c r="I1" s="1" t="s">
        <v>2</v>
      </c>
      <c r="J1" s="3"/>
    </row>
    <row r="2" spans="1:10" x14ac:dyDescent="0.2">
      <c r="A2" s="2" t="s">
        <v>3</v>
      </c>
      <c r="B2" s="9"/>
      <c r="C2" s="5">
        <f t="shared" ref="C2:C16" si="0">WORKDAY(D2,-E2)</f>
        <v>45779</v>
      </c>
      <c r="D2" s="5">
        <f>WORKDAY(D3,-E3)</f>
        <v>45784</v>
      </c>
      <c r="E2" s="6">
        <v>3</v>
      </c>
      <c r="F2" s="6">
        <f>ROUNDUP(G2,0)</f>
        <v>1</v>
      </c>
      <c r="G2" s="6">
        <v>0.15</v>
      </c>
      <c r="H2" s="6"/>
      <c r="I2" s="2"/>
    </row>
    <row r="3" spans="1:10" x14ac:dyDescent="0.2">
      <c r="A3" s="2" t="s">
        <v>42</v>
      </c>
      <c r="B3" s="9" t="s">
        <v>41</v>
      </c>
      <c r="C3" s="5">
        <f>WORKDAY(D3,-E3)</f>
        <v>45784</v>
      </c>
      <c r="D3" s="5">
        <f>C5-14</f>
        <v>45798</v>
      </c>
      <c r="E3" s="6">
        <v>10</v>
      </c>
      <c r="F3" s="6">
        <f t="shared" ref="F3:F27" si="1">ROUNDUP(G3,0)</f>
        <v>1</v>
      </c>
      <c r="G3" s="6">
        <v>0.15</v>
      </c>
      <c r="H3" s="6"/>
      <c r="I3" s="2" t="s">
        <v>20</v>
      </c>
    </row>
    <row r="4" spans="1:10" x14ac:dyDescent="0.2">
      <c r="A4" s="2" t="s">
        <v>42</v>
      </c>
      <c r="B4" s="9" t="s">
        <v>38</v>
      </c>
      <c r="C4" s="5">
        <f>WORKDAY(D4,-E4)</f>
        <v>45819</v>
      </c>
      <c r="D4" s="5">
        <f>C17-14</f>
        <v>45833</v>
      </c>
      <c r="E4" s="6">
        <v>10</v>
      </c>
      <c r="F4" s="6">
        <f t="shared" si="1"/>
        <v>1</v>
      </c>
      <c r="G4" s="6">
        <v>0.15</v>
      </c>
      <c r="H4" s="6"/>
      <c r="I4" s="2" t="s">
        <v>20</v>
      </c>
    </row>
    <row r="5" spans="1:10" x14ac:dyDescent="0.2">
      <c r="A5" s="2" t="s">
        <v>40</v>
      </c>
      <c r="B5" s="9" t="s">
        <v>41</v>
      </c>
      <c r="C5" s="5">
        <f t="shared" si="0"/>
        <v>45812</v>
      </c>
      <c r="D5" s="5">
        <f>C10</f>
        <v>45813</v>
      </c>
      <c r="E5" s="6">
        <v>1</v>
      </c>
      <c r="F5" s="6">
        <f t="shared" si="1"/>
        <v>1</v>
      </c>
      <c r="G5" s="6">
        <v>1</v>
      </c>
      <c r="H5" s="6"/>
      <c r="I5" s="2"/>
    </row>
    <row r="6" spans="1:10" x14ac:dyDescent="0.2">
      <c r="A6" s="2" t="s">
        <v>4</v>
      </c>
      <c r="B6" s="9"/>
      <c r="C6" s="5">
        <f t="shared" si="0"/>
        <v>45827</v>
      </c>
      <c r="D6" s="5">
        <f>MIN(C7:C8)</f>
        <v>45841</v>
      </c>
      <c r="E6" s="6">
        <v>10</v>
      </c>
      <c r="F6" s="6">
        <f t="shared" si="1"/>
        <v>1</v>
      </c>
      <c r="G6" s="6">
        <v>0.15</v>
      </c>
      <c r="H6" s="6"/>
      <c r="I6" s="2"/>
    </row>
    <row r="7" spans="1:10" x14ac:dyDescent="0.2">
      <c r="A7" s="2" t="s">
        <v>5</v>
      </c>
      <c r="B7" s="9"/>
      <c r="C7" s="5">
        <f t="shared" si="0"/>
        <v>45846</v>
      </c>
      <c r="D7" s="5">
        <f>C19</f>
        <v>45853</v>
      </c>
      <c r="E7" s="6">
        <v>5</v>
      </c>
      <c r="F7" s="6">
        <f t="shared" si="1"/>
        <v>1</v>
      </c>
      <c r="G7" s="6">
        <v>0.15</v>
      </c>
      <c r="H7" s="6"/>
      <c r="I7" s="2"/>
    </row>
    <row r="8" spans="1:10" x14ac:dyDescent="0.2">
      <c r="A8" s="2" t="s">
        <v>6</v>
      </c>
      <c r="B8" s="9"/>
      <c r="C8" s="5">
        <f t="shared" si="0"/>
        <v>45841</v>
      </c>
      <c r="D8" s="5">
        <f t="shared" ref="D8:D24" si="2">C9</f>
        <v>45848</v>
      </c>
      <c r="E8" s="6">
        <v>5</v>
      </c>
      <c r="F8" s="6">
        <f t="shared" si="1"/>
        <v>1</v>
      </c>
      <c r="G8" s="6">
        <v>0.15</v>
      </c>
      <c r="H8" s="6"/>
      <c r="I8" s="2"/>
    </row>
    <row r="9" spans="1:10" x14ac:dyDescent="0.2">
      <c r="A9" s="2" t="s">
        <v>7</v>
      </c>
      <c r="B9" s="9"/>
      <c r="C9" s="5">
        <f t="shared" si="0"/>
        <v>45848</v>
      </c>
      <c r="D9" s="5">
        <f>C19</f>
        <v>45853</v>
      </c>
      <c r="E9" s="6">
        <v>3</v>
      </c>
      <c r="F9" s="6">
        <f t="shared" si="1"/>
        <v>1</v>
      </c>
      <c r="G9" s="6">
        <v>0.25</v>
      </c>
      <c r="H9" s="6"/>
      <c r="I9" s="2" t="s">
        <v>19</v>
      </c>
    </row>
    <row r="10" spans="1:10" x14ac:dyDescent="0.2">
      <c r="A10" s="2" t="s">
        <v>8</v>
      </c>
      <c r="B10" s="9"/>
      <c r="C10" s="5">
        <f t="shared" si="0"/>
        <v>45813</v>
      </c>
      <c r="D10" s="5">
        <f t="shared" si="2"/>
        <v>45820</v>
      </c>
      <c r="E10" s="6">
        <v>5</v>
      </c>
      <c r="F10" s="6">
        <f t="shared" si="1"/>
        <v>1</v>
      </c>
      <c r="G10" s="6">
        <v>0.25</v>
      </c>
      <c r="H10" s="6"/>
      <c r="I10" s="2"/>
    </row>
    <row r="11" spans="1:10" x14ac:dyDescent="0.2">
      <c r="A11" s="2" t="s">
        <v>12</v>
      </c>
      <c r="B11" s="9"/>
      <c r="C11" s="5">
        <f t="shared" si="0"/>
        <v>45820</v>
      </c>
      <c r="D11" s="5">
        <f t="shared" si="2"/>
        <v>45827</v>
      </c>
      <c r="E11" s="6">
        <v>5</v>
      </c>
      <c r="F11" s="6">
        <f t="shared" si="1"/>
        <v>1</v>
      </c>
      <c r="G11" s="6">
        <f>H11*(NEWVID+AMENDVID)</f>
        <v>0.30000000000000004</v>
      </c>
      <c r="H11" s="6">
        <v>0.05</v>
      </c>
      <c r="I11" s="2"/>
    </row>
    <row r="12" spans="1:10" x14ac:dyDescent="0.2">
      <c r="A12" s="2" t="s">
        <v>13</v>
      </c>
      <c r="B12" s="9"/>
      <c r="C12" s="5">
        <f t="shared" si="0"/>
        <v>45827</v>
      </c>
      <c r="D12" s="5">
        <f t="shared" si="2"/>
        <v>45834</v>
      </c>
      <c r="E12" s="6">
        <v>5</v>
      </c>
      <c r="F12" s="6">
        <f t="shared" si="1"/>
        <v>1</v>
      </c>
      <c r="G12" s="6">
        <f>H12*(NEWVID+AMENDVID)</f>
        <v>0.89999999999999991</v>
      </c>
      <c r="H12" s="6">
        <v>0.15</v>
      </c>
      <c r="I12" s="2"/>
    </row>
    <row r="13" spans="1:10" x14ac:dyDescent="0.2">
      <c r="A13" s="2" t="s">
        <v>35</v>
      </c>
      <c r="B13" s="9" t="s">
        <v>33</v>
      </c>
      <c r="C13" s="5">
        <f t="shared" si="0"/>
        <v>45834</v>
      </c>
      <c r="D13" s="5">
        <f t="shared" si="2"/>
        <v>45841</v>
      </c>
      <c r="E13" s="6">
        <v>5</v>
      </c>
      <c r="F13" s="6">
        <f t="shared" si="1"/>
        <v>1</v>
      </c>
      <c r="G13" s="6">
        <f>H13*(NEWVID+AMENDVID)</f>
        <v>0.48</v>
      </c>
      <c r="H13" s="6">
        <v>0.08</v>
      </c>
      <c r="I13" s="2"/>
    </row>
    <row r="14" spans="1:10" x14ac:dyDescent="0.2">
      <c r="A14" s="2" t="s">
        <v>34</v>
      </c>
      <c r="B14" s="9" t="s">
        <v>33</v>
      </c>
      <c r="C14" s="5">
        <f t="shared" si="0"/>
        <v>45841</v>
      </c>
      <c r="D14" s="5">
        <f t="shared" si="2"/>
        <v>45846</v>
      </c>
      <c r="E14" s="6">
        <v>3</v>
      </c>
      <c r="F14" s="6">
        <f t="shared" si="1"/>
        <v>1</v>
      </c>
      <c r="G14" s="6">
        <f>H14*(NEWVID+AMENDVID)*0.25</f>
        <v>0.12</v>
      </c>
      <c r="H14" s="6">
        <v>0.08</v>
      </c>
      <c r="I14" s="2" t="s">
        <v>46</v>
      </c>
    </row>
    <row r="15" spans="1:10" x14ac:dyDescent="0.2">
      <c r="A15" s="2" t="s">
        <v>14</v>
      </c>
      <c r="B15" s="9"/>
      <c r="C15" s="5">
        <f t="shared" si="0"/>
        <v>45846</v>
      </c>
      <c r="D15" s="5">
        <f>C19</f>
        <v>45853</v>
      </c>
      <c r="E15" s="6">
        <v>5</v>
      </c>
      <c r="F15" s="6">
        <f t="shared" si="1"/>
        <v>1</v>
      </c>
      <c r="G15" s="6">
        <f>H15*(NEWVID+AMENDVID)</f>
        <v>0.89999999999999991</v>
      </c>
      <c r="H15" s="6">
        <v>0.15</v>
      </c>
      <c r="I15" s="2"/>
    </row>
    <row r="16" spans="1:10" x14ac:dyDescent="0.2">
      <c r="A16" s="2" t="s">
        <v>15</v>
      </c>
      <c r="B16" s="9"/>
      <c r="C16" s="5">
        <f t="shared" si="0"/>
        <v>45846</v>
      </c>
      <c r="D16" s="5">
        <f>C19</f>
        <v>45853</v>
      </c>
      <c r="E16" s="6">
        <v>5</v>
      </c>
      <c r="F16" s="6">
        <f t="shared" si="1"/>
        <v>1</v>
      </c>
      <c r="G16" s="6">
        <f>H16*(NEWVID+AMENDVID)</f>
        <v>0.48</v>
      </c>
      <c r="H16" s="6">
        <v>0.08</v>
      </c>
      <c r="I16" s="2"/>
    </row>
    <row r="17" spans="1:9" x14ac:dyDescent="0.2">
      <c r="A17" s="2" t="s">
        <v>39</v>
      </c>
      <c r="B17" s="9" t="s">
        <v>38</v>
      </c>
      <c r="C17" s="5">
        <f t="shared" ref="C17:C24" si="3">WORKDAY(D17,-E17)</f>
        <v>45847</v>
      </c>
      <c r="D17" s="5">
        <f t="shared" si="2"/>
        <v>45848</v>
      </c>
      <c r="E17" s="6">
        <f>ROUNDUP(H17*(NEWVID+AMENDVID),0.5)</f>
        <v>1</v>
      </c>
      <c r="F17" s="6">
        <f t="shared" si="1"/>
        <v>1</v>
      </c>
      <c r="G17" s="7">
        <f>ROUNDUP(H17*(NEWVID+AMENDVID),0.5)</f>
        <v>1</v>
      </c>
      <c r="H17" s="6">
        <v>0.15</v>
      </c>
      <c r="I17" s="2" t="s">
        <v>17</v>
      </c>
    </row>
    <row r="18" spans="1:9" x14ac:dyDescent="0.2">
      <c r="A18" s="2" t="s">
        <v>9</v>
      </c>
      <c r="B18" s="9"/>
      <c r="C18" s="5">
        <f t="shared" si="3"/>
        <v>45848</v>
      </c>
      <c r="D18" s="5">
        <f t="shared" si="2"/>
        <v>45853</v>
      </c>
      <c r="E18" s="6">
        <v>3</v>
      </c>
      <c r="F18" s="6">
        <f t="shared" si="1"/>
        <v>1</v>
      </c>
      <c r="G18" s="6">
        <v>0.15</v>
      </c>
      <c r="H18" s="6"/>
      <c r="I18" s="2"/>
    </row>
    <row r="19" spans="1:9" x14ac:dyDescent="0.2">
      <c r="A19" s="2" t="s">
        <v>16</v>
      </c>
      <c r="B19" s="9"/>
      <c r="C19" s="5">
        <f t="shared" si="3"/>
        <v>45853</v>
      </c>
      <c r="D19" s="5">
        <f t="shared" si="2"/>
        <v>45856</v>
      </c>
      <c r="E19" s="6">
        <v>3</v>
      </c>
      <c r="F19" s="6">
        <f t="shared" si="1"/>
        <v>1</v>
      </c>
      <c r="G19" s="6">
        <f>H19*(NEWVID+AMENDVID)</f>
        <v>0.48</v>
      </c>
      <c r="H19" s="6">
        <v>0.08</v>
      </c>
      <c r="I19" s="2"/>
    </row>
    <row r="20" spans="1:9" x14ac:dyDescent="0.2">
      <c r="A20" s="2" t="s">
        <v>29</v>
      </c>
      <c r="B20" s="9" t="s">
        <v>30</v>
      </c>
      <c r="C20" s="5">
        <f t="shared" si="3"/>
        <v>45856</v>
      </c>
      <c r="D20" s="5">
        <f t="shared" si="2"/>
        <v>45861</v>
      </c>
      <c r="E20" s="6">
        <v>3</v>
      </c>
      <c r="F20" s="6">
        <f t="shared" si="1"/>
        <v>1</v>
      </c>
      <c r="G20" s="6">
        <v>0.15</v>
      </c>
      <c r="H20" s="6"/>
      <c r="I20" s="2"/>
    </row>
    <row r="21" spans="1:9" x14ac:dyDescent="0.2">
      <c r="A21" s="2" t="s">
        <v>29</v>
      </c>
      <c r="B21" s="9" t="s">
        <v>31</v>
      </c>
      <c r="C21" s="5">
        <f t="shared" si="3"/>
        <v>45861</v>
      </c>
      <c r="D21" s="5">
        <f t="shared" si="2"/>
        <v>45863</v>
      </c>
      <c r="E21" s="6">
        <f>ROUNDUP(H21*(NEWVID+AMENDVID),0.5)</f>
        <v>2</v>
      </c>
      <c r="F21" s="6">
        <f t="shared" si="1"/>
        <v>2</v>
      </c>
      <c r="G21" s="7">
        <f>ROUNDUP(H21*(NEWVID+AMENDVID),0.5)</f>
        <v>2</v>
      </c>
      <c r="H21" s="6">
        <v>0.25</v>
      </c>
      <c r="I21" s="2" t="s">
        <v>18</v>
      </c>
    </row>
    <row r="22" spans="1:9" x14ac:dyDescent="0.2">
      <c r="A22" s="2" t="s">
        <v>32</v>
      </c>
      <c r="B22" s="9" t="s">
        <v>33</v>
      </c>
      <c r="C22" s="5">
        <f t="shared" si="3"/>
        <v>45863</v>
      </c>
      <c r="D22" s="5">
        <f t="shared" si="2"/>
        <v>45868</v>
      </c>
      <c r="E22" s="6">
        <v>3</v>
      </c>
      <c r="F22" s="6">
        <f t="shared" si="1"/>
        <v>1</v>
      </c>
      <c r="G22" s="6">
        <f>H22*(NEWVID+AMENDVID)</f>
        <v>0.48</v>
      </c>
      <c r="H22" s="6">
        <v>0.08</v>
      </c>
      <c r="I22" s="2"/>
    </row>
    <row r="23" spans="1:9" x14ac:dyDescent="0.2">
      <c r="A23" s="2" t="s">
        <v>36</v>
      </c>
      <c r="B23" s="9" t="s">
        <v>33</v>
      </c>
      <c r="C23" s="5">
        <f t="shared" si="3"/>
        <v>45868</v>
      </c>
      <c r="D23" s="5">
        <f t="shared" si="2"/>
        <v>45870</v>
      </c>
      <c r="E23" s="6">
        <v>2</v>
      </c>
      <c r="F23" s="6">
        <f t="shared" si="1"/>
        <v>1</v>
      </c>
      <c r="G23" s="6">
        <f>H23*(NEWVID+AMENDVID)*0.25</f>
        <v>0.22499999999999998</v>
      </c>
      <c r="H23" s="6">
        <v>0.15</v>
      </c>
      <c r="I23" s="2" t="s">
        <v>19</v>
      </c>
    </row>
    <row r="24" spans="1:9" x14ac:dyDescent="0.2">
      <c r="A24" s="2" t="s">
        <v>32</v>
      </c>
      <c r="B24" s="9" t="s">
        <v>37</v>
      </c>
      <c r="C24" s="5">
        <f t="shared" si="3"/>
        <v>45870</v>
      </c>
      <c r="D24" s="5">
        <f t="shared" si="2"/>
        <v>45877</v>
      </c>
      <c r="E24" s="6">
        <v>5</v>
      </c>
      <c r="F24" s="6">
        <f t="shared" si="1"/>
        <v>1</v>
      </c>
      <c r="G24" s="6">
        <v>0.08</v>
      </c>
      <c r="H24" s="6"/>
      <c r="I24" s="2"/>
    </row>
    <row r="25" spans="1:9" x14ac:dyDescent="0.2">
      <c r="A25" s="2" t="s">
        <v>36</v>
      </c>
      <c r="B25" s="9" t="s">
        <v>37</v>
      </c>
      <c r="C25" s="5">
        <f>WORKDAY(D25,-E25)</f>
        <v>45877</v>
      </c>
      <c r="D25" s="5">
        <f>C26</f>
        <v>45881</v>
      </c>
      <c r="E25" s="6">
        <v>2</v>
      </c>
      <c r="F25" s="6">
        <f t="shared" si="1"/>
        <v>1</v>
      </c>
      <c r="G25" s="6">
        <f>H25*(NEWVID+AMENDVID)*0.25</f>
        <v>0.22499999999999998</v>
      </c>
      <c r="H25" s="6">
        <v>0.15</v>
      </c>
      <c r="I25" s="2" t="s">
        <v>19</v>
      </c>
    </row>
    <row r="26" spans="1:9" x14ac:dyDescent="0.2">
      <c r="A26" s="2" t="s">
        <v>10</v>
      </c>
      <c r="B26" s="9"/>
      <c r="C26" s="5">
        <f>WORKDAY(D26,-E26)</f>
        <v>45881</v>
      </c>
      <c r="D26" s="5">
        <f>PROJDUE</f>
        <v>45884</v>
      </c>
      <c r="E26" s="6">
        <v>3</v>
      </c>
      <c r="F26" s="6">
        <f t="shared" si="1"/>
        <v>1</v>
      </c>
      <c r="G26" s="6">
        <f>0.15</f>
        <v>0.15</v>
      </c>
      <c r="H26" s="6"/>
      <c r="I26" s="2" t="s">
        <v>1</v>
      </c>
    </row>
    <row r="27" spans="1:9" x14ac:dyDescent="0.2">
      <c r="A27" s="2" t="s">
        <v>11</v>
      </c>
      <c r="B27" s="9"/>
      <c r="C27" s="8">
        <f>D26</f>
        <v>45884</v>
      </c>
      <c r="D27" s="5">
        <f>WORKDAY(D26,E27)</f>
        <v>45891</v>
      </c>
      <c r="E27" s="6">
        <v>5</v>
      </c>
      <c r="F27" s="6">
        <f t="shared" si="1"/>
        <v>1</v>
      </c>
      <c r="G27" s="6">
        <v>0.15</v>
      </c>
      <c r="H27" s="6"/>
      <c r="I27" s="2"/>
    </row>
    <row r="28" spans="1:9" x14ac:dyDescent="0.2">
      <c r="G28" s="7">
        <f>SUM(G2:G27)</f>
        <v>10.670000000000002</v>
      </c>
    </row>
    <row r="29" spans="1:9" x14ac:dyDescent="0.2">
      <c r="A29" t="s">
        <v>21</v>
      </c>
      <c r="B29" s="10">
        <v>3</v>
      </c>
    </row>
    <row r="30" spans="1:9" x14ac:dyDescent="0.2">
      <c r="A30" t="s">
        <v>22</v>
      </c>
      <c r="B30" s="10">
        <v>3</v>
      </c>
    </row>
    <row r="31" spans="1:9" x14ac:dyDescent="0.2">
      <c r="A31" t="s">
        <v>23</v>
      </c>
      <c r="B31" s="10">
        <v>4</v>
      </c>
    </row>
    <row r="33" spans="1:2" x14ac:dyDescent="0.2">
      <c r="A33" t="s">
        <v>43</v>
      </c>
      <c r="B33" s="10" t="s">
        <v>48</v>
      </c>
    </row>
    <row r="35" spans="1:2" x14ac:dyDescent="0.2">
      <c r="A35" t="s">
        <v>24</v>
      </c>
      <c r="B35" s="11">
        <v>45884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Calculator</vt:lpstr>
      <vt:lpstr>AMENDVID</vt:lpstr>
      <vt:lpstr>EAVCODE</vt:lpstr>
      <vt:lpstr>NEWVID</vt:lpstr>
      <vt:lpstr>PROJDUE</vt:lpstr>
      <vt:lpstr>REUSEVID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Buswell</cp:lastModifiedBy>
  <dcterms:created xsi:type="dcterms:W3CDTF">2025-09-08T14:22:15Z</dcterms:created>
  <dcterms:modified xsi:type="dcterms:W3CDTF">2025-09-10T09:49:51Z</dcterms:modified>
</cp:coreProperties>
</file>