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éstamo" sheetId="1" r:id="rId4"/>
    <sheet state="visible" name="Leasing" sheetId="2" r:id="rId5"/>
    <sheet state="visible" name="Investimentos" sheetId="3" r:id="rId6"/>
    <sheet state="visible" name="Vendas" sheetId="4" r:id="rId7"/>
    <sheet state="visible" name="Aprovisionamento" sheetId="5" r:id="rId8"/>
    <sheet state="visible" name="G. Xerais" sheetId="6" r:id="rId9"/>
    <sheet state="visible" name="Persoal" sheetId="7" r:id="rId10"/>
    <sheet state="visible" name="Tesouraría" sheetId="8" r:id="rId11"/>
    <sheet state="visible" name="Pasivo" sheetId="9" r:id="rId12"/>
    <sheet state="visible" name="Activo" sheetId="10" r:id="rId13"/>
    <sheet state="visible" name="PeG" sheetId="11" r:id="rId14"/>
    <sheet state="visible" name="LR Man obra" sheetId="12" r:id="rId15"/>
    <sheet state="visible" name="LM Multiproduto" sheetId="13" r:id="rId16"/>
    <sheet state="visible" name="Ratios" sheetId="14" r:id="rId17"/>
    <sheet state="visible" name="Viabilidade" sheetId="15" r:id="rId18"/>
  </sheets>
  <definedNames>
    <definedName localSheetId="8" name="Print_Area_0">Pasivo!$A$1:$G$43</definedName>
  </definedNames>
  <calcPr/>
  <extLst>
    <ext uri="GoogleSheetsCustomDataVersion2">
      <go:sheetsCustomData xmlns:go="http://customooxmlschemas.google.com/" r:id="rId19" roundtripDataChecksum="WoXjjHjMAIEY2C4SOCW1Y1jW41I/EdLel5tDK8F5gkw="/>
    </ext>
  </extLst>
</workbook>
</file>

<file path=xl/sharedStrings.xml><?xml version="1.0" encoding="utf-8"?>
<sst xmlns="http://schemas.openxmlformats.org/spreadsheetml/2006/main" count="3882" uniqueCount="495">
  <si>
    <t>Contía</t>
  </si>
  <si>
    <t>Anos</t>
  </si>
  <si>
    <t>TIN 1º ano</t>
  </si>
  <si>
    <t>TIN resto</t>
  </si>
  <si>
    <t>Meses</t>
  </si>
  <si>
    <t>Mensualidade</t>
  </si>
  <si>
    <t>Xuros</t>
  </si>
  <si>
    <t>Amortización</t>
  </si>
  <si>
    <t>Total amortizado</t>
  </si>
  <si>
    <t>Resto por amortizar</t>
  </si>
  <si>
    <t>Conta</t>
  </si>
  <si>
    <t>TIN</t>
  </si>
  <si>
    <t>TAE</t>
  </si>
  <si>
    <t>Nº CONTA</t>
  </si>
  <si>
    <t>DESCRICIÓN CONTA</t>
  </si>
  <si>
    <t>VALOR DE ADQUISICIÓN</t>
  </si>
  <si>
    <t>% IVA</t>
  </si>
  <si>
    <t>COTA IVA</t>
  </si>
  <si>
    <t>IMPORTE TOTAL</t>
  </si>
  <si>
    <t>AMORTIZACIÓN FISCAL</t>
  </si>
  <si>
    <t>VALOR CONTÁBEL</t>
  </si>
  <si>
    <t>COTAS AMORTIZACIÓN</t>
  </si>
  <si>
    <t>NOVAS ADQUSICIÓNS</t>
  </si>
  <si>
    <t>% AMORT.</t>
  </si>
  <si>
    <t>AMORTIZACIÓN ANUAL</t>
  </si>
  <si>
    <t>VIDA ÚTIL</t>
  </si>
  <si>
    <t>1º Ano</t>
  </si>
  <si>
    <t>2º Ano</t>
  </si>
  <si>
    <t>3º Ano</t>
  </si>
  <si>
    <t>4º Ano</t>
  </si>
  <si>
    <t>5º Ano</t>
  </si>
  <si>
    <t>APLICACIÓNS INFORMÁTICAS</t>
  </si>
  <si>
    <t>TERRENOS</t>
  </si>
  <si>
    <t>CONSTRUCIÓNS</t>
  </si>
  <si>
    <t>MAQUINARIA</t>
  </si>
  <si>
    <t>FERRAMENTAS</t>
  </si>
  <si>
    <t>MOBLAXE</t>
  </si>
  <si>
    <t>EQUIPAS PROCESOS INFORMACIÓN</t>
  </si>
  <si>
    <t>ELEMENTOS TRANSPORTE</t>
  </si>
  <si>
    <t>PREZO</t>
  </si>
  <si>
    <t>FORNECEDOR</t>
  </si>
  <si>
    <t>Ubuntu</t>
  </si>
  <si>
    <t>google docs excel</t>
  </si>
  <si>
    <t>Lijadora</t>
  </si>
  <si>
    <t>Microscopio</t>
  </si>
  <si>
    <t>Taladro</t>
  </si>
  <si>
    <t>Sierra radial</t>
  </si>
  <si>
    <t>Botas x3</t>
  </si>
  <si>
    <t>Gafas de seguridad</t>
  </si>
  <si>
    <t>Pantalla facial x2</t>
  </si>
  <si>
    <t>Pantalón x3</t>
  </si>
  <si>
    <t>Maletín equipado x2</t>
  </si>
  <si>
    <t>Aprovisionamiento inicial</t>
  </si>
  <si>
    <t>Mesa taller x3</t>
  </si>
  <si>
    <t>alargador x5</t>
  </si>
  <si>
    <t>Alfombrilla x3</t>
  </si>
  <si>
    <t>Archivador x2</t>
  </si>
  <si>
    <t>Armario x3</t>
  </si>
  <si>
    <t>Cubo de basura x3</t>
  </si>
  <si>
    <t>Escalera</t>
  </si>
  <si>
    <t>Flexo x3</t>
  </si>
  <si>
    <t>sillas x3</t>
  </si>
  <si>
    <t>Silla sala de espera x3</t>
  </si>
  <si>
    <t>Alfombra</t>
  </si>
  <si>
    <t>escritorio</t>
  </si>
  <si>
    <t>Planta</t>
  </si>
  <si>
    <t>EQUIPAS PARA PROCESOS DE INFORMACIÓN</t>
  </si>
  <si>
    <t>Monitor x15</t>
  </si>
  <si>
    <t>PC x15</t>
  </si>
  <si>
    <t>Ratón x15</t>
  </si>
  <si>
    <t>Teclado x15</t>
  </si>
  <si>
    <t>Impresora x2</t>
  </si>
  <si>
    <t>VENDAS</t>
  </si>
  <si>
    <t>Xaneiro</t>
  </si>
  <si>
    <t>Febreiro</t>
  </si>
  <si>
    <t>Marzo</t>
  </si>
  <si>
    <t>Abril</t>
  </si>
  <si>
    <t>Maio</t>
  </si>
  <si>
    <t>Xuño</t>
  </si>
  <si>
    <t>Xullo</t>
  </si>
  <si>
    <t>Agosto</t>
  </si>
  <si>
    <t>Setembro</t>
  </si>
  <si>
    <t>Outubro</t>
  </si>
  <si>
    <t>Novembro</t>
  </si>
  <si>
    <t>Decembro</t>
  </si>
  <si>
    <t>Vendas</t>
  </si>
  <si>
    <t>IVA REPERCUTIDO</t>
  </si>
  <si>
    <t>TOTAL</t>
  </si>
  <si>
    <t>Cobranzas ao contado</t>
  </si>
  <si>
    <t>Cobranzas no mes seguinte</t>
  </si>
  <si>
    <t>INCREMENTO ANUAL DAS VENDAS</t>
  </si>
  <si>
    <t>INCREMENTO ANUAL DOS PREZOS</t>
  </si>
  <si>
    <t>PRESTACIÓN DE SERVIZOS</t>
  </si>
  <si>
    <t>Horas facturadas</t>
  </si>
  <si>
    <t>Prezo da hora de traballo</t>
  </si>
  <si>
    <t>Servizos facturados</t>
  </si>
  <si>
    <t>Tipo de IVA</t>
  </si>
  <si>
    <t>IVA repercutido</t>
  </si>
  <si>
    <t>TOTAL FACTURA</t>
  </si>
  <si>
    <t>% Cobro contado</t>
  </si>
  <si>
    <t>% Cobro crédito</t>
  </si>
  <si>
    <t>PRODUTO 1</t>
  </si>
  <si>
    <t>Cantidade</t>
  </si>
  <si>
    <t>Prezo</t>
  </si>
  <si>
    <t>Importe vendas produto</t>
  </si>
  <si>
    <t>PRODUTO 2</t>
  </si>
  <si>
    <t>PRODUTO 3</t>
  </si>
  <si>
    <t>Compras</t>
  </si>
  <si>
    <t>IVA SOPORTADO</t>
  </si>
  <si>
    <t>Pagamento ao contado</t>
  </si>
  <si>
    <t>Pagamento no mes seguinte</t>
  </si>
  <si>
    <t>Dto s/prezo venda</t>
  </si>
  <si>
    <t>Importe compras produto</t>
  </si>
  <si>
    <t>IVA soportado</t>
  </si>
  <si>
    <t>2º ANO</t>
  </si>
  <si>
    <t>3º ANO</t>
  </si>
  <si>
    <t>4º ANO</t>
  </si>
  <si>
    <t>5º ANO</t>
  </si>
  <si>
    <t>GASTOS</t>
  </si>
  <si>
    <t>CONSUMO</t>
  </si>
  <si>
    <t>Gastos de constitución</t>
  </si>
  <si>
    <t>Aluguer do local</t>
  </si>
  <si>
    <t>Servizos profesionais independentes</t>
  </si>
  <si>
    <t>Gas</t>
  </si>
  <si>
    <t>Teléfono</t>
  </si>
  <si>
    <t>Material de escritorio</t>
  </si>
  <si>
    <t>Publicidade</t>
  </si>
  <si>
    <t>Renting Furgo</t>
  </si>
  <si>
    <t>Reparacións e manutención</t>
  </si>
  <si>
    <t>Roupa de traballo</t>
  </si>
  <si>
    <t>Produtos de limpeza</t>
  </si>
  <si>
    <t>Gasóleo</t>
  </si>
  <si>
    <t>IVA 21%</t>
  </si>
  <si>
    <t>Enerxía eléctrica</t>
  </si>
  <si>
    <t>IVA 5%</t>
  </si>
  <si>
    <t>Primas de seguros</t>
  </si>
  <si>
    <t>Comisións bancarias</t>
  </si>
  <si>
    <t>Taxas</t>
  </si>
  <si>
    <t>IAE</t>
  </si>
  <si>
    <t>IBI</t>
  </si>
  <si>
    <t>IVTM</t>
  </si>
  <si>
    <t>TOTAIS</t>
  </si>
  <si>
    <t>Días traballo/mes</t>
  </si>
  <si>
    <t>INCREMENTO ANUAL DOS SALARIOS</t>
  </si>
  <si>
    <t>INCREMENTO ANUAL DAS COTAS RETA</t>
  </si>
  <si>
    <t>INCREMENTO ANUAL DAS COTIZACIÓNS</t>
  </si>
  <si>
    <t>PERSOAL</t>
  </si>
  <si>
    <t>Retribucións líquidas</t>
  </si>
  <si>
    <t>Retencións IRPF</t>
  </si>
  <si>
    <t>Deducións SS traballadores/as</t>
  </si>
  <si>
    <t>SS a cargo da empresa</t>
  </si>
  <si>
    <t>TC1</t>
  </si>
  <si>
    <t>Cotas RETA societarios/as</t>
  </si>
  <si>
    <t>PROMOTOR/A 1</t>
  </si>
  <si>
    <t xml:space="preserve">Retribucións </t>
  </si>
  <si>
    <t>Cota RETA societarios/as</t>
  </si>
  <si>
    <t>Ingreso a conta s/cota RETA societarios/as</t>
  </si>
  <si>
    <t>Pagas extras</t>
  </si>
  <si>
    <t>% Retención para o IRPF</t>
  </si>
  <si>
    <t>PROMOTOR/A 2</t>
  </si>
  <si>
    <t>PROMOTOR/A 3</t>
  </si>
  <si>
    <t>PROMOTOR/A 4</t>
  </si>
  <si>
    <t>PROMOTOR/A 5</t>
  </si>
  <si>
    <t>TRABALLADOR/A 1</t>
  </si>
  <si>
    <t>Retribución básica</t>
  </si>
  <si>
    <t>Complementos</t>
  </si>
  <si>
    <t>% Dedución CC traballador/a</t>
  </si>
  <si>
    <t>% Dedución DES traballador/a</t>
  </si>
  <si>
    <t>% Dedución FP traballador/a</t>
  </si>
  <si>
    <t>% SS empresa CC</t>
  </si>
  <si>
    <t>% SS empresa DESEMPREGO</t>
  </si>
  <si>
    <t>% SS empresa FP</t>
  </si>
  <si>
    <t>% SS empresa FOGASA</t>
  </si>
  <si>
    <t>% SS empresa IT</t>
  </si>
  <si>
    <t>% SS empresa IMS</t>
  </si>
  <si>
    <t>TRABALLADOR/A 2</t>
  </si>
  <si>
    <t>TRABALLADOR/A 3</t>
  </si>
  <si>
    <t>TRABALLADOR/A 4</t>
  </si>
  <si>
    <t>TRABALLADOR/A 5</t>
  </si>
  <si>
    <t>TRABALLADOR/A 6</t>
  </si>
  <si>
    <t>TRABALLADOR/A 7</t>
  </si>
  <si>
    <t>TRABALLADOR/A 8</t>
  </si>
  <si>
    <t>TRABALLADOR/A 9</t>
  </si>
  <si>
    <t>TRABALLADOR/A 10</t>
  </si>
  <si>
    <t>ESTADO DE FLUXOS DE EFECTIVO</t>
  </si>
  <si>
    <t>Tesouraría</t>
  </si>
  <si>
    <t>COBRANZAS</t>
  </si>
  <si>
    <t>ENTRADA EN CAIXA POR VENDAS/PREST. SERV.</t>
  </si>
  <si>
    <t>CAPITAL</t>
  </si>
  <si>
    <t>PRÉSTAMO</t>
  </si>
  <si>
    <t>SUBSIDIOS</t>
  </si>
  <si>
    <t>TOTAL COBRANZAS</t>
  </si>
  <si>
    <t>PAGAMENTOS</t>
  </si>
  <si>
    <t>INMOBILIZACIÓNS</t>
  </si>
  <si>
    <t>1. Inmobilizacións intanxíbeis</t>
  </si>
  <si>
    <t>2. Inmobilizacións materiais</t>
  </si>
  <si>
    <t>3. Inmobilizacións financeiras</t>
  </si>
  <si>
    <t>SAÍDA DE CAIXA POR APROVISION. / COMPRAS</t>
  </si>
  <si>
    <t>SERVIZOS EXTERIORES</t>
  </si>
  <si>
    <t>GASTOS PERSOAL</t>
  </si>
  <si>
    <t>1. Soldos líquidos dos traballadores</t>
  </si>
  <si>
    <t>2. Modelo 111 (retencións IRPF traballadores)</t>
  </si>
  <si>
    <t xml:space="preserve">3. TC-1 </t>
  </si>
  <si>
    <t>4. Cotas RETA societarios/as</t>
  </si>
  <si>
    <t>TRIBUTOS</t>
  </si>
  <si>
    <t>1. Modelo 303 (autoliquidación IVA)</t>
  </si>
  <si>
    <t>2. Imposto sobre sociedades</t>
  </si>
  <si>
    <t>3. Outros tributos</t>
  </si>
  <si>
    <t>COMISIÓNS BANCARIAS</t>
  </si>
  <si>
    <t>GASTOS FINANCEIROS</t>
  </si>
  <si>
    <t>PAGAMENTO LEASING</t>
  </si>
  <si>
    <t>DEVOLUCIÓN DO PRÉSTAMO</t>
  </si>
  <si>
    <t>TOTAL PAGAMENTOS</t>
  </si>
  <si>
    <t>SALDO TESOURARÍA MENSUAL</t>
  </si>
  <si>
    <t>SALDO TESOURARÍA ACUMULADO</t>
  </si>
  <si>
    <t>LIQUIDACIÓN IVA</t>
  </si>
  <si>
    <t>IVA ACUMULADO</t>
  </si>
  <si>
    <t>IVA</t>
  </si>
  <si>
    <t>1º ano</t>
  </si>
  <si>
    <t>2º ano</t>
  </si>
  <si>
    <t>3º ano</t>
  </si>
  <si>
    <t>4º ano</t>
  </si>
  <si>
    <t>5º ano</t>
  </si>
  <si>
    <t>IRPF</t>
  </si>
  <si>
    <t>BALANZO DE PMES AO FECHE DO EXERCICIO …</t>
  </si>
  <si>
    <t>NÚMERO CONTAS</t>
  </si>
  <si>
    <t>PATRIMONIO LÍQUIDO E PASIVO</t>
  </si>
  <si>
    <t>NOTAS DA MEMORIA</t>
  </si>
  <si>
    <t>A)</t>
  </si>
  <si>
    <t>PATRIMONIO LÍQUIDO</t>
  </si>
  <si>
    <t>A-1)</t>
  </si>
  <si>
    <t>Fondos propios.</t>
  </si>
  <si>
    <t>I.</t>
  </si>
  <si>
    <t>Capital.</t>
  </si>
  <si>
    <t>100, 101, 102</t>
  </si>
  <si>
    <t>1.</t>
  </si>
  <si>
    <t>Capital escriturado.</t>
  </si>
  <si>
    <t>(1030), (1040)</t>
  </si>
  <si>
    <t>2.</t>
  </si>
  <si>
    <t>(Capital non exixido).</t>
  </si>
  <si>
    <t>II.</t>
  </si>
  <si>
    <t>Prima de emisión.</t>
  </si>
  <si>
    <t>112, 113, 114, 119</t>
  </si>
  <si>
    <t>III.</t>
  </si>
  <si>
    <t>Reservas.</t>
  </si>
  <si>
    <t>(108), (109)</t>
  </si>
  <si>
    <t>IV.</t>
  </si>
  <si>
    <t>(Accións e participacións en patrimonio propias).</t>
  </si>
  <si>
    <t>120, (121)</t>
  </si>
  <si>
    <t>V.</t>
  </si>
  <si>
    <t>Resultados de exercicios anteriores.</t>
  </si>
  <si>
    <t>VI.</t>
  </si>
  <si>
    <t>Outras contribucións de socios.</t>
  </si>
  <si>
    <t>VII.</t>
  </si>
  <si>
    <t>Resultado do exercicio.</t>
  </si>
  <si>
    <t>(557)</t>
  </si>
  <si>
    <t>VIII.</t>
  </si>
  <si>
    <t>(Dividendo a conta).</t>
  </si>
  <si>
    <t>130, 131, 132</t>
  </si>
  <si>
    <t>A-2)</t>
  </si>
  <si>
    <t>Subsidios, doazóns e legados recibidos.</t>
  </si>
  <si>
    <t>B)</t>
  </si>
  <si>
    <t>PASIVO NON CORRENTE</t>
  </si>
  <si>
    <t>Provisións a longo prazo.</t>
  </si>
  <si>
    <t>Débedas a longo prazo.</t>
  </si>
  <si>
    <t>1605, 170</t>
  </si>
  <si>
    <t>Débedas con entidades de crédito.</t>
  </si>
  <si>
    <t>1625, 174</t>
  </si>
  <si>
    <t>Acredores por aluguer financeiro.</t>
  </si>
  <si>
    <t>1615, 1635, 171, 172, 173, 175, 176, 177, 179,</t>
  </si>
  <si>
    <t>3.</t>
  </si>
  <si>
    <t>Outras débedas a longo prazo.</t>
  </si>
  <si>
    <t>180, 184</t>
  </si>
  <si>
    <t>1603, 1604, 1613, 1614, 1623, 1624, 1633, 1634</t>
  </si>
  <si>
    <t>Débedas con empresas do grupo e asociadas a longo prazo.</t>
  </si>
  <si>
    <t>Pasivos por impostos diferidos.</t>
  </si>
  <si>
    <t>Periodificacións a longo prazo.</t>
  </si>
  <si>
    <t>C)</t>
  </si>
  <si>
    <t>PASIVO CORRENTE</t>
  </si>
  <si>
    <t>499, 529</t>
  </si>
  <si>
    <t>Provisións a curto prazo.</t>
  </si>
  <si>
    <t>Débedas a curto prazo.</t>
  </si>
  <si>
    <t>5105, 520, 527</t>
  </si>
  <si>
    <t>5125, 524</t>
  </si>
  <si>
    <t>(1034), (1044), (190), (192), 194, 500, 505, 506, 509,</t>
  </si>
  <si>
    <t>Outras débedas a curto prazo.</t>
  </si>
  <si>
    <t>5115, 5135, 5145, 521, 523, 525, 526, 528, 551,</t>
  </si>
  <si>
    <t>5525, 555, 5565, 5566, 5595, 560, 561</t>
  </si>
  <si>
    <t>5103, 5104, 5113, 5114, 5123, 5124, 5133, 5134,</t>
  </si>
  <si>
    <t>Débedas con empresas do grupo e asociadas a curto prazo.</t>
  </si>
  <si>
    <t>5143, 5144, 5523, 5524, 5563, 5564</t>
  </si>
  <si>
    <t>Acredores comerciais e outras contas a pagar.</t>
  </si>
  <si>
    <t>400, 401, 403, 404, 405, (406)</t>
  </si>
  <si>
    <t>Fornecedores.</t>
  </si>
  <si>
    <t>41, 438, 465, 475, 476, 477</t>
  </si>
  <si>
    <t>Outros acredores.</t>
  </si>
  <si>
    <t>485, 568</t>
  </si>
  <si>
    <t>Periodificacións a curto prazo.</t>
  </si>
  <si>
    <t>TOTAL PATRIMONIO LÍQUIDO E PASIVO (A+B+C)</t>
  </si>
  <si>
    <t>IS</t>
  </si>
  <si>
    <t>ACTIVO</t>
  </si>
  <si>
    <t>ACTIVO NON CORRENTE</t>
  </si>
  <si>
    <t>20, (280), (290)</t>
  </si>
  <si>
    <t>Inmobilizacións intanxíbeis.</t>
  </si>
  <si>
    <t>21, (281), (291), 23</t>
  </si>
  <si>
    <t>Inmobilizacións materiais.</t>
  </si>
  <si>
    <t>22, (282), (292)</t>
  </si>
  <si>
    <t>Investimentos inmobiliarios.</t>
  </si>
  <si>
    <t>2403, 2404, 2413, 2414, 2433, 2424, (2493), (2494),</t>
  </si>
  <si>
    <t>Investimentos en empresas do grupo e asociadas a longo prazo.</t>
  </si>
  <si>
    <t>(2933), (2934), (2943), (2944), (2953), (2954)</t>
  </si>
  <si>
    <t>2405, 2415, 2425, (2495), 250, 251, 252, 253, 254,</t>
  </si>
  <si>
    <t>Investimentos financeiros a longo prazo.</t>
  </si>
  <si>
    <t>255, 258, (259), 26, (2935), (2945),</t>
  </si>
  <si>
    <t>(2955), (296), (297), (298)</t>
  </si>
  <si>
    <t>474</t>
  </si>
  <si>
    <t>Activos por Imposto diferido.</t>
  </si>
  <si>
    <t>ACTIVO CORRENTE</t>
  </si>
  <si>
    <t>30, 31, 32, 33, 34, 35, 36, (39), 407</t>
  </si>
  <si>
    <t>Existencias.</t>
  </si>
  <si>
    <t>Debedores comerciais e outras contas a cobrar.</t>
  </si>
  <si>
    <t>430, 431, 432, 433, 434, 435, 436, (437), (490), (493)</t>
  </si>
  <si>
    <t>Clientes por vendas e prestacións de servizos.</t>
  </si>
  <si>
    <t>Accionistas (socios) por desembolsos exixidos.</t>
  </si>
  <si>
    <t>44, 460, 470, 471, 472, 544</t>
  </si>
  <si>
    <t>Outros debedores.</t>
  </si>
  <si>
    <t xml:space="preserve">5303, 5304, 5313, 5314, 5323, 5324, 5333, 5334, 5343, </t>
  </si>
  <si>
    <t>Investimentos en empresas do grupo e asociadas a curto prazo.</t>
  </si>
  <si>
    <t>5344, 5353, 5354, (5393), (5394), 5523, 5524, (5933),</t>
  </si>
  <si>
    <t>(5934), (5943), (5944), (5953), (5954)</t>
  </si>
  <si>
    <t xml:space="preserve">5305, 5315, 5325, 5335, 5345, 5355, (5395), 540, 541, </t>
  </si>
  <si>
    <t>Investimentos financeiros a curto prazo.</t>
  </si>
  <si>
    <t xml:space="preserve">542, 543, 545, 546, 547, 548, (549), 551, 5525, 5590, </t>
  </si>
  <si>
    <t xml:space="preserve">565, 566, (5935), (5945), (5955), (596), (597), (598) </t>
  </si>
  <si>
    <t>480, 567</t>
  </si>
  <si>
    <t>Efectivo e outros activos líquidos equivalentes.</t>
  </si>
  <si>
    <t>TOTAL ACTIVO (A+B)</t>
  </si>
  <si>
    <t>Pasivo -&gt;</t>
  </si>
  <si>
    <t>CONTA DE PERDAS E LUCROS CORRESPONDENTE AO EXERCICIO TERMINADO A 31 DE DECEMBRO DO 1º ANO</t>
  </si>
  <si>
    <t>CONTA DE PERDAS E LUCROS</t>
  </si>
  <si>
    <t>(Debe) Haber</t>
  </si>
  <si>
    <t>700, 701, 702, 703, 704, 705, (706), (708), (709)</t>
  </si>
  <si>
    <t>Importe líquido da cifra de negocios.</t>
  </si>
  <si>
    <t>(6930), 71*, 7930</t>
  </si>
  <si>
    <t>Variación de existencias de produtos terminados e en curso de fabricación.</t>
  </si>
  <si>
    <t>Traballos realizados pola empresa para o seu activo.</t>
  </si>
  <si>
    <t>(600), (601), (602), 606, (607), 608, 609, 61*,</t>
  </si>
  <si>
    <t>4.</t>
  </si>
  <si>
    <t>Aprovisionamentos.</t>
  </si>
  <si>
    <t xml:space="preserve">(6931), (6932), (6933), 7931, 7932, 7933 </t>
  </si>
  <si>
    <t>740, 747, 75</t>
  </si>
  <si>
    <t>5.</t>
  </si>
  <si>
    <t>Outros ingresos de explotación.</t>
  </si>
  <si>
    <t>(64)</t>
  </si>
  <si>
    <t>6.</t>
  </si>
  <si>
    <t>Gastos de persoal.</t>
  </si>
  <si>
    <t>(62), (631), (634), 636, 639, (65), (694), (695),</t>
  </si>
  <si>
    <t>7.</t>
  </si>
  <si>
    <t>Outros gastos de explotación.</t>
  </si>
  <si>
    <t>794, 7954</t>
  </si>
  <si>
    <t>(68)</t>
  </si>
  <si>
    <t>8.</t>
  </si>
  <si>
    <t>Amortización das inmobilizacións.</t>
  </si>
  <si>
    <t>9.</t>
  </si>
  <si>
    <t>Imputación de subvencións de inmobilizacións non financeiras e outras.</t>
  </si>
  <si>
    <t>7951, 7952, 7955</t>
  </si>
  <si>
    <t>10.</t>
  </si>
  <si>
    <t>Excesos de provisións.</t>
  </si>
  <si>
    <t xml:space="preserve">(670), (671), (672), (690), (691), (692), 770, 771, </t>
  </si>
  <si>
    <t>11.</t>
  </si>
  <si>
    <t>Deterioracións e resultado por alleamento das inmobilizacións.</t>
  </si>
  <si>
    <t>772, 790, 791, 792</t>
  </si>
  <si>
    <t>RESULTADO DE EXPLOTACIÓN (1+2+3+4+5+6+7+8+9+10+11)</t>
  </si>
  <si>
    <t>760, 761, 762, 769</t>
  </si>
  <si>
    <t>12.</t>
  </si>
  <si>
    <t>Ingresos financeiros.</t>
  </si>
  <si>
    <t>(660), (661), (662), (664), (665), (669)</t>
  </si>
  <si>
    <t>13.</t>
  </si>
  <si>
    <t>Gastos financeiros.</t>
  </si>
  <si>
    <t>(663), 763</t>
  </si>
  <si>
    <t>14.</t>
  </si>
  <si>
    <t>Variación de valor razoábel en instrumentos financeiros.</t>
  </si>
  <si>
    <t>(668), 768</t>
  </si>
  <si>
    <t>15.</t>
  </si>
  <si>
    <t>Diferenzas de troco.</t>
  </si>
  <si>
    <t xml:space="preserve">(666), (667), (673), (675), (696), (697), (698), (699),  </t>
  </si>
  <si>
    <t>16.</t>
  </si>
  <si>
    <t>Deterioracións e resultado por alleamento dos instrumentos financeiros.</t>
  </si>
  <si>
    <t>766, 773, 775, 796, 797, 798, 799</t>
  </si>
  <si>
    <t>RESULTADO FINANCEIRO (12+13+14+15+16)</t>
  </si>
  <si>
    <t>RESULTADO ANTES DE IMPOSTOS (A+B)</t>
  </si>
  <si>
    <t>(6300)*, 6301*, (633), 638</t>
  </si>
  <si>
    <t>17.</t>
  </si>
  <si>
    <t>Impostos sobre lucros.</t>
  </si>
  <si>
    <t>D)</t>
  </si>
  <si>
    <t>RESULTADO DO EXERCICIO (C+17)</t>
  </si>
  <si>
    <t>RESULTADO</t>
  </si>
  <si>
    <t>Uds.</t>
  </si>
  <si>
    <t>CV</t>
  </si>
  <si>
    <t>CF</t>
  </si>
  <si>
    <t>CT</t>
  </si>
  <si>
    <t>IT</t>
  </si>
  <si>
    <t>DIFERENZA</t>
  </si>
  <si>
    <t>INGRESOS TOTAIS</t>
  </si>
  <si>
    <t>Vendas mercadorías</t>
  </si>
  <si>
    <t>CUSTOS TOTAIS</t>
  </si>
  <si>
    <t>CUSTOS FIXOS</t>
  </si>
  <si>
    <t>Amortizacións</t>
  </si>
  <si>
    <t>Gastos xerais</t>
  </si>
  <si>
    <t>Persoal</t>
  </si>
  <si>
    <t>CUSTOS VARIÁBEIS</t>
  </si>
  <si>
    <t>Prezo hora traballo</t>
  </si>
  <si>
    <t>LIMIAR DE RENDIBILIDADE</t>
  </si>
  <si>
    <t>PONTO MORTO PARA EMPRESAS QUE FACTUREN MAN DE OBRA</t>
  </si>
  <si>
    <r>
      <rPr>
        <rFont val="Calibri"/>
        <color theme="1"/>
        <sz val="11.0"/>
      </rPr>
      <t>ARTIGO (</t>
    </r>
    <r>
      <rPr>
        <rFont val="Calibri"/>
        <i/>
        <color theme="1"/>
        <sz val="11.0"/>
      </rPr>
      <t>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</si>
  <si>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PREZO DE VENDA (</t>
    </r>
    <r>
      <rPr>
        <rFont val="Calibri"/>
        <i/>
        <color theme="1"/>
        <sz val="11.0"/>
      </rPr>
      <t>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</si>
  <si>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CUSTO VARIÁBEL (</t>
    </r>
    <r>
      <rPr>
        <rFont val="Calibri"/>
        <i/>
        <color theme="1"/>
        <sz val="11.0"/>
      </rPr>
      <t>V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</si>
  <si>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</si>
  <si>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1 - 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</si>
  <si>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t>VENDAS ANUAIS PREVISTAS</t>
  </si>
  <si>
    <t>% DE VENDAS</t>
  </si>
  <si>
    <t>CONTRIBUCIÓN PONDERADA (Col. 5 x Col. 7)</t>
  </si>
  <si>
    <t>LIMIAR DE RENDIBILIDADE EN UDS. FÍSICAS</t>
  </si>
  <si>
    <t>CUSTO VARIÁBEL TOTAL</t>
  </si>
  <si>
    <r>
      <rPr>
        <rFont val="Calibri"/>
        <color theme="1"/>
        <sz val="11.0"/>
      </rPr>
      <t>ARTIGO (</t>
    </r>
    <r>
      <rPr>
        <rFont val="Calibri"/>
        <i/>
        <color theme="1"/>
        <sz val="11.0"/>
      </rPr>
      <t>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</si>
  <si>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PREZO DE VENDA (</t>
    </r>
    <r>
      <rPr>
        <rFont val="Calibri"/>
        <i/>
        <color theme="1"/>
        <sz val="11.0"/>
      </rPr>
      <t>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</si>
  <si>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CUSTO VARIÁBEL (</t>
    </r>
    <r>
      <rPr>
        <rFont val="Calibri"/>
        <i/>
        <color theme="1"/>
        <sz val="11.0"/>
      </rPr>
      <t>V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</si>
  <si>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</si>
  <si>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1 - 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</si>
  <si>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ARTIGO (</t>
    </r>
    <r>
      <rPr>
        <rFont val="Calibri"/>
        <i/>
        <color theme="1"/>
        <sz val="11.0"/>
      </rPr>
      <t>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</si>
  <si>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PREZO DE VENDA (</t>
    </r>
    <r>
      <rPr>
        <rFont val="Calibri"/>
        <i/>
        <color theme="1"/>
        <sz val="11.0"/>
      </rPr>
      <t>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</si>
  <si>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CUSTO VARIÁBEL (</t>
    </r>
    <r>
      <rPr>
        <rFont val="Calibri"/>
        <i/>
        <color theme="1"/>
        <sz val="11.0"/>
      </rPr>
      <t>V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</si>
  <si>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</si>
  <si>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1 - 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</si>
  <si>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ARTIGO (</t>
    </r>
    <r>
      <rPr>
        <rFont val="Calibri"/>
        <i/>
        <color theme="1"/>
        <sz val="11.0"/>
      </rPr>
      <t>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</si>
  <si>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PREZO DE VENDA (</t>
    </r>
    <r>
      <rPr>
        <rFont val="Calibri"/>
        <i/>
        <color theme="1"/>
        <sz val="11.0"/>
      </rPr>
      <t>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</si>
  <si>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CUSTO VARIÁBEL (</t>
    </r>
    <r>
      <rPr>
        <rFont val="Calibri"/>
        <i/>
        <color theme="1"/>
        <sz val="11.0"/>
      </rPr>
      <t>V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</si>
  <si>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</si>
  <si>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1 - 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</si>
  <si>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ARTIGO (</t>
    </r>
    <r>
      <rPr>
        <rFont val="Calibri"/>
        <i/>
        <color theme="1"/>
        <sz val="11.0"/>
      </rPr>
      <t>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</si>
  <si>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PREZO DE VENDA (</t>
    </r>
    <r>
      <rPr>
        <rFont val="Calibri"/>
        <i/>
        <color theme="1"/>
        <sz val="11.0"/>
      </rPr>
      <t>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</si>
  <si>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CUSTO VARIÁBEL (</t>
    </r>
    <r>
      <rPr>
        <rFont val="Calibri"/>
        <i/>
        <color theme="1"/>
        <sz val="11.0"/>
      </rPr>
      <t>V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</si>
  <si>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</si>
  <si>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1 - (</t>
    </r>
    <r>
      <rPr>
        <rFont val="Calibri"/>
        <i/>
        <color theme="1"/>
        <sz val="11.0"/>
      </rPr>
      <t>V/P</t>
    </r>
    <r>
      <rPr>
        <rFont val="Calibri"/>
        <color theme="1"/>
        <sz val="11.0"/>
      </rPr>
      <t>)</t>
    </r>
  </si>
  <si>
    <t>Fondo de Manobra = Activo corrente - Pasivo exixíbel corrente</t>
  </si>
  <si>
    <t>&gt;  0</t>
  </si>
  <si>
    <t>Capacidad de la empresa de afrontar pagos a corto plazo</t>
  </si>
  <si>
    <t>Activo total</t>
  </si>
  <si>
    <t>Garantía</t>
  </si>
  <si>
    <t>≥  1,5</t>
  </si>
  <si>
    <t>&lt;  2</t>
  </si>
  <si>
    <t>Activo / pasivo exigible ( corriente y no corriente )</t>
  </si>
  <si>
    <t>Pasivo exixíbel total</t>
  </si>
  <si>
    <t>Endebedamento total</t>
  </si>
  <si>
    <t>&gt;  0,6</t>
  </si>
  <si>
    <t>pasivo exigible ( corriente y no corriente ) / fondos propio</t>
  </si>
  <si>
    <t>Fondos propios</t>
  </si>
  <si>
    <t>Pasivo exixíbel a C/P</t>
  </si>
  <si>
    <t>Endebedamento a C/P</t>
  </si>
  <si>
    <t>Activo corrente</t>
  </si>
  <si>
    <t>Liquidez xeral ou solvencia</t>
  </si>
  <si>
    <t>≈  2</t>
  </si>
  <si>
    <t>Actico corriente / pasivo corriente</t>
  </si>
  <si>
    <t>Realizábel + Dispoñíbel</t>
  </si>
  <si>
    <t>Liquidez inmediata ou teste ácido</t>
  </si>
  <si>
    <t>≥  1,0</t>
  </si>
  <si>
    <t>Dispoñíbel</t>
  </si>
  <si>
    <t>≈  0,3</t>
  </si>
  <si>
    <t>Por cobrar al contado y pagar en 30 días</t>
  </si>
  <si>
    <t>Tesoreria / Pasivo corriente</t>
  </si>
  <si>
    <t>RAIT</t>
  </si>
  <si>
    <t>Rendibilidade económica</t>
  </si>
  <si>
    <t>Resultado / Activo</t>
  </si>
  <si>
    <t>Activo Total Medio</t>
  </si>
  <si>
    <t>RDT</t>
  </si>
  <si>
    <t>Rendibilidade financeira</t>
  </si>
  <si>
    <t>Resultado Despues de Impuestos / Fondos propios</t>
  </si>
  <si>
    <t>Fondos Propios Medios</t>
  </si>
  <si>
    <t>RESUMO DOS PRINCIPAIS INDICADORES:</t>
  </si>
  <si>
    <t>0º Ano</t>
  </si>
  <si>
    <t>TESOURARÍA</t>
  </si>
  <si>
    <t>RESULTADO EXPLOTACIÓN</t>
  </si>
  <si>
    <t>RESULTADO FINANCEIRO</t>
  </si>
  <si>
    <t>RESULTADO DESPOIS IMPOSTOS</t>
  </si>
  <si>
    <t>FONDO DE MANOBRA</t>
  </si>
  <si>
    <t>LIMIAR RENDIBILIDADE MAN OBRA (horas)</t>
  </si>
  <si>
    <t>LIMIAR RENDIBILIDADE MULTI PRODUTO</t>
  </si>
  <si>
    <t>VALOR ACTUALIZADO LÍQUIDO</t>
  </si>
  <si>
    <t>TAXA INTERNA DE RENDIBILIDADE</t>
  </si>
  <si>
    <r>
      <rPr>
        <rFont val="Calibri"/>
        <b/>
        <color rgb="FF000000"/>
        <sz val="11.0"/>
      </rPr>
      <t>X</t>
    </r>
    <r>
      <rPr>
        <rFont val="Calibri"/>
        <b/>
        <color rgb="FF000000"/>
        <sz val="11.0"/>
        <vertAlign val="subscript"/>
      </rPr>
      <t>1</t>
    </r>
    <r>
      <rPr>
        <rFont val="Calibri"/>
        <b/>
        <color rgb="FF000000"/>
        <sz val="11.0"/>
      </rPr>
      <t xml:space="preserve"> = FONDO DE MANOBRA / ACTIVO</t>
    </r>
  </si>
  <si>
    <r>
      <rPr>
        <rFont val="Calibri"/>
        <b/>
        <color rgb="FF000000"/>
        <sz val="11.0"/>
      </rPr>
      <t>X</t>
    </r>
    <r>
      <rPr>
        <rFont val="Calibri"/>
        <b/>
        <color rgb="FF000000"/>
        <sz val="11.0"/>
        <vertAlign val="subscript"/>
      </rPr>
      <t>2</t>
    </r>
    <r>
      <rPr>
        <rFont val="Calibri"/>
        <b/>
        <color rgb="FF000000"/>
        <sz val="11.0"/>
      </rPr>
      <t xml:space="preserve"> = LUCROS NON DISTRIBUÍDOS / ACTIVO</t>
    </r>
  </si>
  <si>
    <r>
      <rPr>
        <rFont val="Calibri"/>
        <b/>
        <color rgb="FF000000"/>
        <sz val="11.0"/>
      </rPr>
      <t>X</t>
    </r>
    <r>
      <rPr>
        <rFont val="Calibri"/>
        <b/>
        <color rgb="FF000000"/>
        <sz val="11.0"/>
        <vertAlign val="subscript"/>
      </rPr>
      <t>3</t>
    </r>
    <r>
      <rPr>
        <rFont val="Calibri"/>
        <b/>
        <color rgb="FF000000"/>
        <sz val="11.0"/>
      </rPr>
      <t xml:space="preserve"> = RAIT / ACTIVO</t>
    </r>
  </si>
  <si>
    <r>
      <rPr>
        <rFont val="Calibri"/>
        <b/>
        <color rgb="FF000000"/>
        <sz val="11.0"/>
      </rPr>
      <t>X</t>
    </r>
    <r>
      <rPr>
        <rFont val="Calibri"/>
        <b/>
        <color rgb="FF000000"/>
        <sz val="11.0"/>
        <vertAlign val="subscript"/>
      </rPr>
      <t>4</t>
    </r>
    <r>
      <rPr>
        <rFont val="Calibri"/>
        <b/>
        <color rgb="FF000000"/>
        <sz val="11.0"/>
      </rPr>
      <t xml:space="preserve"> = FONDOS PROPIOS / PASIVO EXIXÍBEL</t>
    </r>
  </si>
  <si>
    <t>SCORING SYSTEM</t>
  </si>
  <si>
    <t>RESUMO DOS PRINCIPAIS RATIOS: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</si>
</sst>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\(###\)"/>
    <numFmt numFmtId="165" formatCode="0.0%"/>
    <numFmt numFmtId="166" formatCode="#,##0.00_ ;\-#,##0.00\ "/>
    <numFmt numFmtId="167" formatCode="#,##0.00_ ;[Red]\-#,##0.00\ "/>
    <numFmt numFmtId="168" formatCode="#,##0.000000"/>
    <numFmt numFmtId="169" formatCode="#,##0.0000000"/>
    <numFmt numFmtId="170" formatCode="0.0"/>
  </numFmts>
  <fonts count="17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9.0"/>
      <color rgb="FF000000"/>
      <name val="Calibri"/>
    </font>
    <font>
      <sz val="11.0"/>
      <color rgb="FFFF0000"/>
      <name val="Calibri"/>
    </font>
    <font/>
    <font>
      <sz val="9.0"/>
      <color theme="1"/>
      <name val="Calibri"/>
    </font>
    <font>
      <b/>
      <sz val="9.0"/>
      <color rgb="FF000000"/>
      <name val="Calibri"/>
    </font>
    <font>
      <sz val="8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b/>
      <sz val="10.0"/>
      <color theme="1"/>
      <name val="Arial"/>
    </font>
    <font>
      <sz val="11.0"/>
      <color rgb="FF000000"/>
      <name val="Times New Roman"/>
    </font>
    <font>
      <sz val="8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</fills>
  <borders count="2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4" xfId="0" applyAlignment="1" applyBorder="1" applyFill="1" applyFont="1" applyNumberFormat="1">
      <alignment horizontal="right" vertical="center"/>
    </xf>
    <xf borderId="1" fillId="2" fontId="1" numFmtId="0" xfId="0" applyAlignment="1" applyBorder="1" applyFont="1">
      <alignment horizontal="center" vertical="center"/>
    </xf>
    <xf borderId="1" fillId="2" fontId="2" numFmtId="10" xfId="0" applyBorder="1" applyFont="1" applyNumberForma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vertical="center"/>
    </xf>
    <xf borderId="0" fillId="0" fontId="1" numFmtId="4" xfId="0" applyAlignment="1" applyFont="1" applyNumberFormat="1">
      <alignment horizontal="right" vertical="center"/>
    </xf>
    <xf borderId="1" fillId="2" fontId="1" numFmtId="1" xfId="0" applyAlignment="1" applyBorder="1" applyFont="1" applyNumberFormat="1">
      <alignment horizontal="center" vertical="center"/>
    </xf>
    <xf borderId="0" fillId="2" fontId="3" numFmtId="4" xfId="0" applyAlignment="1" applyFont="1" applyNumberFormat="1">
      <alignment horizontal="right"/>
    </xf>
    <xf borderId="0" fillId="0" fontId="4" numFmtId="0" xfId="0" applyFont="1"/>
    <xf borderId="0" fillId="0" fontId="2" numFmtId="10" xfId="0" applyFont="1" applyNumberForma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5" fillId="0" fontId="5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shrinkToFit="1" vertical="center" wrapText="0"/>
    </xf>
    <xf borderId="6" fillId="0" fontId="3" numFmtId="4" xfId="0" applyAlignment="1" applyBorder="1" applyFont="1" applyNumberFormat="1">
      <alignment horizontal="right" vertical="center"/>
    </xf>
    <xf borderId="6" fillId="0" fontId="3" numFmtId="10" xfId="0" applyAlignment="1" applyBorder="1" applyFont="1" applyNumberFormat="1">
      <alignment horizontal="right" vertical="center"/>
    </xf>
    <xf borderId="6" fillId="2" fontId="3" numFmtId="10" xfId="0" applyAlignment="1" applyBorder="1" applyFont="1" applyNumberFormat="1">
      <alignment horizontal="right" vertical="center"/>
    </xf>
    <xf borderId="0" fillId="0" fontId="3" numFmtId="4" xfId="0" applyAlignment="1" applyFont="1" applyNumberFormat="1">
      <alignment horizontal="right" vertical="center"/>
    </xf>
    <xf borderId="6" fillId="0" fontId="6" numFmtId="164" xfId="0" applyAlignment="1" applyBorder="1" applyFont="1" applyNumberFormat="1">
      <alignment horizontal="center"/>
    </xf>
    <xf borderId="7" fillId="0" fontId="6" numFmtId="0" xfId="0" applyBorder="1" applyFont="1"/>
    <xf borderId="7" fillId="0" fontId="6" numFmtId="4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/>
    </xf>
    <xf borderId="7" fillId="0" fontId="5" numFmtId="0" xfId="0" applyBorder="1" applyFont="1"/>
    <xf borderId="0" fillId="0" fontId="3" numFmtId="4" xfId="0" applyAlignment="1" applyFont="1" applyNumberFormat="1">
      <alignment vertical="center"/>
    </xf>
    <xf borderId="5" fillId="0" fontId="6" numFmtId="164" xfId="0" applyAlignment="1" applyBorder="1" applyFont="1" applyNumberFormat="1">
      <alignment horizontal="center"/>
    </xf>
    <xf borderId="9" fillId="2" fontId="6" numFmtId="0" xfId="0" applyBorder="1" applyFont="1"/>
    <xf borderId="9" fillId="2" fontId="6" numFmtId="4" xfId="0" applyAlignment="1" applyBorder="1" applyFont="1" applyNumberFormat="1">
      <alignment horizontal="right"/>
    </xf>
    <xf borderId="10" fillId="2" fontId="3" numFmtId="0" xfId="0" applyAlignment="1" applyBorder="1" applyFont="1">
      <alignment horizontal="center" vertical="center"/>
    </xf>
    <xf borderId="9" fillId="2" fontId="1" numFmtId="0" xfId="0" applyBorder="1" applyFont="1"/>
    <xf borderId="9" fillId="2" fontId="1" numFmtId="4" xfId="0" applyBorder="1" applyFont="1" applyNumberFormat="1"/>
    <xf borderId="9" fillId="0" fontId="6" numFmtId="0" xfId="0" applyBorder="1" applyFont="1"/>
    <xf borderId="9" fillId="0" fontId="6" numFmtId="4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/>
    </xf>
    <xf borderId="9" fillId="0" fontId="5" numFmtId="0" xfId="0" applyBorder="1" applyFont="1"/>
    <xf borderId="9" fillId="2" fontId="6" numFmtId="0" xfId="0" applyAlignment="1" applyBorder="1" applyFont="1">
      <alignment readingOrder="0"/>
    </xf>
    <xf borderId="9" fillId="2" fontId="6" numFmtId="4" xfId="0" applyAlignment="1" applyBorder="1" applyFont="1" applyNumberFormat="1">
      <alignment horizontal="right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9" xfId="0" applyAlignment="1" applyBorder="1" applyFont="1" applyNumberFormat="1">
      <alignment horizontal="right" vertical="center"/>
    </xf>
    <xf borderId="0" fillId="0" fontId="3" numFmtId="10" xfId="0" applyAlignment="1" applyFont="1" applyNumberFormat="1">
      <alignment horizontal="right" vertical="center"/>
    </xf>
    <xf borderId="10" fillId="0" fontId="7" numFmtId="4" xfId="0" applyAlignment="1" applyBorder="1" applyFont="1" applyNumberFormat="1">
      <alignment horizontal="center" vertical="center"/>
    </xf>
    <xf borderId="8" fillId="0" fontId="5" numFmtId="0" xfId="0" applyBorder="1" applyFont="1"/>
    <xf borderId="6" fillId="2" fontId="8" numFmtId="10" xfId="0" applyAlignment="1" applyBorder="1" applyFont="1" applyNumberFormat="1">
      <alignment horizontal="right" readingOrder="0"/>
    </xf>
    <xf borderId="0" fillId="0" fontId="3" numFmtId="3" xfId="0" applyAlignment="1" applyFont="1" applyNumberFormat="1">
      <alignment horizontal="right" vertical="center"/>
    </xf>
    <xf borderId="10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left" shrinkToFit="0" vertical="center" wrapText="1"/>
    </xf>
    <xf borderId="12" fillId="0" fontId="5" numFmtId="0" xfId="0" applyBorder="1" applyFont="1"/>
    <xf borderId="6" fillId="2" fontId="8" numFmtId="3" xfId="0" applyAlignment="1" applyBorder="1" applyFont="1" applyNumberFormat="1">
      <alignment horizontal="right" readingOrder="0"/>
    </xf>
    <xf borderId="6" fillId="0" fontId="3" numFmtId="3" xfId="0" applyAlignment="1" applyBorder="1" applyFont="1" applyNumberFormat="1">
      <alignment horizontal="right" shrinkToFit="0" vertical="center" wrapText="1"/>
    </xf>
    <xf borderId="3" fillId="0" fontId="5" numFmtId="0" xfId="0" applyBorder="1" applyFont="1"/>
    <xf borderId="10" fillId="0" fontId="3" numFmtId="0" xfId="0" applyAlignment="1" applyBorder="1" applyFont="1">
      <alignment horizontal="left" shrinkToFit="0" vertical="center" wrapText="1"/>
    </xf>
    <xf borderId="6" fillId="2" fontId="8" numFmtId="4" xfId="0" applyAlignment="1" applyBorder="1" applyFont="1" applyNumberFormat="1">
      <alignment horizontal="right"/>
    </xf>
    <xf borderId="6" fillId="0" fontId="3" numFmtId="4" xfId="0" applyAlignment="1" applyBorder="1" applyFont="1" applyNumberFormat="1">
      <alignment horizontal="right" shrinkToFit="0" vertical="center" wrapText="1"/>
    </xf>
    <xf borderId="6" fillId="2" fontId="3" numFmtId="10" xfId="0" applyAlignment="1" applyBorder="1" applyFont="1" applyNumberFormat="1">
      <alignment horizontal="right" shrinkToFit="0" vertical="center" wrapText="1"/>
    </xf>
    <xf borderId="6" fillId="0" fontId="3" numFmtId="10" xfId="0" applyAlignment="1" applyBorder="1" applyFont="1" applyNumberFormat="1">
      <alignment horizontal="righ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2" fontId="3" numFmtId="165" xfId="0" applyAlignment="1" applyBorder="1" applyFont="1" applyNumberFormat="1">
      <alignment horizontal="right" shrinkToFit="0" vertical="center" wrapText="1"/>
    </xf>
    <xf borderId="6" fillId="0" fontId="3" numFmtId="165" xfId="0" applyAlignment="1" applyBorder="1" applyFont="1" applyNumberFormat="1">
      <alignment horizontal="right" shrinkToFit="0" vertical="center" wrapText="1"/>
    </xf>
    <xf borderId="6" fillId="2" fontId="3" numFmtId="4" xfId="0" applyAlignment="1" applyBorder="1" applyFont="1" applyNumberFormat="1">
      <alignment horizontal="right" shrinkToFit="0" vertical="center" wrapText="1"/>
    </xf>
    <xf borderId="6" fillId="2" fontId="3" numFmtId="3" xfId="0" applyAlignment="1" applyBorder="1" applyFont="1" applyNumberFormat="1">
      <alignment horizontal="right" shrinkToFit="0" vertical="center" wrapText="1"/>
    </xf>
    <xf borderId="0" fillId="0" fontId="3" numFmtId="9" xfId="0" applyAlignment="1" applyFont="1" applyNumberFormat="1">
      <alignment horizontal="right" vertical="center"/>
    </xf>
    <xf borderId="0" fillId="2" fontId="8" numFmtId="9" xfId="0" applyAlignment="1" applyFont="1" applyNumberFormat="1">
      <alignment horizontal="right"/>
    </xf>
    <xf borderId="0" fillId="0" fontId="3" numFmtId="0" xfId="0" applyAlignment="1" applyFont="1">
      <alignment shrinkToFit="0" wrapText="1"/>
    </xf>
    <xf borderId="10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4" xfId="0" applyAlignment="1" applyBorder="1" applyFont="1" applyNumberFormat="1">
      <alignment horizontal="right" shrinkToFit="0" wrapText="1"/>
    </xf>
    <xf borderId="6" fillId="2" fontId="3" numFmtId="4" xfId="0" applyAlignment="1" applyBorder="1" applyFont="1" applyNumberFormat="1">
      <alignment horizontal="right" readingOrder="0" shrinkToFit="0" vertical="center" wrapText="1"/>
    </xf>
    <xf borderId="0" fillId="0" fontId="3" numFmtId="10" xfId="0" applyAlignment="1" applyFont="1" applyNumberFormat="1">
      <alignment horizontal="right" shrinkToFit="0" wrapText="1"/>
    </xf>
    <xf borderId="0" fillId="0" fontId="3" numFmtId="0" xfId="0" applyAlignment="1" applyFont="1">
      <alignment horizontal="right" shrinkToFit="0" vertical="center" wrapText="1"/>
    </xf>
    <xf borderId="1" fillId="2" fontId="3" numFmtId="4" xfId="0" applyAlignment="1" applyBorder="1" applyFont="1" applyNumberFormat="1">
      <alignment horizontal="right" vertical="center"/>
    </xf>
    <xf borderId="1" fillId="2" fontId="3" numFmtId="10" xfId="0" applyAlignment="1" applyBorder="1" applyFont="1" applyNumberFormat="1">
      <alignment horizontal="right" vertical="center"/>
    </xf>
    <xf borderId="1" fillId="2" fontId="3" numFmtId="4" xfId="0" applyAlignment="1" applyBorder="1" applyFont="1" applyNumberFormat="1">
      <alignment horizontal="right" readingOrder="0" vertical="center"/>
    </xf>
    <xf borderId="13" fillId="3" fontId="9" numFmtId="0" xfId="0" applyAlignment="1" applyBorder="1" applyFill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14" fillId="0" fontId="10" numFmtId="0" xfId="0" applyAlignment="1" applyBorder="1" applyFont="1">
      <alignment horizontal="center" vertical="center"/>
    </xf>
    <xf borderId="14" fillId="0" fontId="11" numFmtId="4" xfId="0" applyAlignment="1" applyBorder="1" applyFont="1" applyNumberFormat="1">
      <alignment vertical="center"/>
    </xf>
    <xf borderId="14" fillId="0" fontId="11" numFmtId="0" xfId="0" applyAlignment="1" applyBorder="1" applyFont="1">
      <alignment vertical="center"/>
    </xf>
    <xf borderId="15" fillId="3" fontId="10" numFmtId="0" xfId="0" applyAlignment="1" applyBorder="1" applyFont="1">
      <alignment horizontal="center" vertical="center"/>
    </xf>
    <xf borderId="15" fillId="3" fontId="11" numFmtId="0" xfId="0" applyAlignment="1" applyBorder="1" applyFont="1">
      <alignment vertical="center"/>
    </xf>
    <xf borderId="14" fillId="0" fontId="11" numFmtId="4" xfId="0" applyAlignment="1" applyBorder="1" applyFont="1" applyNumberFormat="1">
      <alignment horizontal="right" vertical="center"/>
    </xf>
    <xf borderId="15" fillId="2" fontId="11" numFmtId="4" xfId="0" applyAlignment="1" applyBorder="1" applyFont="1" applyNumberFormat="1">
      <alignment horizontal="right" vertical="center"/>
    </xf>
    <xf borderId="6" fillId="0" fontId="10" numFmtId="0" xfId="0" applyAlignment="1" applyBorder="1" applyFont="1">
      <alignment horizontal="center" vertical="center"/>
    </xf>
    <xf borderId="6" fillId="0" fontId="11" numFmtId="4" xfId="0" applyAlignment="1" applyBorder="1" applyFont="1" applyNumberFormat="1">
      <alignment vertical="center"/>
    </xf>
    <xf borderId="5" fillId="0" fontId="10" numFmtId="0" xfId="0" applyAlignment="1" applyBorder="1" applyFont="1">
      <alignment horizontal="center" vertical="center"/>
    </xf>
    <xf borderId="5" fillId="0" fontId="11" numFmtId="4" xfId="0" applyAlignment="1" applyBorder="1" applyFont="1" applyNumberFormat="1">
      <alignment vertical="center"/>
    </xf>
    <xf borderId="0" fillId="0" fontId="11" numFmtId="4" xfId="0" applyAlignment="1" applyFont="1" applyNumberFormat="1">
      <alignment vertical="center"/>
    </xf>
    <xf borderId="0" fillId="0" fontId="11" numFmtId="2" xfId="0" applyAlignment="1" applyFont="1" applyNumberFormat="1">
      <alignment vertical="center"/>
    </xf>
    <xf borderId="0" fillId="0" fontId="11" numFmtId="0" xfId="0" applyAlignment="1" applyFont="1">
      <alignment horizontal="center" vertical="center"/>
    </xf>
    <xf borderId="0" fillId="0" fontId="11" numFmtId="4" xfId="0" applyAlignment="1" applyFont="1" applyNumberFormat="1">
      <alignment horizontal="right" vertical="center"/>
    </xf>
    <xf borderId="0" fillId="0" fontId="1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/>
    </xf>
    <xf borderId="16" fillId="0" fontId="10" numFmtId="0" xfId="0" applyAlignment="1" applyBorder="1" applyFont="1">
      <alignment horizontal="right"/>
    </xf>
    <xf borderId="0" fillId="0" fontId="10" numFmtId="0" xfId="0" applyAlignment="1" applyFont="1">
      <alignment horizontal="left"/>
    </xf>
    <xf borderId="17" fillId="0" fontId="3" numFmtId="0" xfId="0" applyBorder="1" applyFont="1"/>
    <xf borderId="14" fillId="0" fontId="2" numFmtId="4" xfId="0" applyBorder="1" applyFont="1" applyNumberFormat="1"/>
    <xf borderId="14" fillId="0" fontId="9" numFmtId="4" xfId="0" applyBorder="1" applyFont="1" applyNumberFormat="1"/>
    <xf borderId="14" fillId="0" fontId="3" numFmtId="0" xfId="0" applyAlignment="1" applyBorder="1" applyFont="1">
      <alignment horizontal="center" vertical="center"/>
    </xf>
    <xf borderId="16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4" fillId="0" fontId="2" numFmtId="4" xfId="0" applyAlignment="1" applyBorder="1" applyFont="1" applyNumberFormat="1">
      <alignment vertical="center"/>
    </xf>
    <xf borderId="14" fillId="0" fontId="9" numFmtId="4" xfId="0" applyAlignment="1" applyBorder="1" applyFont="1" applyNumberFormat="1">
      <alignment vertical="center"/>
    </xf>
    <xf borderId="16" fillId="0" fontId="3" numFmtId="0" xfId="0" applyAlignment="1" applyBorder="1" applyFont="1">
      <alignment vertical="center"/>
    </xf>
    <xf borderId="0" fillId="0" fontId="3" numFmtId="0" xfId="0" applyAlignment="1" applyFont="1">
      <alignment horizontal="right" vertical="center"/>
    </xf>
    <xf borderId="16" fillId="0" fontId="10" numFmtId="0" xfId="0" applyAlignment="1" applyBorder="1" applyFont="1">
      <alignment horizontal="right" vertical="center"/>
    </xf>
    <xf borderId="14" fillId="0" fontId="3" numFmtId="49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vertical="top"/>
    </xf>
    <xf borderId="3" fillId="0" fontId="10" numFmtId="0" xfId="0" applyAlignment="1" applyBorder="1" applyFont="1">
      <alignment horizontal="right" vertical="top"/>
    </xf>
    <xf borderId="4" fillId="0" fontId="10" numFmtId="0" xfId="0" applyAlignment="1" applyBorder="1" applyFont="1">
      <alignment horizontal="left" vertical="top"/>
    </xf>
    <xf borderId="9" fillId="0" fontId="10" numFmtId="0" xfId="0" applyAlignment="1" applyBorder="1" applyFont="1">
      <alignment vertical="top"/>
    </xf>
    <xf borderId="5" fillId="0" fontId="2" numFmtId="4" xfId="0" applyAlignment="1" applyBorder="1" applyFont="1" applyNumberFormat="1">
      <alignment vertical="top"/>
    </xf>
    <xf borderId="5" fillId="0" fontId="9" numFmtId="4" xfId="0" applyAlignment="1" applyBorder="1" applyFont="1" applyNumberFormat="1">
      <alignment vertical="top"/>
    </xf>
    <xf borderId="0" fillId="0" fontId="2" numFmtId="4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13" fillId="2" fontId="9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/>
    </xf>
    <xf borderId="2" fillId="0" fontId="9" numFmtId="4" xfId="0" applyBorder="1" applyFont="1" applyNumberFormat="1"/>
    <xf borderId="0" fillId="0" fontId="10" numFmtId="0" xfId="0" applyAlignment="1" applyFont="1">
      <alignment horizontal="left" vertical="center"/>
    </xf>
    <xf borderId="0" fillId="0" fontId="2" numFmtId="4" xfId="0" applyAlignment="1" applyFont="1" applyNumberFormat="1">
      <alignment vertical="center"/>
    </xf>
    <xf borderId="2" fillId="2" fontId="9" numFmtId="0" xfId="0" applyAlignment="1" applyBorder="1" applyFont="1">
      <alignment horizontal="center" vertical="center"/>
    </xf>
    <xf borderId="11" fillId="2" fontId="9" numFmtId="0" xfId="0" applyAlignment="1" applyBorder="1" applyFont="1">
      <alignment horizontal="center" vertical="center"/>
    </xf>
    <xf borderId="18" fillId="0" fontId="5" numFmtId="0" xfId="0" applyBorder="1" applyFont="1"/>
    <xf borderId="2" fillId="2" fontId="9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8" fillId="0" fontId="3" numFmtId="0" xfId="0" applyAlignment="1" applyBorder="1" applyFont="1">
      <alignment horizontal="right"/>
    </xf>
    <xf borderId="12" fillId="0" fontId="3" numFmtId="0" xfId="0" applyBorder="1" applyFont="1"/>
    <xf borderId="2" fillId="0" fontId="2" numFmtId="166" xfId="0" applyBorder="1" applyFont="1" applyNumberFormat="1"/>
    <xf borderId="14" fillId="0" fontId="2" numFmtId="166" xfId="0" applyAlignment="1" applyBorder="1" applyFont="1" applyNumberFormat="1">
      <alignment vertical="center"/>
    </xf>
    <xf borderId="14" fillId="0" fontId="4" numFmtId="166" xfId="0" applyAlignment="1" applyBorder="1" applyFont="1" applyNumberFormat="1">
      <alignment vertical="center"/>
    </xf>
    <xf borderId="14" fillId="0" fontId="9" numFmtId="166" xfId="0" applyAlignment="1" applyBorder="1" applyFont="1" applyNumberFormat="1">
      <alignment vertical="center"/>
    </xf>
    <xf borderId="9" fillId="0" fontId="3" numFmtId="0" xfId="0" applyAlignment="1" applyBorder="1" applyFont="1">
      <alignment vertical="top"/>
    </xf>
    <xf borderId="5" fillId="0" fontId="9" numFmtId="166" xfId="0" applyAlignment="1" applyBorder="1" applyFont="1" applyNumberFormat="1">
      <alignment vertical="top"/>
    </xf>
    <xf borderId="0" fillId="0" fontId="2" numFmtId="166" xfId="0" applyAlignment="1" applyFont="1" applyNumberFormat="1">
      <alignment vertical="center"/>
    </xf>
    <xf borderId="0" fillId="0" fontId="2" numFmtId="167" xfId="0" applyAlignment="1" applyFont="1" applyNumberFormat="1">
      <alignment horizontal="center"/>
    </xf>
    <xf borderId="0" fillId="0" fontId="2" numFmtId="167" xfId="0" applyAlignment="1" applyFont="1" applyNumberFormat="1">
      <alignment horizontal="right" vertical="center"/>
    </xf>
    <xf borderId="0" fillId="0" fontId="2" numFmtId="166" xfId="0" applyFont="1" applyNumberFormat="1"/>
    <xf borderId="0" fillId="0" fontId="13" numFmtId="0" xfId="0" applyFont="1"/>
    <xf borderId="0" fillId="0" fontId="2" numFmtId="0" xfId="0" applyAlignment="1" applyFont="1">
      <alignment horizontal="left" vertical="center"/>
    </xf>
    <xf borderId="19" fillId="0" fontId="14" numFmtId="0" xfId="0" applyAlignment="1" applyBorder="1" applyFont="1">
      <alignment horizontal="center" shrinkToFit="1" vertical="center" wrapText="0"/>
    </xf>
    <xf borderId="20" fillId="0" fontId="14" numFmtId="0" xfId="0" applyAlignment="1" applyBorder="1" applyFont="1">
      <alignment horizontal="center" shrinkToFit="1" vertical="center" wrapText="0"/>
    </xf>
    <xf borderId="21" fillId="0" fontId="14" numFmtId="0" xfId="0" applyAlignment="1" applyBorder="1" applyFont="1">
      <alignment horizontal="center" shrinkToFit="1" vertical="center" wrapText="0"/>
    </xf>
    <xf borderId="22" fillId="0" fontId="2" numFmtId="3" xfId="0" applyAlignment="1" applyBorder="1" applyFont="1" applyNumberFormat="1">
      <alignment horizontal="right" shrinkToFit="1" vertical="center" wrapText="0"/>
    </xf>
    <xf borderId="6" fillId="0" fontId="2" numFmtId="4" xfId="0" applyAlignment="1" applyBorder="1" applyFont="1" applyNumberFormat="1">
      <alignment horizontal="right" shrinkToFit="1" vertical="center" wrapText="0"/>
    </xf>
    <xf borderId="0" fillId="0" fontId="2" numFmtId="3" xfId="0" applyAlignment="1" applyFont="1" applyNumberFormat="1">
      <alignment horizontal="right" vertical="center"/>
    </xf>
    <xf borderId="23" fillId="4" fontId="2" numFmtId="0" xfId="0" applyBorder="1" applyFill="1" applyFont="1"/>
    <xf borderId="24" fillId="4" fontId="2" numFmtId="3" xfId="0" applyAlignment="1" applyBorder="1" applyFont="1" applyNumberFormat="1">
      <alignment horizontal="right" vertical="center"/>
    </xf>
    <xf borderId="24" fillId="4" fontId="2" numFmtId="166" xfId="0" applyBorder="1" applyFont="1" applyNumberFormat="1"/>
    <xf borderId="25" fillId="4" fontId="2" numFmtId="166" xfId="0" applyBorder="1" applyFont="1" applyNumberFormat="1"/>
    <xf borderId="0" fillId="0" fontId="9" numFmtId="166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68" xfId="0" applyAlignment="1" applyFont="1" applyNumberFormat="1">
      <alignment horizontal="right" vertical="center"/>
    </xf>
    <xf borderId="0" fillId="0" fontId="1" numFmtId="169" xfId="0" applyAlignment="1" applyFont="1" applyNumberFormat="1">
      <alignment horizontal="right" vertical="center"/>
    </xf>
    <xf borderId="0" fillId="0" fontId="2" numFmtId="0" xfId="0" applyFont="1"/>
    <xf borderId="0" fillId="0" fontId="15" numFmtId="0" xfId="0" applyFont="1"/>
    <xf borderId="26" fillId="4" fontId="2" numFmtId="0" xfId="0" applyAlignment="1" applyBorder="1" applyFont="1">
      <alignment horizontal="left" vertical="center"/>
    </xf>
    <xf borderId="26" fillId="4" fontId="2" numFmtId="0" xfId="0" applyBorder="1" applyFont="1"/>
    <xf borderId="26" fillId="4" fontId="2" numFmtId="166" xfId="0" applyBorder="1" applyFont="1" applyNumberFormat="1"/>
    <xf borderId="26" fillId="5" fontId="2" numFmtId="170" xfId="0" applyAlignment="1" applyBorder="1" applyFill="1" applyFont="1" applyNumberFormat="1">
      <alignment horizontal="center" vertical="center"/>
    </xf>
    <xf borderId="4" fillId="0" fontId="16" numFmtId="0" xfId="0" applyAlignment="1" applyBorder="1" applyFont="1">
      <alignment horizontal="left" vertical="bottom"/>
    </xf>
    <xf borderId="18" fillId="0" fontId="2" numFmtId="0" xfId="0" applyBorder="1" applyFont="1"/>
    <xf borderId="18" fillId="0" fontId="2" numFmtId="166" xfId="0" applyBorder="1" applyFont="1" applyNumberFormat="1"/>
    <xf borderId="1" fillId="4" fontId="2" numFmtId="0" xfId="0" applyBorder="1" applyFont="1"/>
    <xf borderId="1" fillId="4" fontId="2" numFmtId="166" xfId="0" applyBorder="1" applyFont="1" applyNumberFormat="1"/>
    <xf borderId="1" fillId="5" fontId="2" numFmtId="170" xfId="0" applyAlignment="1" applyBorder="1" applyFont="1" applyNumberFormat="1">
      <alignment horizontal="center" vertical="center"/>
    </xf>
    <xf borderId="4" fillId="0" fontId="2" numFmtId="0" xfId="0" applyBorder="1" applyFont="1"/>
    <xf borderId="4" fillId="0" fontId="2" numFmtId="166" xfId="0" applyBorder="1" applyFont="1" applyNumberFormat="1"/>
    <xf borderId="0" fillId="0" fontId="9" numFmtId="0" xfId="0" applyFont="1"/>
    <xf borderId="0" fillId="0" fontId="9" numFmtId="0" xfId="0" applyAlignment="1" applyFont="1">
      <alignment horizontal="left" vertical="center"/>
    </xf>
    <xf borderId="0" fillId="0" fontId="9" numFmtId="167" xfId="0" applyAlignment="1" applyFont="1" applyNumberFormat="1">
      <alignment horizontal="left" vertical="center"/>
    </xf>
    <xf borderId="0" fillId="0" fontId="2" numFmtId="10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CV</c:v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'LR Man obra'!$H$3:$H$202</c:f>
            </c:strRef>
          </c:cat>
          <c:val>
            <c:numRef>
              <c:f>'LR Man obra'!$I$3:$I$202</c:f>
              <c:numCache/>
            </c:numRef>
          </c:val>
          <c:smooth val="0"/>
        </c:ser>
        <c:ser>
          <c:idx val="1"/>
          <c:order val="1"/>
          <c:tx>
            <c:v>CF</c:v>
          </c:tx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'LR Man obra'!$H$3:$H$202</c:f>
            </c:strRef>
          </c:cat>
          <c:val>
            <c:numRef>
              <c:f>'LR Man obra'!$J$3:$J$202</c:f>
              <c:numCache/>
            </c:numRef>
          </c:val>
          <c:smooth val="0"/>
        </c:ser>
        <c:ser>
          <c:idx val="2"/>
          <c:order val="2"/>
          <c:tx>
            <c:v>CT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'LR Man obra'!$H$3:$H$202</c:f>
            </c:strRef>
          </c:cat>
          <c:val>
            <c:numRef>
              <c:f>'LR Man obra'!$K$3:$K$202</c:f>
              <c:numCache/>
            </c:numRef>
          </c:val>
          <c:smooth val="0"/>
        </c:ser>
        <c:ser>
          <c:idx val="3"/>
          <c:order val="3"/>
          <c:tx>
            <c:v>IT</c:v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'LR Man obra'!$H$3:$H$202</c:f>
            </c:strRef>
          </c:cat>
          <c:val>
            <c:numRef>
              <c:f>'LR Man obra'!$L$3:$L$202</c:f>
              <c:numCache/>
            </c:numRef>
          </c:val>
          <c:smooth val="0"/>
        </c:ser>
        <c:axId val="1282647139"/>
        <c:axId val="976503935"/>
      </c:lineChart>
      <c:catAx>
        <c:axId val="1282647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 rot="-2700000"/>
          <a:lstStyle/>
          <a:p>
            <a:pPr lvl="0">
              <a:defRPr b="1" i="0" sz="800">
                <a:solidFill>
                  <a:srgbClr val="000000"/>
                </a:solidFill>
                <a:latin typeface="+mn-lt"/>
              </a:defRPr>
            </a:pPr>
          </a:p>
        </c:txPr>
        <c:crossAx val="976503935"/>
      </c:catAx>
      <c:valAx>
        <c:axId val="976503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800">
                <a:solidFill>
                  <a:srgbClr val="000000"/>
                </a:solidFill>
                <a:latin typeface="+mn-lt"/>
              </a:defRPr>
            </a:pPr>
          </a:p>
        </c:txPr>
        <c:crossAx val="1282647139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'LM Multiproduto'!$A$104:$A$105</c:f>
            </c:strRef>
          </c:cat>
          <c:val>
            <c:numRef>
              <c:f>'LM Multiproduto'!$A$110:$A$111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'LM Multiproduto'!$A$104:$A$105</c:f>
            </c:strRef>
          </c:cat>
          <c:val>
            <c:numRef>
              <c:f>'LM Multiproduto'!$B$104:$B$105</c:f>
              <c:numCache/>
            </c:numRef>
          </c:val>
        </c:ser>
        <c:ser>
          <c:idx val="2"/>
          <c:order val="2"/>
          <c:cat>
            <c:strRef>
              <c:f>'LM Multiproduto'!$A$104:$A$105</c:f>
            </c:strRef>
          </c:cat>
          <c:val>
            <c:numRef>
              <c:f>'LM Multiproduto'!$B$110:$B$111</c:f>
              <c:numCache/>
            </c:numRef>
          </c:val>
        </c:ser>
        <c:axId val="965318122"/>
        <c:axId val="1178430138"/>
      </c:barChart>
      <c:catAx>
        <c:axId val="965318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178430138"/>
      </c:catAx>
      <c:valAx>
        <c:axId val="11784301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6531812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'LM Multiproduto'!$A$104:$A$105</c:f>
            </c:strRef>
          </c:cat>
          <c:val>
            <c:numRef>
              <c:f>'LM Multiproduto'!$A$110:$A$111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'LM Multiproduto'!$A$104:$A$105</c:f>
            </c:strRef>
          </c:cat>
          <c:val>
            <c:numRef>
              <c:f>'LM Multiproduto'!$B$104:$B$105</c:f>
              <c:numCache/>
            </c:numRef>
          </c:val>
        </c:ser>
        <c:ser>
          <c:idx val="2"/>
          <c:order val="2"/>
          <c:cat>
            <c:strRef>
              <c:f>'LM Multiproduto'!$A$104:$A$105</c:f>
            </c:strRef>
          </c:cat>
          <c:val>
            <c:numRef>
              <c:f>'LM Multiproduto'!$B$110:$B$111</c:f>
              <c:numCache/>
            </c:numRef>
          </c:val>
        </c:ser>
        <c:axId val="1134009724"/>
        <c:axId val="566275115"/>
      </c:barChart>
      <c:catAx>
        <c:axId val="1134009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566275115"/>
      </c:catAx>
      <c:valAx>
        <c:axId val="566275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13400972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'LM Multiproduto'!$A$104:$A$105</c:f>
            </c:strRef>
          </c:cat>
          <c:val>
            <c:numRef>
              <c:f>'LM Multiproduto'!$A$110:$A$111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'LM Multiproduto'!$A$104:$A$105</c:f>
            </c:strRef>
          </c:cat>
          <c:val>
            <c:numRef>
              <c:f>'LM Multiproduto'!$B$104:$B$105</c:f>
              <c:numCache/>
            </c:numRef>
          </c:val>
        </c:ser>
        <c:ser>
          <c:idx val="2"/>
          <c:order val="2"/>
          <c:cat>
            <c:strRef>
              <c:f>'LM Multiproduto'!$A$104:$A$105</c:f>
            </c:strRef>
          </c:cat>
          <c:val>
            <c:numRef>
              <c:f>'LM Multiproduto'!$B$110:$B$111</c:f>
              <c:numCache/>
            </c:numRef>
          </c:val>
        </c:ser>
        <c:axId val="1239117890"/>
        <c:axId val="1478849283"/>
      </c:barChart>
      <c:catAx>
        <c:axId val="1239117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478849283"/>
      </c:catAx>
      <c:valAx>
        <c:axId val="1478849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239117890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'LM Multiproduto'!$A$104:$A$105</c:f>
            </c:strRef>
          </c:cat>
          <c:val>
            <c:numRef>
              <c:f>'LM Multiproduto'!$A$110:$A$111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'LM Multiproduto'!$A$104:$A$105</c:f>
            </c:strRef>
          </c:cat>
          <c:val>
            <c:numRef>
              <c:f>'LM Multiproduto'!$B$104:$B$105</c:f>
              <c:numCache/>
            </c:numRef>
          </c:val>
        </c:ser>
        <c:ser>
          <c:idx val="2"/>
          <c:order val="2"/>
          <c:cat>
            <c:strRef>
              <c:f>'LM Multiproduto'!$A$104:$A$105</c:f>
            </c:strRef>
          </c:cat>
          <c:val>
            <c:numRef>
              <c:f>'LM Multiproduto'!$B$110:$B$111</c:f>
              <c:numCache/>
            </c:numRef>
          </c:val>
        </c:ser>
        <c:axId val="1896361163"/>
        <c:axId val="424330092"/>
      </c:barChart>
      <c:catAx>
        <c:axId val="1896361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424330092"/>
      </c:catAx>
      <c:valAx>
        <c:axId val="424330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896361163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'LM Multiproduto'!$A$104:$A$105</c:f>
            </c:strRef>
          </c:cat>
          <c:val>
            <c:numRef>
              <c:f>'LM Multiproduto'!$A$110:$A$111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'LM Multiproduto'!$A$104:$A$105</c:f>
            </c:strRef>
          </c:cat>
          <c:val>
            <c:numRef>
              <c:f>'LM Multiproduto'!$B$104:$B$105</c:f>
              <c:numCache/>
            </c:numRef>
          </c:val>
        </c:ser>
        <c:ser>
          <c:idx val="2"/>
          <c:order val="2"/>
          <c:cat>
            <c:strRef>
              <c:f>'LM Multiproduto'!$A$104:$A$105</c:f>
            </c:strRef>
          </c:cat>
          <c:val>
            <c:numRef>
              <c:f>'LM Multiproduto'!$B$110:$B$111</c:f>
              <c:numCache/>
            </c:numRef>
          </c:val>
        </c:ser>
        <c:axId val="272060397"/>
        <c:axId val="474430584"/>
      </c:barChart>
      <c:catAx>
        <c:axId val="272060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474430584"/>
      </c:catAx>
      <c:valAx>
        <c:axId val="474430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272060397"/>
      </c:valAx>
    </c:plotArea>
    <c:plotVisOnly val="1"/>
  </c:chart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15</xdr:row>
      <xdr:rowOff>180975</xdr:rowOff>
    </xdr:from>
    <xdr:ext cx="6667500" cy="3543300"/>
    <xdr:graphicFrame>
      <xdr:nvGraphicFramePr>
        <xdr:cNvPr id="26858349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971550</xdr:colOff>
      <xdr:row>103</xdr:row>
      <xdr:rowOff>9525</xdr:rowOff>
    </xdr:from>
    <xdr:ext cx="6981825" cy="2581275"/>
    <xdr:graphicFrame>
      <xdr:nvGraphicFramePr>
        <xdr:cNvPr id="108650235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971550</xdr:colOff>
      <xdr:row>221</xdr:row>
      <xdr:rowOff>9525</xdr:rowOff>
    </xdr:from>
    <xdr:ext cx="6981825" cy="2581275"/>
    <xdr:graphicFrame>
      <xdr:nvGraphicFramePr>
        <xdr:cNvPr id="194433698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971550</xdr:colOff>
      <xdr:row>339</xdr:row>
      <xdr:rowOff>9525</xdr:rowOff>
    </xdr:from>
    <xdr:ext cx="6981825" cy="2581275"/>
    <xdr:graphicFrame>
      <xdr:nvGraphicFramePr>
        <xdr:cNvPr id="192470251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971550</xdr:colOff>
      <xdr:row>457</xdr:row>
      <xdr:rowOff>9525</xdr:rowOff>
    </xdr:from>
    <xdr:ext cx="6981825" cy="2581275"/>
    <xdr:graphicFrame>
      <xdr:nvGraphicFramePr>
        <xdr:cNvPr id="88883609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971550</xdr:colOff>
      <xdr:row>575</xdr:row>
      <xdr:rowOff>9525</xdr:rowOff>
    </xdr:from>
    <xdr:ext cx="6981825" cy="2581275"/>
    <xdr:graphicFrame>
      <xdr:nvGraphicFramePr>
        <xdr:cNvPr id="29968164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0.0"/>
    <col customWidth="1" min="2" max="2" width="10.71"/>
    <col customWidth="1" min="3" max="3" width="13.71"/>
    <col customWidth="1" min="4" max="8" width="12.71"/>
    <col customWidth="1" min="9" max="26" width="11.43"/>
  </cols>
  <sheetData>
    <row r="1" ht="14.25" customHeight="1">
      <c r="A1" s="1" t="s">
        <v>0</v>
      </c>
      <c r="B1" s="2">
        <v>0.0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2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3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6">
        <v>0.0</v>
      </c>
      <c r="C6" s="7"/>
      <c r="D6" s="7"/>
      <c r="E6" s="7"/>
      <c r="F6" s="7"/>
      <c r="G6" s="7">
        <f>B1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6">
        <v>1.0</v>
      </c>
      <c r="C7" s="7">
        <f t="shared" ref="C7:C18" si="1">IF(B$2*12&gt;=B7,-PMT(B$3/12,B$2*12,B$1),0)</f>
        <v>0</v>
      </c>
      <c r="D7" s="7">
        <f t="shared" ref="D7:D18" si="2">IF(B$2*12&gt;=B7,G6*B$3/12,0)</f>
        <v>0</v>
      </c>
      <c r="E7" s="7">
        <f t="shared" ref="E7:E1000" si="3">C7-D7</f>
        <v>0</v>
      </c>
      <c r="F7" s="7">
        <f t="shared" ref="F7:F1000" si="4">SUM(E$7:E7)</f>
        <v>0</v>
      </c>
      <c r="G7" s="7">
        <f t="shared" ref="G7:G1000" si="5">G6-E7</f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">
        <v>2.0</v>
      </c>
      <c r="C8" s="7">
        <f t="shared" si="1"/>
        <v>0</v>
      </c>
      <c r="D8" s="7">
        <f t="shared" si="2"/>
        <v>0</v>
      </c>
      <c r="E8" s="7">
        <f t="shared" si="3"/>
        <v>0</v>
      </c>
      <c r="F8" s="7">
        <f t="shared" si="4"/>
        <v>0</v>
      </c>
      <c r="G8" s="7">
        <f t="shared" si="5"/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6">
        <v>3.0</v>
      </c>
      <c r="C9" s="7">
        <f t="shared" si="1"/>
        <v>0</v>
      </c>
      <c r="D9" s="7">
        <f t="shared" si="2"/>
        <v>0</v>
      </c>
      <c r="E9" s="7">
        <f t="shared" si="3"/>
        <v>0</v>
      </c>
      <c r="F9" s="7">
        <f t="shared" si="4"/>
        <v>0</v>
      </c>
      <c r="G9" s="7">
        <f t="shared" si="5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6">
        <v>4.0</v>
      </c>
      <c r="C10" s="7">
        <f t="shared" si="1"/>
        <v>0</v>
      </c>
      <c r="D10" s="7">
        <f t="shared" si="2"/>
        <v>0</v>
      </c>
      <c r="E10" s="7">
        <f t="shared" si="3"/>
        <v>0</v>
      </c>
      <c r="F10" s="7">
        <f t="shared" si="4"/>
        <v>0</v>
      </c>
      <c r="G10" s="7">
        <f t="shared" si="5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6">
        <v>5.0</v>
      </c>
      <c r="C11" s="7">
        <f t="shared" si="1"/>
        <v>0</v>
      </c>
      <c r="D11" s="7">
        <f t="shared" si="2"/>
        <v>0</v>
      </c>
      <c r="E11" s="7">
        <f t="shared" si="3"/>
        <v>0</v>
      </c>
      <c r="F11" s="7">
        <f t="shared" si="4"/>
        <v>0</v>
      </c>
      <c r="G11" s="7">
        <f t="shared" si="5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6">
        <v>6.0</v>
      </c>
      <c r="C12" s="7">
        <f t="shared" si="1"/>
        <v>0</v>
      </c>
      <c r="D12" s="7">
        <f t="shared" si="2"/>
        <v>0</v>
      </c>
      <c r="E12" s="7">
        <f t="shared" si="3"/>
        <v>0</v>
      </c>
      <c r="F12" s="7">
        <f t="shared" si="4"/>
        <v>0</v>
      </c>
      <c r="G12" s="7">
        <f t="shared" si="5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6">
        <v>7.0</v>
      </c>
      <c r="C13" s="7">
        <f t="shared" si="1"/>
        <v>0</v>
      </c>
      <c r="D13" s="7">
        <f t="shared" si="2"/>
        <v>0</v>
      </c>
      <c r="E13" s="7">
        <f t="shared" si="3"/>
        <v>0</v>
      </c>
      <c r="F13" s="7">
        <f t="shared" si="4"/>
        <v>0</v>
      </c>
      <c r="G13" s="7">
        <f t="shared" si="5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6">
        <v>8.0</v>
      </c>
      <c r="C14" s="7">
        <f t="shared" si="1"/>
        <v>0</v>
      </c>
      <c r="D14" s="7">
        <f t="shared" si="2"/>
        <v>0</v>
      </c>
      <c r="E14" s="7">
        <f t="shared" si="3"/>
        <v>0</v>
      </c>
      <c r="F14" s="7">
        <f t="shared" si="4"/>
        <v>0</v>
      </c>
      <c r="G14" s="7">
        <f t="shared" si="5"/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6">
        <v>9.0</v>
      </c>
      <c r="C15" s="7">
        <f t="shared" si="1"/>
        <v>0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6">
        <v>10.0</v>
      </c>
      <c r="C16" s="7">
        <f t="shared" si="1"/>
        <v>0</v>
      </c>
      <c r="D16" s="7">
        <f t="shared" si="2"/>
        <v>0</v>
      </c>
      <c r="E16" s="7">
        <f t="shared" si="3"/>
        <v>0</v>
      </c>
      <c r="F16" s="7">
        <f t="shared" si="4"/>
        <v>0</v>
      </c>
      <c r="G16" s="7">
        <f t="shared" si="5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6">
        <v>11.0</v>
      </c>
      <c r="C17" s="7">
        <f t="shared" si="1"/>
        <v>0</v>
      </c>
      <c r="D17" s="7">
        <f t="shared" si="2"/>
        <v>0</v>
      </c>
      <c r="E17" s="7">
        <f t="shared" si="3"/>
        <v>0</v>
      </c>
      <c r="F17" s="7">
        <f t="shared" si="4"/>
        <v>0</v>
      </c>
      <c r="G17" s="7">
        <f t="shared" si="5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6">
        <v>12.0</v>
      </c>
      <c r="C18" s="7">
        <f t="shared" si="1"/>
        <v>0</v>
      </c>
      <c r="D18" s="7">
        <f t="shared" si="2"/>
        <v>0</v>
      </c>
      <c r="E18" s="7">
        <f t="shared" si="3"/>
        <v>0</v>
      </c>
      <c r="F18" s="7">
        <f t="shared" si="4"/>
        <v>0</v>
      </c>
      <c r="G18" s="7">
        <f t="shared" si="5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6">
        <v>13.0</v>
      </c>
      <c r="C19" s="7">
        <f t="shared" ref="C19:C1000" si="6">IF(B$2*12&gt;=B19,-PMT(B$4/12,(B$2*12)-12,G$18),0)</f>
        <v>0</v>
      </c>
      <c r="D19" s="7">
        <f t="shared" ref="D19:D1000" si="7">IF(B$2*12&gt;=B19,G18*B$4/12,0)</f>
        <v>0</v>
      </c>
      <c r="E19" s="7">
        <f t="shared" si="3"/>
        <v>0</v>
      </c>
      <c r="F19" s="7">
        <f t="shared" si="4"/>
        <v>0</v>
      </c>
      <c r="G19" s="7">
        <f t="shared" si="5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6">
        <v>14.0</v>
      </c>
      <c r="C20" s="7">
        <f t="shared" si="6"/>
        <v>0</v>
      </c>
      <c r="D20" s="7">
        <f t="shared" si="7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6">
        <v>15.0</v>
      </c>
      <c r="C21" s="7">
        <f t="shared" si="6"/>
        <v>0</v>
      </c>
      <c r="D21" s="7">
        <f t="shared" si="7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6">
        <v>16.0</v>
      </c>
      <c r="C22" s="7">
        <f t="shared" si="6"/>
        <v>0</v>
      </c>
      <c r="D22" s="7">
        <f t="shared" si="7"/>
        <v>0</v>
      </c>
      <c r="E22" s="7">
        <f t="shared" si="3"/>
        <v>0</v>
      </c>
      <c r="F22" s="7">
        <f t="shared" si="4"/>
        <v>0</v>
      </c>
      <c r="G22" s="7">
        <f t="shared" si="5"/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6">
        <v>17.0</v>
      </c>
      <c r="C23" s="7">
        <f t="shared" si="6"/>
        <v>0</v>
      </c>
      <c r="D23" s="7">
        <f t="shared" si="7"/>
        <v>0</v>
      </c>
      <c r="E23" s="7">
        <f t="shared" si="3"/>
        <v>0</v>
      </c>
      <c r="F23" s="7">
        <f t="shared" si="4"/>
        <v>0</v>
      </c>
      <c r="G23" s="7">
        <f t="shared" si="5"/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6">
        <v>18.0</v>
      </c>
      <c r="C24" s="7">
        <f t="shared" si="6"/>
        <v>0</v>
      </c>
      <c r="D24" s="7">
        <f t="shared" si="7"/>
        <v>0</v>
      </c>
      <c r="E24" s="7">
        <f t="shared" si="3"/>
        <v>0</v>
      </c>
      <c r="F24" s="7">
        <f t="shared" si="4"/>
        <v>0</v>
      </c>
      <c r="G24" s="7">
        <f t="shared" si="5"/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6">
        <v>19.0</v>
      </c>
      <c r="C25" s="7">
        <f t="shared" si="6"/>
        <v>0</v>
      </c>
      <c r="D25" s="7">
        <f t="shared" si="7"/>
        <v>0</v>
      </c>
      <c r="E25" s="7">
        <f t="shared" si="3"/>
        <v>0</v>
      </c>
      <c r="F25" s="7">
        <f t="shared" si="4"/>
        <v>0</v>
      </c>
      <c r="G25" s="7">
        <f t="shared" si="5"/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6">
        <v>20.0</v>
      </c>
      <c r="C26" s="7">
        <f t="shared" si="6"/>
        <v>0</v>
      </c>
      <c r="D26" s="7">
        <f t="shared" si="7"/>
        <v>0</v>
      </c>
      <c r="E26" s="7">
        <f t="shared" si="3"/>
        <v>0</v>
      </c>
      <c r="F26" s="7">
        <f t="shared" si="4"/>
        <v>0</v>
      </c>
      <c r="G26" s="7">
        <f t="shared" si="5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6">
        <v>21.0</v>
      </c>
      <c r="C27" s="7">
        <f t="shared" si="6"/>
        <v>0</v>
      </c>
      <c r="D27" s="7">
        <f t="shared" si="7"/>
        <v>0</v>
      </c>
      <c r="E27" s="7">
        <f t="shared" si="3"/>
        <v>0</v>
      </c>
      <c r="F27" s="7">
        <f t="shared" si="4"/>
        <v>0</v>
      </c>
      <c r="G27" s="7">
        <f t="shared" si="5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6">
        <v>22.0</v>
      </c>
      <c r="C28" s="7">
        <f t="shared" si="6"/>
        <v>0</v>
      </c>
      <c r="D28" s="7">
        <f t="shared" si="7"/>
        <v>0</v>
      </c>
      <c r="E28" s="7">
        <f t="shared" si="3"/>
        <v>0</v>
      </c>
      <c r="F28" s="7">
        <f t="shared" si="4"/>
        <v>0</v>
      </c>
      <c r="G28" s="7">
        <f t="shared" si="5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6">
        <v>23.0</v>
      </c>
      <c r="C29" s="7">
        <f t="shared" si="6"/>
        <v>0</v>
      </c>
      <c r="D29" s="7">
        <f t="shared" si="7"/>
        <v>0</v>
      </c>
      <c r="E29" s="7">
        <f t="shared" si="3"/>
        <v>0</v>
      </c>
      <c r="F29" s="7">
        <f t="shared" si="4"/>
        <v>0</v>
      </c>
      <c r="G29" s="7">
        <f t="shared" si="5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6">
        <v>24.0</v>
      </c>
      <c r="C30" s="7">
        <f t="shared" si="6"/>
        <v>0</v>
      </c>
      <c r="D30" s="7">
        <f t="shared" si="7"/>
        <v>0</v>
      </c>
      <c r="E30" s="7">
        <f t="shared" si="3"/>
        <v>0</v>
      </c>
      <c r="F30" s="7">
        <f t="shared" si="4"/>
        <v>0</v>
      </c>
      <c r="G30" s="7">
        <f t="shared" si="5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6">
        <v>25.0</v>
      </c>
      <c r="C31" s="7">
        <f t="shared" si="6"/>
        <v>0</v>
      </c>
      <c r="D31" s="7">
        <f t="shared" si="7"/>
        <v>0</v>
      </c>
      <c r="E31" s="7">
        <f t="shared" si="3"/>
        <v>0</v>
      </c>
      <c r="F31" s="7">
        <f t="shared" si="4"/>
        <v>0</v>
      </c>
      <c r="G31" s="7">
        <f t="shared" si="5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6">
        <v>26.0</v>
      </c>
      <c r="C32" s="7">
        <f t="shared" si="6"/>
        <v>0</v>
      </c>
      <c r="D32" s="7">
        <f t="shared" si="7"/>
        <v>0</v>
      </c>
      <c r="E32" s="7">
        <f t="shared" si="3"/>
        <v>0</v>
      </c>
      <c r="F32" s="7">
        <f t="shared" si="4"/>
        <v>0</v>
      </c>
      <c r="G32" s="7">
        <f t="shared" si="5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">
        <v>27.0</v>
      </c>
      <c r="C33" s="7">
        <f t="shared" si="6"/>
        <v>0</v>
      </c>
      <c r="D33" s="7">
        <f t="shared" si="7"/>
        <v>0</v>
      </c>
      <c r="E33" s="7">
        <f t="shared" si="3"/>
        <v>0</v>
      </c>
      <c r="F33" s="7">
        <f t="shared" si="4"/>
        <v>0</v>
      </c>
      <c r="G33" s="7">
        <f t="shared" si="5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6">
        <v>28.0</v>
      </c>
      <c r="C34" s="7">
        <f t="shared" si="6"/>
        <v>0</v>
      </c>
      <c r="D34" s="7">
        <f t="shared" si="7"/>
        <v>0</v>
      </c>
      <c r="E34" s="7">
        <f t="shared" si="3"/>
        <v>0</v>
      </c>
      <c r="F34" s="7">
        <f t="shared" si="4"/>
        <v>0</v>
      </c>
      <c r="G34" s="7">
        <f t="shared" si="5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">
        <v>29.0</v>
      </c>
      <c r="C35" s="7">
        <f t="shared" si="6"/>
        <v>0</v>
      </c>
      <c r="D35" s="7">
        <f t="shared" si="7"/>
        <v>0</v>
      </c>
      <c r="E35" s="7">
        <f t="shared" si="3"/>
        <v>0</v>
      </c>
      <c r="F35" s="7">
        <f t="shared" si="4"/>
        <v>0</v>
      </c>
      <c r="G35" s="7">
        <f t="shared" si="5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6">
        <v>30.0</v>
      </c>
      <c r="C36" s="7">
        <f t="shared" si="6"/>
        <v>0</v>
      </c>
      <c r="D36" s="7">
        <f t="shared" si="7"/>
        <v>0</v>
      </c>
      <c r="E36" s="7">
        <f t="shared" si="3"/>
        <v>0</v>
      </c>
      <c r="F36" s="7">
        <f t="shared" si="4"/>
        <v>0</v>
      </c>
      <c r="G36" s="7">
        <f t="shared" si="5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">
        <v>31.0</v>
      </c>
      <c r="C37" s="7">
        <f t="shared" si="6"/>
        <v>0</v>
      </c>
      <c r="D37" s="7">
        <f t="shared" si="7"/>
        <v>0</v>
      </c>
      <c r="E37" s="7">
        <f t="shared" si="3"/>
        <v>0</v>
      </c>
      <c r="F37" s="7">
        <f t="shared" si="4"/>
        <v>0</v>
      </c>
      <c r="G37" s="7">
        <f t="shared" si="5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6">
        <v>32.0</v>
      </c>
      <c r="C38" s="7">
        <f t="shared" si="6"/>
        <v>0</v>
      </c>
      <c r="D38" s="7">
        <f t="shared" si="7"/>
        <v>0</v>
      </c>
      <c r="E38" s="7">
        <f t="shared" si="3"/>
        <v>0</v>
      </c>
      <c r="F38" s="7">
        <f t="shared" si="4"/>
        <v>0</v>
      </c>
      <c r="G38" s="7">
        <f t="shared" si="5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">
        <v>33.0</v>
      </c>
      <c r="C39" s="7">
        <f t="shared" si="6"/>
        <v>0</v>
      </c>
      <c r="D39" s="7">
        <f t="shared" si="7"/>
        <v>0</v>
      </c>
      <c r="E39" s="7">
        <f t="shared" si="3"/>
        <v>0</v>
      </c>
      <c r="F39" s="7">
        <f t="shared" si="4"/>
        <v>0</v>
      </c>
      <c r="G39" s="7">
        <f t="shared" si="5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">
        <v>34.0</v>
      </c>
      <c r="C40" s="7">
        <f t="shared" si="6"/>
        <v>0</v>
      </c>
      <c r="D40" s="7">
        <f t="shared" si="7"/>
        <v>0</v>
      </c>
      <c r="E40" s="7">
        <f t="shared" si="3"/>
        <v>0</v>
      </c>
      <c r="F40" s="7">
        <f t="shared" si="4"/>
        <v>0</v>
      </c>
      <c r="G40" s="7">
        <f t="shared" si="5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6">
        <v>35.0</v>
      </c>
      <c r="C41" s="7">
        <f t="shared" si="6"/>
        <v>0</v>
      </c>
      <c r="D41" s="7">
        <f t="shared" si="7"/>
        <v>0</v>
      </c>
      <c r="E41" s="7">
        <f t="shared" si="3"/>
        <v>0</v>
      </c>
      <c r="F41" s="7">
        <f t="shared" si="4"/>
        <v>0</v>
      </c>
      <c r="G41" s="7">
        <f t="shared" si="5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6">
        <v>36.0</v>
      </c>
      <c r="C42" s="7">
        <f t="shared" si="6"/>
        <v>0</v>
      </c>
      <c r="D42" s="7">
        <f t="shared" si="7"/>
        <v>0</v>
      </c>
      <c r="E42" s="7">
        <f t="shared" si="3"/>
        <v>0</v>
      </c>
      <c r="F42" s="7">
        <f t="shared" si="4"/>
        <v>0</v>
      </c>
      <c r="G42" s="7">
        <f t="shared" si="5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6">
        <v>37.0</v>
      </c>
      <c r="C43" s="7">
        <f t="shared" si="6"/>
        <v>0</v>
      </c>
      <c r="D43" s="7">
        <f t="shared" si="7"/>
        <v>0</v>
      </c>
      <c r="E43" s="7">
        <f t="shared" si="3"/>
        <v>0</v>
      </c>
      <c r="F43" s="7">
        <f t="shared" si="4"/>
        <v>0</v>
      </c>
      <c r="G43" s="7">
        <f t="shared" si="5"/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6">
        <v>38.0</v>
      </c>
      <c r="C44" s="7">
        <f t="shared" si="6"/>
        <v>0</v>
      </c>
      <c r="D44" s="7">
        <f t="shared" si="7"/>
        <v>0</v>
      </c>
      <c r="E44" s="7">
        <f t="shared" si="3"/>
        <v>0</v>
      </c>
      <c r="F44" s="7">
        <f t="shared" si="4"/>
        <v>0</v>
      </c>
      <c r="G44" s="7">
        <f t="shared" si="5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6">
        <v>39.0</v>
      </c>
      <c r="C45" s="7">
        <f t="shared" si="6"/>
        <v>0</v>
      </c>
      <c r="D45" s="7">
        <f t="shared" si="7"/>
        <v>0</v>
      </c>
      <c r="E45" s="7">
        <f t="shared" si="3"/>
        <v>0</v>
      </c>
      <c r="F45" s="7">
        <f t="shared" si="4"/>
        <v>0</v>
      </c>
      <c r="G45" s="7">
        <f t="shared" si="5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6">
        <v>40.0</v>
      </c>
      <c r="C46" s="7">
        <f t="shared" si="6"/>
        <v>0</v>
      </c>
      <c r="D46" s="7">
        <f t="shared" si="7"/>
        <v>0</v>
      </c>
      <c r="E46" s="7">
        <f t="shared" si="3"/>
        <v>0</v>
      </c>
      <c r="F46" s="7">
        <f t="shared" si="4"/>
        <v>0</v>
      </c>
      <c r="G46" s="7">
        <f t="shared" si="5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6">
        <v>41.0</v>
      </c>
      <c r="C47" s="7">
        <f t="shared" si="6"/>
        <v>0</v>
      </c>
      <c r="D47" s="7">
        <f t="shared" si="7"/>
        <v>0</v>
      </c>
      <c r="E47" s="7">
        <f t="shared" si="3"/>
        <v>0</v>
      </c>
      <c r="F47" s="7">
        <f t="shared" si="4"/>
        <v>0</v>
      </c>
      <c r="G47" s="7">
        <f t="shared" si="5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6">
        <v>42.0</v>
      </c>
      <c r="C48" s="7">
        <f t="shared" si="6"/>
        <v>0</v>
      </c>
      <c r="D48" s="7">
        <f t="shared" si="7"/>
        <v>0</v>
      </c>
      <c r="E48" s="7">
        <f t="shared" si="3"/>
        <v>0</v>
      </c>
      <c r="F48" s="7">
        <f t="shared" si="4"/>
        <v>0</v>
      </c>
      <c r="G48" s="7">
        <f t="shared" si="5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6">
        <v>43.0</v>
      </c>
      <c r="C49" s="7">
        <f t="shared" si="6"/>
        <v>0</v>
      </c>
      <c r="D49" s="7">
        <f t="shared" si="7"/>
        <v>0</v>
      </c>
      <c r="E49" s="7">
        <f t="shared" si="3"/>
        <v>0</v>
      </c>
      <c r="F49" s="7">
        <f t="shared" si="4"/>
        <v>0</v>
      </c>
      <c r="G49" s="7">
        <f t="shared" si="5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6">
        <v>44.0</v>
      </c>
      <c r="C50" s="7">
        <f t="shared" si="6"/>
        <v>0</v>
      </c>
      <c r="D50" s="7">
        <f t="shared" si="7"/>
        <v>0</v>
      </c>
      <c r="E50" s="7">
        <f t="shared" si="3"/>
        <v>0</v>
      </c>
      <c r="F50" s="7">
        <f t="shared" si="4"/>
        <v>0</v>
      </c>
      <c r="G50" s="7">
        <f t="shared" si="5"/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6">
        <v>45.0</v>
      </c>
      <c r="C51" s="7">
        <f t="shared" si="6"/>
        <v>0</v>
      </c>
      <c r="D51" s="7">
        <f t="shared" si="7"/>
        <v>0</v>
      </c>
      <c r="E51" s="7">
        <f t="shared" si="3"/>
        <v>0</v>
      </c>
      <c r="F51" s="7">
        <f t="shared" si="4"/>
        <v>0</v>
      </c>
      <c r="G51" s="7">
        <f t="shared" si="5"/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6">
        <v>46.0</v>
      </c>
      <c r="C52" s="7">
        <f t="shared" si="6"/>
        <v>0</v>
      </c>
      <c r="D52" s="7">
        <f t="shared" si="7"/>
        <v>0</v>
      </c>
      <c r="E52" s="7">
        <f t="shared" si="3"/>
        <v>0</v>
      </c>
      <c r="F52" s="7">
        <f t="shared" si="4"/>
        <v>0</v>
      </c>
      <c r="G52" s="7">
        <f t="shared" si="5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6">
        <v>47.0</v>
      </c>
      <c r="C53" s="7">
        <f t="shared" si="6"/>
        <v>0</v>
      </c>
      <c r="D53" s="7">
        <f t="shared" si="7"/>
        <v>0</v>
      </c>
      <c r="E53" s="7">
        <f t="shared" si="3"/>
        <v>0</v>
      </c>
      <c r="F53" s="7">
        <f t="shared" si="4"/>
        <v>0</v>
      </c>
      <c r="G53" s="7">
        <f t="shared" si="5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6">
        <v>48.0</v>
      </c>
      <c r="C54" s="7">
        <f t="shared" si="6"/>
        <v>0</v>
      </c>
      <c r="D54" s="7">
        <f t="shared" si="7"/>
        <v>0</v>
      </c>
      <c r="E54" s="7">
        <f t="shared" si="3"/>
        <v>0</v>
      </c>
      <c r="F54" s="7">
        <f t="shared" si="4"/>
        <v>0</v>
      </c>
      <c r="G54" s="7">
        <f t="shared" si="5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6">
        <v>49.0</v>
      </c>
      <c r="C55" s="7">
        <f t="shared" si="6"/>
        <v>0</v>
      </c>
      <c r="D55" s="7">
        <f t="shared" si="7"/>
        <v>0</v>
      </c>
      <c r="E55" s="7">
        <f t="shared" si="3"/>
        <v>0</v>
      </c>
      <c r="F55" s="7">
        <f t="shared" si="4"/>
        <v>0</v>
      </c>
      <c r="G55" s="7">
        <f t="shared" si="5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6">
        <v>50.0</v>
      </c>
      <c r="C56" s="7">
        <f t="shared" si="6"/>
        <v>0</v>
      </c>
      <c r="D56" s="7">
        <f t="shared" si="7"/>
        <v>0</v>
      </c>
      <c r="E56" s="7">
        <f t="shared" si="3"/>
        <v>0</v>
      </c>
      <c r="F56" s="7">
        <f t="shared" si="4"/>
        <v>0</v>
      </c>
      <c r="G56" s="7">
        <f t="shared" si="5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6">
        <v>51.0</v>
      </c>
      <c r="C57" s="7">
        <f t="shared" si="6"/>
        <v>0</v>
      </c>
      <c r="D57" s="7">
        <f t="shared" si="7"/>
        <v>0</v>
      </c>
      <c r="E57" s="7">
        <f t="shared" si="3"/>
        <v>0</v>
      </c>
      <c r="F57" s="7">
        <f t="shared" si="4"/>
        <v>0</v>
      </c>
      <c r="G57" s="7">
        <f t="shared" si="5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6">
        <v>52.0</v>
      </c>
      <c r="C58" s="7">
        <f t="shared" si="6"/>
        <v>0</v>
      </c>
      <c r="D58" s="7">
        <f t="shared" si="7"/>
        <v>0</v>
      </c>
      <c r="E58" s="7">
        <f t="shared" si="3"/>
        <v>0</v>
      </c>
      <c r="F58" s="7">
        <f t="shared" si="4"/>
        <v>0</v>
      </c>
      <c r="G58" s="7">
        <f t="shared" si="5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6">
        <v>53.0</v>
      </c>
      <c r="C59" s="7">
        <f t="shared" si="6"/>
        <v>0</v>
      </c>
      <c r="D59" s="7">
        <f t="shared" si="7"/>
        <v>0</v>
      </c>
      <c r="E59" s="7">
        <f t="shared" si="3"/>
        <v>0</v>
      </c>
      <c r="F59" s="7">
        <f t="shared" si="4"/>
        <v>0</v>
      </c>
      <c r="G59" s="7">
        <f t="shared" si="5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6">
        <v>54.0</v>
      </c>
      <c r="C60" s="7">
        <f t="shared" si="6"/>
        <v>0</v>
      </c>
      <c r="D60" s="7">
        <f t="shared" si="7"/>
        <v>0</v>
      </c>
      <c r="E60" s="7">
        <f t="shared" si="3"/>
        <v>0</v>
      </c>
      <c r="F60" s="7">
        <f t="shared" si="4"/>
        <v>0</v>
      </c>
      <c r="G60" s="7">
        <f t="shared" si="5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6">
        <v>55.0</v>
      </c>
      <c r="C61" s="7">
        <f t="shared" si="6"/>
        <v>0</v>
      </c>
      <c r="D61" s="7">
        <f t="shared" si="7"/>
        <v>0</v>
      </c>
      <c r="E61" s="7">
        <f t="shared" si="3"/>
        <v>0</v>
      </c>
      <c r="F61" s="7">
        <f t="shared" si="4"/>
        <v>0</v>
      </c>
      <c r="G61" s="7">
        <f t="shared" si="5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6">
        <v>56.0</v>
      </c>
      <c r="C62" s="7">
        <f t="shared" si="6"/>
        <v>0</v>
      </c>
      <c r="D62" s="7">
        <f t="shared" si="7"/>
        <v>0</v>
      </c>
      <c r="E62" s="7">
        <f t="shared" si="3"/>
        <v>0</v>
      </c>
      <c r="F62" s="7">
        <f t="shared" si="4"/>
        <v>0</v>
      </c>
      <c r="G62" s="7">
        <f t="shared" si="5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6">
        <v>57.0</v>
      </c>
      <c r="C63" s="7">
        <f t="shared" si="6"/>
        <v>0</v>
      </c>
      <c r="D63" s="7">
        <f t="shared" si="7"/>
        <v>0</v>
      </c>
      <c r="E63" s="7">
        <f t="shared" si="3"/>
        <v>0</v>
      </c>
      <c r="F63" s="7">
        <f t="shared" si="4"/>
        <v>0</v>
      </c>
      <c r="G63" s="7">
        <f t="shared" si="5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6">
        <v>58.0</v>
      </c>
      <c r="C64" s="7">
        <f t="shared" si="6"/>
        <v>0</v>
      </c>
      <c r="D64" s="7">
        <f t="shared" si="7"/>
        <v>0</v>
      </c>
      <c r="E64" s="7">
        <f t="shared" si="3"/>
        <v>0</v>
      </c>
      <c r="F64" s="7">
        <f t="shared" si="4"/>
        <v>0</v>
      </c>
      <c r="G64" s="7">
        <f t="shared" si="5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6">
        <v>59.0</v>
      </c>
      <c r="C65" s="7">
        <f t="shared" si="6"/>
        <v>0</v>
      </c>
      <c r="D65" s="7">
        <f t="shared" si="7"/>
        <v>0</v>
      </c>
      <c r="E65" s="7">
        <f t="shared" si="3"/>
        <v>0</v>
      </c>
      <c r="F65" s="7">
        <f t="shared" si="4"/>
        <v>0</v>
      </c>
      <c r="G65" s="7">
        <f t="shared" si="5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6">
        <v>60.0</v>
      </c>
      <c r="C66" s="7">
        <f t="shared" si="6"/>
        <v>0</v>
      </c>
      <c r="D66" s="7">
        <f t="shared" si="7"/>
        <v>0</v>
      </c>
      <c r="E66" s="7">
        <f t="shared" si="3"/>
        <v>0</v>
      </c>
      <c r="F66" s="7">
        <f t="shared" si="4"/>
        <v>0</v>
      </c>
      <c r="G66" s="7">
        <f t="shared" si="5"/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6">
        <v>61.0</v>
      </c>
      <c r="C67" s="7">
        <f t="shared" si="6"/>
        <v>0</v>
      </c>
      <c r="D67" s="7">
        <f t="shared" si="7"/>
        <v>0</v>
      </c>
      <c r="E67" s="7">
        <f t="shared" si="3"/>
        <v>0</v>
      </c>
      <c r="F67" s="7">
        <f t="shared" si="4"/>
        <v>0</v>
      </c>
      <c r="G67" s="7">
        <f t="shared" si="5"/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6">
        <v>62.0</v>
      </c>
      <c r="C68" s="7">
        <f t="shared" si="6"/>
        <v>0</v>
      </c>
      <c r="D68" s="7">
        <f t="shared" si="7"/>
        <v>0</v>
      </c>
      <c r="E68" s="7">
        <f t="shared" si="3"/>
        <v>0</v>
      </c>
      <c r="F68" s="7">
        <f t="shared" si="4"/>
        <v>0</v>
      </c>
      <c r="G68" s="7">
        <f t="shared" si="5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6">
        <v>63.0</v>
      </c>
      <c r="C69" s="7">
        <f t="shared" si="6"/>
        <v>0</v>
      </c>
      <c r="D69" s="7">
        <f t="shared" si="7"/>
        <v>0</v>
      </c>
      <c r="E69" s="7">
        <f t="shared" si="3"/>
        <v>0</v>
      </c>
      <c r="F69" s="7">
        <f t="shared" si="4"/>
        <v>0</v>
      </c>
      <c r="G69" s="7">
        <f t="shared" si="5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6">
        <v>64.0</v>
      </c>
      <c r="C70" s="7">
        <f t="shared" si="6"/>
        <v>0</v>
      </c>
      <c r="D70" s="7">
        <f t="shared" si="7"/>
        <v>0</v>
      </c>
      <c r="E70" s="7">
        <f t="shared" si="3"/>
        <v>0</v>
      </c>
      <c r="F70" s="7">
        <f t="shared" si="4"/>
        <v>0</v>
      </c>
      <c r="G70" s="7">
        <f t="shared" si="5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6">
        <v>65.0</v>
      </c>
      <c r="C71" s="7">
        <f t="shared" si="6"/>
        <v>0</v>
      </c>
      <c r="D71" s="7">
        <f t="shared" si="7"/>
        <v>0</v>
      </c>
      <c r="E71" s="7">
        <f t="shared" si="3"/>
        <v>0</v>
      </c>
      <c r="F71" s="7">
        <f t="shared" si="4"/>
        <v>0</v>
      </c>
      <c r="G71" s="7">
        <f t="shared" si="5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6">
        <v>66.0</v>
      </c>
      <c r="C72" s="7">
        <f t="shared" si="6"/>
        <v>0</v>
      </c>
      <c r="D72" s="7">
        <f t="shared" si="7"/>
        <v>0</v>
      </c>
      <c r="E72" s="7">
        <f t="shared" si="3"/>
        <v>0</v>
      </c>
      <c r="F72" s="7">
        <f t="shared" si="4"/>
        <v>0</v>
      </c>
      <c r="G72" s="7">
        <f t="shared" si="5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6">
        <v>67.0</v>
      </c>
      <c r="C73" s="7">
        <f t="shared" si="6"/>
        <v>0</v>
      </c>
      <c r="D73" s="7">
        <f t="shared" si="7"/>
        <v>0</v>
      </c>
      <c r="E73" s="7">
        <f t="shared" si="3"/>
        <v>0</v>
      </c>
      <c r="F73" s="7">
        <f t="shared" si="4"/>
        <v>0</v>
      </c>
      <c r="G73" s="7">
        <f t="shared" si="5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6">
        <v>68.0</v>
      </c>
      <c r="C74" s="7">
        <f t="shared" si="6"/>
        <v>0</v>
      </c>
      <c r="D74" s="7">
        <f t="shared" si="7"/>
        <v>0</v>
      </c>
      <c r="E74" s="7">
        <f t="shared" si="3"/>
        <v>0</v>
      </c>
      <c r="F74" s="7">
        <f t="shared" si="4"/>
        <v>0</v>
      </c>
      <c r="G74" s="7">
        <f t="shared" si="5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6">
        <v>69.0</v>
      </c>
      <c r="C75" s="7">
        <f t="shared" si="6"/>
        <v>0</v>
      </c>
      <c r="D75" s="7">
        <f t="shared" si="7"/>
        <v>0</v>
      </c>
      <c r="E75" s="7">
        <f t="shared" si="3"/>
        <v>0</v>
      </c>
      <c r="F75" s="7">
        <f t="shared" si="4"/>
        <v>0</v>
      </c>
      <c r="G75" s="7">
        <f t="shared" si="5"/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6">
        <v>70.0</v>
      </c>
      <c r="C76" s="7">
        <f t="shared" si="6"/>
        <v>0</v>
      </c>
      <c r="D76" s="7">
        <f t="shared" si="7"/>
        <v>0</v>
      </c>
      <c r="E76" s="7">
        <f t="shared" si="3"/>
        <v>0</v>
      </c>
      <c r="F76" s="7">
        <f t="shared" si="4"/>
        <v>0</v>
      </c>
      <c r="G76" s="7">
        <f t="shared" si="5"/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6">
        <v>71.0</v>
      </c>
      <c r="C77" s="7">
        <f t="shared" si="6"/>
        <v>0</v>
      </c>
      <c r="D77" s="7">
        <f t="shared" si="7"/>
        <v>0</v>
      </c>
      <c r="E77" s="7">
        <f t="shared" si="3"/>
        <v>0</v>
      </c>
      <c r="F77" s="7">
        <f t="shared" si="4"/>
        <v>0</v>
      </c>
      <c r="G77" s="7">
        <f t="shared" si="5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6">
        <v>72.0</v>
      </c>
      <c r="C78" s="7">
        <f t="shared" si="6"/>
        <v>0</v>
      </c>
      <c r="D78" s="7">
        <f t="shared" si="7"/>
        <v>0</v>
      </c>
      <c r="E78" s="7">
        <f t="shared" si="3"/>
        <v>0</v>
      </c>
      <c r="F78" s="7">
        <f t="shared" si="4"/>
        <v>0</v>
      </c>
      <c r="G78" s="7">
        <f t="shared" si="5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6">
        <v>73.0</v>
      </c>
      <c r="C79" s="7">
        <f t="shared" si="6"/>
        <v>0</v>
      </c>
      <c r="D79" s="7">
        <f t="shared" si="7"/>
        <v>0</v>
      </c>
      <c r="E79" s="7">
        <f t="shared" si="3"/>
        <v>0</v>
      </c>
      <c r="F79" s="7">
        <f t="shared" si="4"/>
        <v>0</v>
      </c>
      <c r="G79" s="7">
        <f t="shared" si="5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6">
        <v>74.0</v>
      </c>
      <c r="C80" s="7">
        <f t="shared" si="6"/>
        <v>0</v>
      </c>
      <c r="D80" s="7">
        <f t="shared" si="7"/>
        <v>0</v>
      </c>
      <c r="E80" s="7">
        <f t="shared" si="3"/>
        <v>0</v>
      </c>
      <c r="F80" s="7">
        <f t="shared" si="4"/>
        <v>0</v>
      </c>
      <c r="G80" s="7">
        <f t="shared" si="5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6">
        <v>75.0</v>
      </c>
      <c r="C81" s="7">
        <f t="shared" si="6"/>
        <v>0</v>
      </c>
      <c r="D81" s="7">
        <f t="shared" si="7"/>
        <v>0</v>
      </c>
      <c r="E81" s="7">
        <f t="shared" si="3"/>
        <v>0</v>
      </c>
      <c r="F81" s="7">
        <f t="shared" si="4"/>
        <v>0</v>
      </c>
      <c r="G81" s="7">
        <f t="shared" si="5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6">
        <v>76.0</v>
      </c>
      <c r="C82" s="7">
        <f t="shared" si="6"/>
        <v>0</v>
      </c>
      <c r="D82" s="7">
        <f t="shared" si="7"/>
        <v>0</v>
      </c>
      <c r="E82" s="7">
        <f t="shared" si="3"/>
        <v>0</v>
      </c>
      <c r="F82" s="7">
        <f t="shared" si="4"/>
        <v>0</v>
      </c>
      <c r="G82" s="7">
        <f t="shared" si="5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6">
        <v>77.0</v>
      </c>
      <c r="C83" s="7">
        <f t="shared" si="6"/>
        <v>0</v>
      </c>
      <c r="D83" s="7">
        <f t="shared" si="7"/>
        <v>0</v>
      </c>
      <c r="E83" s="7">
        <f t="shared" si="3"/>
        <v>0</v>
      </c>
      <c r="F83" s="7">
        <f t="shared" si="4"/>
        <v>0</v>
      </c>
      <c r="G83" s="7">
        <f t="shared" si="5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6">
        <v>78.0</v>
      </c>
      <c r="C84" s="7">
        <f t="shared" si="6"/>
        <v>0</v>
      </c>
      <c r="D84" s="7">
        <f t="shared" si="7"/>
        <v>0</v>
      </c>
      <c r="E84" s="7">
        <f t="shared" si="3"/>
        <v>0</v>
      </c>
      <c r="F84" s="7">
        <f t="shared" si="4"/>
        <v>0</v>
      </c>
      <c r="G84" s="7">
        <f t="shared" si="5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6">
        <v>79.0</v>
      </c>
      <c r="C85" s="7">
        <f t="shared" si="6"/>
        <v>0</v>
      </c>
      <c r="D85" s="7">
        <f t="shared" si="7"/>
        <v>0</v>
      </c>
      <c r="E85" s="7">
        <f t="shared" si="3"/>
        <v>0</v>
      </c>
      <c r="F85" s="7">
        <f t="shared" si="4"/>
        <v>0</v>
      </c>
      <c r="G85" s="7">
        <f t="shared" si="5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6">
        <v>80.0</v>
      </c>
      <c r="C86" s="7">
        <f t="shared" si="6"/>
        <v>0</v>
      </c>
      <c r="D86" s="7">
        <f t="shared" si="7"/>
        <v>0</v>
      </c>
      <c r="E86" s="7">
        <f t="shared" si="3"/>
        <v>0</v>
      </c>
      <c r="F86" s="7">
        <f t="shared" si="4"/>
        <v>0</v>
      </c>
      <c r="G86" s="7">
        <f t="shared" si="5"/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6">
        <v>81.0</v>
      </c>
      <c r="C87" s="7">
        <f t="shared" si="6"/>
        <v>0</v>
      </c>
      <c r="D87" s="7">
        <f t="shared" si="7"/>
        <v>0</v>
      </c>
      <c r="E87" s="7">
        <f t="shared" si="3"/>
        <v>0</v>
      </c>
      <c r="F87" s="7">
        <f t="shared" si="4"/>
        <v>0</v>
      </c>
      <c r="G87" s="7">
        <f t="shared" si="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6">
        <v>82.0</v>
      </c>
      <c r="C88" s="7">
        <f t="shared" si="6"/>
        <v>0</v>
      </c>
      <c r="D88" s="7">
        <f t="shared" si="7"/>
        <v>0</v>
      </c>
      <c r="E88" s="7">
        <f t="shared" si="3"/>
        <v>0</v>
      </c>
      <c r="F88" s="7">
        <f t="shared" si="4"/>
        <v>0</v>
      </c>
      <c r="G88" s="7">
        <f t="shared" si="5"/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6">
        <v>83.0</v>
      </c>
      <c r="C89" s="7">
        <f t="shared" si="6"/>
        <v>0</v>
      </c>
      <c r="D89" s="7">
        <f t="shared" si="7"/>
        <v>0</v>
      </c>
      <c r="E89" s="7">
        <f t="shared" si="3"/>
        <v>0</v>
      </c>
      <c r="F89" s="7">
        <f t="shared" si="4"/>
        <v>0</v>
      </c>
      <c r="G89" s="7">
        <f t="shared" si="5"/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6">
        <v>84.0</v>
      </c>
      <c r="C90" s="7">
        <f t="shared" si="6"/>
        <v>0</v>
      </c>
      <c r="D90" s="7">
        <f t="shared" si="7"/>
        <v>0</v>
      </c>
      <c r="E90" s="7">
        <f t="shared" si="3"/>
        <v>0</v>
      </c>
      <c r="F90" s="7">
        <f t="shared" si="4"/>
        <v>0</v>
      </c>
      <c r="G90" s="7">
        <f t="shared" si="5"/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6">
        <v>85.0</v>
      </c>
      <c r="C91" s="7">
        <f t="shared" si="6"/>
        <v>0</v>
      </c>
      <c r="D91" s="7">
        <f t="shared" si="7"/>
        <v>0</v>
      </c>
      <c r="E91" s="7">
        <f t="shared" si="3"/>
        <v>0</v>
      </c>
      <c r="F91" s="7">
        <f t="shared" si="4"/>
        <v>0</v>
      </c>
      <c r="G91" s="7">
        <f t="shared" si="5"/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6">
        <v>86.0</v>
      </c>
      <c r="C92" s="7">
        <f t="shared" si="6"/>
        <v>0</v>
      </c>
      <c r="D92" s="7">
        <f t="shared" si="7"/>
        <v>0</v>
      </c>
      <c r="E92" s="7">
        <f t="shared" si="3"/>
        <v>0</v>
      </c>
      <c r="F92" s="7">
        <f t="shared" si="4"/>
        <v>0</v>
      </c>
      <c r="G92" s="7">
        <f t="shared" si="5"/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6">
        <v>87.0</v>
      </c>
      <c r="C93" s="7">
        <f t="shared" si="6"/>
        <v>0</v>
      </c>
      <c r="D93" s="7">
        <f t="shared" si="7"/>
        <v>0</v>
      </c>
      <c r="E93" s="7">
        <f t="shared" si="3"/>
        <v>0</v>
      </c>
      <c r="F93" s="7">
        <f t="shared" si="4"/>
        <v>0</v>
      </c>
      <c r="G93" s="7">
        <f t="shared" si="5"/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6">
        <v>88.0</v>
      </c>
      <c r="C94" s="7">
        <f t="shared" si="6"/>
        <v>0</v>
      </c>
      <c r="D94" s="7">
        <f t="shared" si="7"/>
        <v>0</v>
      </c>
      <c r="E94" s="7">
        <f t="shared" si="3"/>
        <v>0</v>
      </c>
      <c r="F94" s="7">
        <f t="shared" si="4"/>
        <v>0</v>
      </c>
      <c r="G94" s="7">
        <f t="shared" si="5"/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6">
        <v>89.0</v>
      </c>
      <c r="C95" s="7">
        <f t="shared" si="6"/>
        <v>0</v>
      </c>
      <c r="D95" s="7">
        <f t="shared" si="7"/>
        <v>0</v>
      </c>
      <c r="E95" s="7">
        <f t="shared" si="3"/>
        <v>0</v>
      </c>
      <c r="F95" s="7">
        <f t="shared" si="4"/>
        <v>0</v>
      </c>
      <c r="G95" s="7">
        <f t="shared" si="5"/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6">
        <v>90.0</v>
      </c>
      <c r="C96" s="7">
        <f t="shared" si="6"/>
        <v>0</v>
      </c>
      <c r="D96" s="7">
        <f t="shared" si="7"/>
        <v>0</v>
      </c>
      <c r="E96" s="7">
        <f t="shared" si="3"/>
        <v>0</v>
      </c>
      <c r="F96" s="7">
        <f t="shared" si="4"/>
        <v>0</v>
      </c>
      <c r="G96" s="7">
        <f t="shared" si="5"/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6">
        <v>91.0</v>
      </c>
      <c r="C97" s="7">
        <f t="shared" si="6"/>
        <v>0</v>
      </c>
      <c r="D97" s="7">
        <f t="shared" si="7"/>
        <v>0</v>
      </c>
      <c r="E97" s="7">
        <f t="shared" si="3"/>
        <v>0</v>
      </c>
      <c r="F97" s="7">
        <f t="shared" si="4"/>
        <v>0</v>
      </c>
      <c r="G97" s="7">
        <f t="shared" si="5"/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6">
        <v>92.0</v>
      </c>
      <c r="C98" s="7">
        <f t="shared" si="6"/>
        <v>0</v>
      </c>
      <c r="D98" s="7">
        <f t="shared" si="7"/>
        <v>0</v>
      </c>
      <c r="E98" s="7">
        <f t="shared" si="3"/>
        <v>0</v>
      </c>
      <c r="F98" s="7">
        <f t="shared" si="4"/>
        <v>0</v>
      </c>
      <c r="G98" s="7">
        <f t="shared" si="5"/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6">
        <v>93.0</v>
      </c>
      <c r="C99" s="7">
        <f t="shared" si="6"/>
        <v>0</v>
      </c>
      <c r="D99" s="7">
        <f t="shared" si="7"/>
        <v>0</v>
      </c>
      <c r="E99" s="7">
        <f t="shared" si="3"/>
        <v>0</v>
      </c>
      <c r="F99" s="7">
        <f t="shared" si="4"/>
        <v>0</v>
      </c>
      <c r="G99" s="7">
        <f t="shared" si="5"/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6">
        <v>94.0</v>
      </c>
      <c r="C100" s="7">
        <f t="shared" si="6"/>
        <v>0</v>
      </c>
      <c r="D100" s="7">
        <f t="shared" si="7"/>
        <v>0</v>
      </c>
      <c r="E100" s="7">
        <f t="shared" si="3"/>
        <v>0</v>
      </c>
      <c r="F100" s="7">
        <f t="shared" si="4"/>
        <v>0</v>
      </c>
      <c r="G100" s="7">
        <f t="shared" si="5"/>
        <v>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6">
        <v>95.0</v>
      </c>
      <c r="C101" s="7">
        <f t="shared" si="6"/>
        <v>0</v>
      </c>
      <c r="D101" s="7">
        <f t="shared" si="7"/>
        <v>0</v>
      </c>
      <c r="E101" s="7">
        <f t="shared" si="3"/>
        <v>0</v>
      </c>
      <c r="F101" s="7">
        <f t="shared" si="4"/>
        <v>0</v>
      </c>
      <c r="G101" s="7">
        <f t="shared" si="5"/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6">
        <v>96.0</v>
      </c>
      <c r="C102" s="7">
        <f t="shared" si="6"/>
        <v>0</v>
      </c>
      <c r="D102" s="7">
        <f t="shared" si="7"/>
        <v>0</v>
      </c>
      <c r="E102" s="7">
        <f t="shared" si="3"/>
        <v>0</v>
      </c>
      <c r="F102" s="7">
        <f t="shared" si="4"/>
        <v>0</v>
      </c>
      <c r="G102" s="7">
        <f t="shared" si="5"/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6">
        <v>97.0</v>
      </c>
      <c r="C103" s="7">
        <f t="shared" si="6"/>
        <v>0</v>
      </c>
      <c r="D103" s="7">
        <f t="shared" si="7"/>
        <v>0</v>
      </c>
      <c r="E103" s="7">
        <f t="shared" si="3"/>
        <v>0</v>
      </c>
      <c r="F103" s="7">
        <f t="shared" si="4"/>
        <v>0</v>
      </c>
      <c r="G103" s="7">
        <f t="shared" si="5"/>
        <v>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6">
        <v>98.0</v>
      </c>
      <c r="C104" s="7">
        <f t="shared" si="6"/>
        <v>0</v>
      </c>
      <c r="D104" s="7">
        <f t="shared" si="7"/>
        <v>0</v>
      </c>
      <c r="E104" s="7">
        <f t="shared" si="3"/>
        <v>0</v>
      </c>
      <c r="F104" s="7">
        <f t="shared" si="4"/>
        <v>0</v>
      </c>
      <c r="G104" s="7">
        <f t="shared" si="5"/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6">
        <v>99.0</v>
      </c>
      <c r="C105" s="7">
        <f t="shared" si="6"/>
        <v>0</v>
      </c>
      <c r="D105" s="7">
        <f t="shared" si="7"/>
        <v>0</v>
      </c>
      <c r="E105" s="7">
        <f t="shared" si="3"/>
        <v>0</v>
      </c>
      <c r="F105" s="7">
        <f t="shared" si="4"/>
        <v>0</v>
      </c>
      <c r="G105" s="7">
        <f t="shared" si="5"/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6">
        <v>100.0</v>
      </c>
      <c r="C106" s="7">
        <f t="shared" si="6"/>
        <v>0</v>
      </c>
      <c r="D106" s="7">
        <f t="shared" si="7"/>
        <v>0</v>
      </c>
      <c r="E106" s="7">
        <f t="shared" si="3"/>
        <v>0</v>
      </c>
      <c r="F106" s="7">
        <f t="shared" si="4"/>
        <v>0</v>
      </c>
      <c r="G106" s="7">
        <f t="shared" si="5"/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6">
        <v>101.0</v>
      </c>
      <c r="C107" s="7">
        <f t="shared" si="6"/>
        <v>0</v>
      </c>
      <c r="D107" s="7">
        <f t="shared" si="7"/>
        <v>0</v>
      </c>
      <c r="E107" s="7">
        <f t="shared" si="3"/>
        <v>0</v>
      </c>
      <c r="F107" s="7">
        <f t="shared" si="4"/>
        <v>0</v>
      </c>
      <c r="G107" s="7">
        <f t="shared" si="5"/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6">
        <v>102.0</v>
      </c>
      <c r="C108" s="7">
        <f t="shared" si="6"/>
        <v>0</v>
      </c>
      <c r="D108" s="7">
        <f t="shared" si="7"/>
        <v>0</v>
      </c>
      <c r="E108" s="7">
        <f t="shared" si="3"/>
        <v>0</v>
      </c>
      <c r="F108" s="7">
        <f t="shared" si="4"/>
        <v>0</v>
      </c>
      <c r="G108" s="7">
        <f t="shared" si="5"/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6">
        <v>103.0</v>
      </c>
      <c r="C109" s="7">
        <f t="shared" si="6"/>
        <v>0</v>
      </c>
      <c r="D109" s="7">
        <f t="shared" si="7"/>
        <v>0</v>
      </c>
      <c r="E109" s="7">
        <f t="shared" si="3"/>
        <v>0</v>
      </c>
      <c r="F109" s="7">
        <f t="shared" si="4"/>
        <v>0</v>
      </c>
      <c r="G109" s="7">
        <f t="shared" si="5"/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6">
        <v>104.0</v>
      </c>
      <c r="C110" s="7">
        <f t="shared" si="6"/>
        <v>0</v>
      </c>
      <c r="D110" s="7">
        <f t="shared" si="7"/>
        <v>0</v>
      </c>
      <c r="E110" s="7">
        <f t="shared" si="3"/>
        <v>0</v>
      </c>
      <c r="F110" s="7">
        <f t="shared" si="4"/>
        <v>0</v>
      </c>
      <c r="G110" s="7">
        <f t="shared" si="5"/>
        <v>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6">
        <v>105.0</v>
      </c>
      <c r="C111" s="7">
        <f t="shared" si="6"/>
        <v>0</v>
      </c>
      <c r="D111" s="7">
        <f t="shared" si="7"/>
        <v>0</v>
      </c>
      <c r="E111" s="7">
        <f t="shared" si="3"/>
        <v>0</v>
      </c>
      <c r="F111" s="7">
        <f t="shared" si="4"/>
        <v>0</v>
      </c>
      <c r="G111" s="7">
        <f t="shared" si="5"/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6">
        <v>106.0</v>
      </c>
      <c r="C112" s="7">
        <f t="shared" si="6"/>
        <v>0</v>
      </c>
      <c r="D112" s="7">
        <f t="shared" si="7"/>
        <v>0</v>
      </c>
      <c r="E112" s="7">
        <f t="shared" si="3"/>
        <v>0</v>
      </c>
      <c r="F112" s="7">
        <f t="shared" si="4"/>
        <v>0</v>
      </c>
      <c r="G112" s="7">
        <f t="shared" si="5"/>
        <v>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6">
        <v>107.0</v>
      </c>
      <c r="C113" s="7">
        <f t="shared" si="6"/>
        <v>0</v>
      </c>
      <c r="D113" s="7">
        <f t="shared" si="7"/>
        <v>0</v>
      </c>
      <c r="E113" s="7">
        <f t="shared" si="3"/>
        <v>0</v>
      </c>
      <c r="F113" s="7">
        <f t="shared" si="4"/>
        <v>0</v>
      </c>
      <c r="G113" s="7">
        <f t="shared" si="5"/>
        <v>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6">
        <v>108.0</v>
      </c>
      <c r="C114" s="7">
        <f t="shared" si="6"/>
        <v>0</v>
      </c>
      <c r="D114" s="7">
        <f t="shared" si="7"/>
        <v>0</v>
      </c>
      <c r="E114" s="7">
        <f t="shared" si="3"/>
        <v>0</v>
      </c>
      <c r="F114" s="7">
        <f t="shared" si="4"/>
        <v>0</v>
      </c>
      <c r="G114" s="7">
        <f t="shared" si="5"/>
        <v>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6">
        <v>109.0</v>
      </c>
      <c r="C115" s="7">
        <f t="shared" si="6"/>
        <v>0</v>
      </c>
      <c r="D115" s="7">
        <f t="shared" si="7"/>
        <v>0</v>
      </c>
      <c r="E115" s="7">
        <f t="shared" si="3"/>
        <v>0</v>
      </c>
      <c r="F115" s="7">
        <f t="shared" si="4"/>
        <v>0</v>
      </c>
      <c r="G115" s="7">
        <f t="shared" si="5"/>
        <v>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6">
        <v>110.0</v>
      </c>
      <c r="C116" s="7">
        <f t="shared" si="6"/>
        <v>0</v>
      </c>
      <c r="D116" s="7">
        <f t="shared" si="7"/>
        <v>0</v>
      </c>
      <c r="E116" s="7">
        <f t="shared" si="3"/>
        <v>0</v>
      </c>
      <c r="F116" s="7">
        <f t="shared" si="4"/>
        <v>0</v>
      </c>
      <c r="G116" s="7">
        <f t="shared" si="5"/>
        <v>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6">
        <v>111.0</v>
      </c>
      <c r="C117" s="7">
        <f t="shared" si="6"/>
        <v>0</v>
      </c>
      <c r="D117" s="7">
        <f t="shared" si="7"/>
        <v>0</v>
      </c>
      <c r="E117" s="7">
        <f t="shared" si="3"/>
        <v>0</v>
      </c>
      <c r="F117" s="7">
        <f t="shared" si="4"/>
        <v>0</v>
      </c>
      <c r="G117" s="7">
        <f t="shared" si="5"/>
        <v>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6">
        <v>112.0</v>
      </c>
      <c r="C118" s="7">
        <f t="shared" si="6"/>
        <v>0</v>
      </c>
      <c r="D118" s="7">
        <f t="shared" si="7"/>
        <v>0</v>
      </c>
      <c r="E118" s="7">
        <f t="shared" si="3"/>
        <v>0</v>
      </c>
      <c r="F118" s="7">
        <f t="shared" si="4"/>
        <v>0</v>
      </c>
      <c r="G118" s="7">
        <f t="shared" si="5"/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6">
        <v>113.0</v>
      </c>
      <c r="C119" s="7">
        <f t="shared" si="6"/>
        <v>0</v>
      </c>
      <c r="D119" s="7">
        <f t="shared" si="7"/>
        <v>0</v>
      </c>
      <c r="E119" s="7">
        <f t="shared" si="3"/>
        <v>0</v>
      </c>
      <c r="F119" s="7">
        <f t="shared" si="4"/>
        <v>0</v>
      </c>
      <c r="G119" s="7">
        <f t="shared" si="5"/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6">
        <v>114.0</v>
      </c>
      <c r="C120" s="7">
        <f t="shared" si="6"/>
        <v>0</v>
      </c>
      <c r="D120" s="7">
        <f t="shared" si="7"/>
        <v>0</v>
      </c>
      <c r="E120" s="7">
        <f t="shared" si="3"/>
        <v>0</v>
      </c>
      <c r="F120" s="7">
        <f t="shared" si="4"/>
        <v>0</v>
      </c>
      <c r="G120" s="7">
        <f t="shared" si="5"/>
        <v>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6">
        <v>115.0</v>
      </c>
      <c r="C121" s="7">
        <f t="shared" si="6"/>
        <v>0</v>
      </c>
      <c r="D121" s="7">
        <f t="shared" si="7"/>
        <v>0</v>
      </c>
      <c r="E121" s="7">
        <f t="shared" si="3"/>
        <v>0</v>
      </c>
      <c r="F121" s="7">
        <f t="shared" si="4"/>
        <v>0</v>
      </c>
      <c r="G121" s="7">
        <f t="shared" si="5"/>
        <v>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6">
        <v>116.0</v>
      </c>
      <c r="C122" s="7">
        <f t="shared" si="6"/>
        <v>0</v>
      </c>
      <c r="D122" s="7">
        <f t="shared" si="7"/>
        <v>0</v>
      </c>
      <c r="E122" s="7">
        <f t="shared" si="3"/>
        <v>0</v>
      </c>
      <c r="F122" s="7">
        <f t="shared" si="4"/>
        <v>0</v>
      </c>
      <c r="G122" s="7">
        <f t="shared" si="5"/>
        <v>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6">
        <v>117.0</v>
      </c>
      <c r="C123" s="7">
        <f t="shared" si="6"/>
        <v>0</v>
      </c>
      <c r="D123" s="7">
        <f t="shared" si="7"/>
        <v>0</v>
      </c>
      <c r="E123" s="7">
        <f t="shared" si="3"/>
        <v>0</v>
      </c>
      <c r="F123" s="7">
        <f t="shared" si="4"/>
        <v>0</v>
      </c>
      <c r="G123" s="7">
        <f t="shared" si="5"/>
        <v>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6">
        <v>118.0</v>
      </c>
      <c r="C124" s="7">
        <f t="shared" si="6"/>
        <v>0</v>
      </c>
      <c r="D124" s="7">
        <f t="shared" si="7"/>
        <v>0</v>
      </c>
      <c r="E124" s="7">
        <f t="shared" si="3"/>
        <v>0</v>
      </c>
      <c r="F124" s="7">
        <f t="shared" si="4"/>
        <v>0</v>
      </c>
      <c r="G124" s="7">
        <f t="shared" si="5"/>
        <v>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6">
        <v>119.0</v>
      </c>
      <c r="C125" s="7">
        <f t="shared" si="6"/>
        <v>0</v>
      </c>
      <c r="D125" s="7">
        <f t="shared" si="7"/>
        <v>0</v>
      </c>
      <c r="E125" s="7">
        <f t="shared" si="3"/>
        <v>0</v>
      </c>
      <c r="F125" s="7">
        <f t="shared" si="4"/>
        <v>0</v>
      </c>
      <c r="G125" s="7">
        <f t="shared" si="5"/>
        <v>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6">
        <v>120.0</v>
      </c>
      <c r="C126" s="7">
        <f t="shared" si="6"/>
        <v>0</v>
      </c>
      <c r="D126" s="7">
        <f t="shared" si="7"/>
        <v>0</v>
      </c>
      <c r="E126" s="7">
        <f t="shared" si="3"/>
        <v>0</v>
      </c>
      <c r="F126" s="7">
        <f t="shared" si="4"/>
        <v>0</v>
      </c>
      <c r="G126" s="7">
        <f t="shared" si="5"/>
        <v>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6">
        <v>121.0</v>
      </c>
      <c r="C127" s="7">
        <f t="shared" si="6"/>
        <v>0</v>
      </c>
      <c r="D127" s="7">
        <f t="shared" si="7"/>
        <v>0</v>
      </c>
      <c r="E127" s="7">
        <f t="shared" si="3"/>
        <v>0</v>
      </c>
      <c r="F127" s="7">
        <f t="shared" si="4"/>
        <v>0</v>
      </c>
      <c r="G127" s="7">
        <f t="shared" si="5"/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6">
        <v>122.0</v>
      </c>
      <c r="C128" s="7">
        <f t="shared" si="6"/>
        <v>0</v>
      </c>
      <c r="D128" s="7">
        <f t="shared" si="7"/>
        <v>0</v>
      </c>
      <c r="E128" s="7">
        <f t="shared" si="3"/>
        <v>0</v>
      </c>
      <c r="F128" s="7">
        <f t="shared" si="4"/>
        <v>0</v>
      </c>
      <c r="G128" s="7">
        <f t="shared" si="5"/>
        <v>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6">
        <v>123.0</v>
      </c>
      <c r="C129" s="7">
        <f t="shared" si="6"/>
        <v>0</v>
      </c>
      <c r="D129" s="7">
        <f t="shared" si="7"/>
        <v>0</v>
      </c>
      <c r="E129" s="7">
        <f t="shared" si="3"/>
        <v>0</v>
      </c>
      <c r="F129" s="7">
        <f t="shared" si="4"/>
        <v>0</v>
      </c>
      <c r="G129" s="7">
        <f t="shared" si="5"/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6">
        <v>124.0</v>
      </c>
      <c r="C130" s="7">
        <f t="shared" si="6"/>
        <v>0</v>
      </c>
      <c r="D130" s="7">
        <f t="shared" si="7"/>
        <v>0</v>
      </c>
      <c r="E130" s="7">
        <f t="shared" si="3"/>
        <v>0</v>
      </c>
      <c r="F130" s="7">
        <f t="shared" si="4"/>
        <v>0</v>
      </c>
      <c r="G130" s="7">
        <f t="shared" si="5"/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6">
        <v>125.0</v>
      </c>
      <c r="C131" s="7">
        <f t="shared" si="6"/>
        <v>0</v>
      </c>
      <c r="D131" s="7">
        <f t="shared" si="7"/>
        <v>0</v>
      </c>
      <c r="E131" s="7">
        <f t="shared" si="3"/>
        <v>0</v>
      </c>
      <c r="F131" s="7">
        <f t="shared" si="4"/>
        <v>0</v>
      </c>
      <c r="G131" s="7">
        <f t="shared" si="5"/>
        <v>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6">
        <v>126.0</v>
      </c>
      <c r="C132" s="7">
        <f t="shared" si="6"/>
        <v>0</v>
      </c>
      <c r="D132" s="7">
        <f t="shared" si="7"/>
        <v>0</v>
      </c>
      <c r="E132" s="7">
        <f t="shared" si="3"/>
        <v>0</v>
      </c>
      <c r="F132" s="7">
        <f t="shared" si="4"/>
        <v>0</v>
      </c>
      <c r="G132" s="7">
        <f t="shared" si="5"/>
        <v>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6">
        <v>127.0</v>
      </c>
      <c r="C133" s="7">
        <f t="shared" si="6"/>
        <v>0</v>
      </c>
      <c r="D133" s="7">
        <f t="shared" si="7"/>
        <v>0</v>
      </c>
      <c r="E133" s="7">
        <f t="shared" si="3"/>
        <v>0</v>
      </c>
      <c r="F133" s="7">
        <f t="shared" si="4"/>
        <v>0</v>
      </c>
      <c r="G133" s="7">
        <f t="shared" si="5"/>
        <v>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6">
        <v>128.0</v>
      </c>
      <c r="C134" s="7">
        <f t="shared" si="6"/>
        <v>0</v>
      </c>
      <c r="D134" s="7">
        <f t="shared" si="7"/>
        <v>0</v>
      </c>
      <c r="E134" s="7">
        <f t="shared" si="3"/>
        <v>0</v>
      </c>
      <c r="F134" s="7">
        <f t="shared" si="4"/>
        <v>0</v>
      </c>
      <c r="G134" s="7">
        <f t="shared" si="5"/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6">
        <v>129.0</v>
      </c>
      <c r="C135" s="7">
        <f t="shared" si="6"/>
        <v>0</v>
      </c>
      <c r="D135" s="7">
        <f t="shared" si="7"/>
        <v>0</v>
      </c>
      <c r="E135" s="7">
        <f t="shared" si="3"/>
        <v>0</v>
      </c>
      <c r="F135" s="7">
        <f t="shared" si="4"/>
        <v>0</v>
      </c>
      <c r="G135" s="7">
        <f t="shared" si="5"/>
        <v>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6">
        <v>130.0</v>
      </c>
      <c r="C136" s="7">
        <f t="shared" si="6"/>
        <v>0</v>
      </c>
      <c r="D136" s="7">
        <f t="shared" si="7"/>
        <v>0</v>
      </c>
      <c r="E136" s="7">
        <f t="shared" si="3"/>
        <v>0</v>
      </c>
      <c r="F136" s="7">
        <f t="shared" si="4"/>
        <v>0</v>
      </c>
      <c r="G136" s="7">
        <f t="shared" si="5"/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6">
        <v>131.0</v>
      </c>
      <c r="C137" s="7">
        <f t="shared" si="6"/>
        <v>0</v>
      </c>
      <c r="D137" s="7">
        <f t="shared" si="7"/>
        <v>0</v>
      </c>
      <c r="E137" s="7">
        <f t="shared" si="3"/>
        <v>0</v>
      </c>
      <c r="F137" s="7">
        <f t="shared" si="4"/>
        <v>0</v>
      </c>
      <c r="G137" s="7">
        <f t="shared" si="5"/>
        <v>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6">
        <v>132.0</v>
      </c>
      <c r="C138" s="7">
        <f t="shared" si="6"/>
        <v>0</v>
      </c>
      <c r="D138" s="7">
        <f t="shared" si="7"/>
        <v>0</v>
      </c>
      <c r="E138" s="7">
        <f t="shared" si="3"/>
        <v>0</v>
      </c>
      <c r="F138" s="7">
        <f t="shared" si="4"/>
        <v>0</v>
      </c>
      <c r="G138" s="7">
        <f t="shared" si="5"/>
        <v>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6">
        <v>133.0</v>
      </c>
      <c r="C139" s="7">
        <f t="shared" si="6"/>
        <v>0</v>
      </c>
      <c r="D139" s="7">
        <f t="shared" si="7"/>
        <v>0</v>
      </c>
      <c r="E139" s="7">
        <f t="shared" si="3"/>
        <v>0</v>
      </c>
      <c r="F139" s="7">
        <f t="shared" si="4"/>
        <v>0</v>
      </c>
      <c r="G139" s="7">
        <f t="shared" si="5"/>
        <v>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6">
        <v>134.0</v>
      </c>
      <c r="C140" s="7">
        <f t="shared" si="6"/>
        <v>0</v>
      </c>
      <c r="D140" s="7">
        <f t="shared" si="7"/>
        <v>0</v>
      </c>
      <c r="E140" s="7">
        <f t="shared" si="3"/>
        <v>0</v>
      </c>
      <c r="F140" s="7">
        <f t="shared" si="4"/>
        <v>0</v>
      </c>
      <c r="G140" s="7">
        <f t="shared" si="5"/>
        <v>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6">
        <v>135.0</v>
      </c>
      <c r="C141" s="7">
        <f t="shared" si="6"/>
        <v>0</v>
      </c>
      <c r="D141" s="7">
        <f t="shared" si="7"/>
        <v>0</v>
      </c>
      <c r="E141" s="7">
        <f t="shared" si="3"/>
        <v>0</v>
      </c>
      <c r="F141" s="7">
        <f t="shared" si="4"/>
        <v>0</v>
      </c>
      <c r="G141" s="7">
        <f t="shared" si="5"/>
        <v>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6">
        <v>136.0</v>
      </c>
      <c r="C142" s="7">
        <f t="shared" si="6"/>
        <v>0</v>
      </c>
      <c r="D142" s="7">
        <f t="shared" si="7"/>
        <v>0</v>
      </c>
      <c r="E142" s="7">
        <f t="shared" si="3"/>
        <v>0</v>
      </c>
      <c r="F142" s="7">
        <f t="shared" si="4"/>
        <v>0</v>
      </c>
      <c r="G142" s="7">
        <f t="shared" si="5"/>
        <v>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6">
        <v>137.0</v>
      </c>
      <c r="C143" s="7">
        <f t="shared" si="6"/>
        <v>0</v>
      </c>
      <c r="D143" s="7">
        <f t="shared" si="7"/>
        <v>0</v>
      </c>
      <c r="E143" s="7">
        <f t="shared" si="3"/>
        <v>0</v>
      </c>
      <c r="F143" s="7">
        <f t="shared" si="4"/>
        <v>0</v>
      </c>
      <c r="G143" s="7">
        <f t="shared" si="5"/>
        <v>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6">
        <v>138.0</v>
      </c>
      <c r="C144" s="7">
        <f t="shared" si="6"/>
        <v>0</v>
      </c>
      <c r="D144" s="7">
        <f t="shared" si="7"/>
        <v>0</v>
      </c>
      <c r="E144" s="7">
        <f t="shared" si="3"/>
        <v>0</v>
      </c>
      <c r="F144" s="7">
        <f t="shared" si="4"/>
        <v>0</v>
      </c>
      <c r="G144" s="7">
        <f t="shared" si="5"/>
        <v>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6">
        <v>139.0</v>
      </c>
      <c r="C145" s="7">
        <f t="shared" si="6"/>
        <v>0</v>
      </c>
      <c r="D145" s="7">
        <f t="shared" si="7"/>
        <v>0</v>
      </c>
      <c r="E145" s="7">
        <f t="shared" si="3"/>
        <v>0</v>
      </c>
      <c r="F145" s="7">
        <f t="shared" si="4"/>
        <v>0</v>
      </c>
      <c r="G145" s="7">
        <f t="shared" si="5"/>
        <v>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6">
        <v>140.0</v>
      </c>
      <c r="C146" s="7">
        <f t="shared" si="6"/>
        <v>0</v>
      </c>
      <c r="D146" s="7">
        <f t="shared" si="7"/>
        <v>0</v>
      </c>
      <c r="E146" s="7">
        <f t="shared" si="3"/>
        <v>0</v>
      </c>
      <c r="F146" s="7">
        <f t="shared" si="4"/>
        <v>0</v>
      </c>
      <c r="G146" s="7">
        <f t="shared" si="5"/>
        <v>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6">
        <v>141.0</v>
      </c>
      <c r="C147" s="7">
        <f t="shared" si="6"/>
        <v>0</v>
      </c>
      <c r="D147" s="7">
        <f t="shared" si="7"/>
        <v>0</v>
      </c>
      <c r="E147" s="7">
        <f t="shared" si="3"/>
        <v>0</v>
      </c>
      <c r="F147" s="7">
        <f t="shared" si="4"/>
        <v>0</v>
      </c>
      <c r="G147" s="7">
        <f t="shared" si="5"/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6">
        <v>142.0</v>
      </c>
      <c r="C148" s="7">
        <f t="shared" si="6"/>
        <v>0</v>
      </c>
      <c r="D148" s="7">
        <f t="shared" si="7"/>
        <v>0</v>
      </c>
      <c r="E148" s="7">
        <f t="shared" si="3"/>
        <v>0</v>
      </c>
      <c r="F148" s="7">
        <f t="shared" si="4"/>
        <v>0</v>
      </c>
      <c r="G148" s="7">
        <f t="shared" si="5"/>
        <v>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6">
        <v>143.0</v>
      </c>
      <c r="C149" s="7">
        <f t="shared" si="6"/>
        <v>0</v>
      </c>
      <c r="D149" s="7">
        <f t="shared" si="7"/>
        <v>0</v>
      </c>
      <c r="E149" s="7">
        <f t="shared" si="3"/>
        <v>0</v>
      </c>
      <c r="F149" s="7">
        <f t="shared" si="4"/>
        <v>0</v>
      </c>
      <c r="G149" s="7">
        <f t="shared" si="5"/>
        <v>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6">
        <v>144.0</v>
      </c>
      <c r="C150" s="7">
        <f t="shared" si="6"/>
        <v>0</v>
      </c>
      <c r="D150" s="7">
        <f t="shared" si="7"/>
        <v>0</v>
      </c>
      <c r="E150" s="7">
        <f t="shared" si="3"/>
        <v>0</v>
      </c>
      <c r="F150" s="7">
        <f t="shared" si="4"/>
        <v>0</v>
      </c>
      <c r="G150" s="7">
        <f t="shared" si="5"/>
        <v>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6">
        <v>145.0</v>
      </c>
      <c r="C151" s="7">
        <f t="shared" si="6"/>
        <v>0</v>
      </c>
      <c r="D151" s="7">
        <f t="shared" si="7"/>
        <v>0</v>
      </c>
      <c r="E151" s="7">
        <f t="shared" si="3"/>
        <v>0</v>
      </c>
      <c r="F151" s="7">
        <f t="shared" si="4"/>
        <v>0</v>
      </c>
      <c r="G151" s="7">
        <f t="shared" si="5"/>
        <v>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6">
        <v>146.0</v>
      </c>
      <c r="C152" s="7">
        <f t="shared" si="6"/>
        <v>0</v>
      </c>
      <c r="D152" s="7">
        <f t="shared" si="7"/>
        <v>0</v>
      </c>
      <c r="E152" s="7">
        <f t="shared" si="3"/>
        <v>0</v>
      </c>
      <c r="F152" s="7">
        <f t="shared" si="4"/>
        <v>0</v>
      </c>
      <c r="G152" s="7">
        <f t="shared" si="5"/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6">
        <v>147.0</v>
      </c>
      <c r="C153" s="7">
        <f t="shared" si="6"/>
        <v>0</v>
      </c>
      <c r="D153" s="7">
        <f t="shared" si="7"/>
        <v>0</v>
      </c>
      <c r="E153" s="7">
        <f t="shared" si="3"/>
        <v>0</v>
      </c>
      <c r="F153" s="7">
        <f t="shared" si="4"/>
        <v>0</v>
      </c>
      <c r="G153" s="7">
        <f t="shared" si="5"/>
        <v>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6">
        <v>148.0</v>
      </c>
      <c r="C154" s="7">
        <f t="shared" si="6"/>
        <v>0</v>
      </c>
      <c r="D154" s="7">
        <f t="shared" si="7"/>
        <v>0</v>
      </c>
      <c r="E154" s="7">
        <f t="shared" si="3"/>
        <v>0</v>
      </c>
      <c r="F154" s="7">
        <f t="shared" si="4"/>
        <v>0</v>
      </c>
      <c r="G154" s="7">
        <f t="shared" si="5"/>
        <v>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6">
        <v>149.0</v>
      </c>
      <c r="C155" s="7">
        <f t="shared" si="6"/>
        <v>0</v>
      </c>
      <c r="D155" s="7">
        <f t="shared" si="7"/>
        <v>0</v>
      </c>
      <c r="E155" s="7">
        <f t="shared" si="3"/>
        <v>0</v>
      </c>
      <c r="F155" s="7">
        <f t="shared" si="4"/>
        <v>0</v>
      </c>
      <c r="G155" s="7">
        <f t="shared" si="5"/>
        <v>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6">
        <v>150.0</v>
      </c>
      <c r="C156" s="7">
        <f t="shared" si="6"/>
        <v>0</v>
      </c>
      <c r="D156" s="7">
        <f t="shared" si="7"/>
        <v>0</v>
      </c>
      <c r="E156" s="7">
        <f t="shared" si="3"/>
        <v>0</v>
      </c>
      <c r="F156" s="7">
        <f t="shared" si="4"/>
        <v>0</v>
      </c>
      <c r="G156" s="7">
        <f t="shared" si="5"/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6">
        <v>151.0</v>
      </c>
      <c r="C157" s="7">
        <f t="shared" si="6"/>
        <v>0</v>
      </c>
      <c r="D157" s="7">
        <f t="shared" si="7"/>
        <v>0</v>
      </c>
      <c r="E157" s="7">
        <f t="shared" si="3"/>
        <v>0</v>
      </c>
      <c r="F157" s="7">
        <f t="shared" si="4"/>
        <v>0</v>
      </c>
      <c r="G157" s="7">
        <f t="shared" si="5"/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6">
        <v>152.0</v>
      </c>
      <c r="C158" s="7">
        <f t="shared" si="6"/>
        <v>0</v>
      </c>
      <c r="D158" s="7">
        <f t="shared" si="7"/>
        <v>0</v>
      </c>
      <c r="E158" s="7">
        <f t="shared" si="3"/>
        <v>0</v>
      </c>
      <c r="F158" s="7">
        <f t="shared" si="4"/>
        <v>0</v>
      </c>
      <c r="G158" s="7">
        <f t="shared" si="5"/>
        <v>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6">
        <v>153.0</v>
      </c>
      <c r="C159" s="7">
        <f t="shared" si="6"/>
        <v>0</v>
      </c>
      <c r="D159" s="7">
        <f t="shared" si="7"/>
        <v>0</v>
      </c>
      <c r="E159" s="7">
        <f t="shared" si="3"/>
        <v>0</v>
      </c>
      <c r="F159" s="7">
        <f t="shared" si="4"/>
        <v>0</v>
      </c>
      <c r="G159" s="7">
        <f t="shared" si="5"/>
        <v>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6">
        <v>154.0</v>
      </c>
      <c r="C160" s="7">
        <f t="shared" si="6"/>
        <v>0</v>
      </c>
      <c r="D160" s="7">
        <f t="shared" si="7"/>
        <v>0</v>
      </c>
      <c r="E160" s="7">
        <f t="shared" si="3"/>
        <v>0</v>
      </c>
      <c r="F160" s="7">
        <f t="shared" si="4"/>
        <v>0</v>
      </c>
      <c r="G160" s="7">
        <f t="shared" si="5"/>
        <v>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6">
        <v>155.0</v>
      </c>
      <c r="C161" s="7">
        <f t="shared" si="6"/>
        <v>0</v>
      </c>
      <c r="D161" s="7">
        <f t="shared" si="7"/>
        <v>0</v>
      </c>
      <c r="E161" s="7">
        <f t="shared" si="3"/>
        <v>0</v>
      </c>
      <c r="F161" s="7">
        <f t="shared" si="4"/>
        <v>0</v>
      </c>
      <c r="G161" s="7">
        <f t="shared" si="5"/>
        <v>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6">
        <v>156.0</v>
      </c>
      <c r="C162" s="7">
        <f t="shared" si="6"/>
        <v>0</v>
      </c>
      <c r="D162" s="7">
        <f t="shared" si="7"/>
        <v>0</v>
      </c>
      <c r="E162" s="7">
        <f t="shared" si="3"/>
        <v>0</v>
      </c>
      <c r="F162" s="7">
        <f t="shared" si="4"/>
        <v>0</v>
      </c>
      <c r="G162" s="7">
        <f t="shared" si="5"/>
        <v>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6">
        <v>157.0</v>
      </c>
      <c r="C163" s="7">
        <f t="shared" si="6"/>
        <v>0</v>
      </c>
      <c r="D163" s="7">
        <f t="shared" si="7"/>
        <v>0</v>
      </c>
      <c r="E163" s="7">
        <f t="shared" si="3"/>
        <v>0</v>
      </c>
      <c r="F163" s="7">
        <f t="shared" si="4"/>
        <v>0</v>
      </c>
      <c r="G163" s="7">
        <f t="shared" si="5"/>
        <v>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6">
        <v>158.0</v>
      </c>
      <c r="C164" s="7">
        <f t="shared" si="6"/>
        <v>0</v>
      </c>
      <c r="D164" s="7">
        <f t="shared" si="7"/>
        <v>0</v>
      </c>
      <c r="E164" s="7">
        <f t="shared" si="3"/>
        <v>0</v>
      </c>
      <c r="F164" s="7">
        <f t="shared" si="4"/>
        <v>0</v>
      </c>
      <c r="G164" s="7">
        <f t="shared" si="5"/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6">
        <v>159.0</v>
      </c>
      <c r="C165" s="7">
        <f t="shared" si="6"/>
        <v>0</v>
      </c>
      <c r="D165" s="7">
        <f t="shared" si="7"/>
        <v>0</v>
      </c>
      <c r="E165" s="7">
        <f t="shared" si="3"/>
        <v>0</v>
      </c>
      <c r="F165" s="7">
        <f t="shared" si="4"/>
        <v>0</v>
      </c>
      <c r="G165" s="7">
        <f t="shared" si="5"/>
        <v>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6">
        <v>160.0</v>
      </c>
      <c r="C166" s="7">
        <f t="shared" si="6"/>
        <v>0</v>
      </c>
      <c r="D166" s="7">
        <f t="shared" si="7"/>
        <v>0</v>
      </c>
      <c r="E166" s="7">
        <f t="shared" si="3"/>
        <v>0</v>
      </c>
      <c r="F166" s="7">
        <f t="shared" si="4"/>
        <v>0</v>
      </c>
      <c r="G166" s="7">
        <f t="shared" si="5"/>
        <v>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6">
        <v>161.0</v>
      </c>
      <c r="C167" s="7">
        <f t="shared" si="6"/>
        <v>0</v>
      </c>
      <c r="D167" s="7">
        <f t="shared" si="7"/>
        <v>0</v>
      </c>
      <c r="E167" s="7">
        <f t="shared" si="3"/>
        <v>0</v>
      </c>
      <c r="F167" s="7">
        <f t="shared" si="4"/>
        <v>0</v>
      </c>
      <c r="G167" s="7">
        <f t="shared" si="5"/>
        <v>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6">
        <v>162.0</v>
      </c>
      <c r="C168" s="7">
        <f t="shared" si="6"/>
        <v>0</v>
      </c>
      <c r="D168" s="7">
        <f t="shared" si="7"/>
        <v>0</v>
      </c>
      <c r="E168" s="7">
        <f t="shared" si="3"/>
        <v>0</v>
      </c>
      <c r="F168" s="7">
        <f t="shared" si="4"/>
        <v>0</v>
      </c>
      <c r="G168" s="7">
        <f t="shared" si="5"/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6">
        <v>163.0</v>
      </c>
      <c r="C169" s="7">
        <f t="shared" si="6"/>
        <v>0</v>
      </c>
      <c r="D169" s="7">
        <f t="shared" si="7"/>
        <v>0</v>
      </c>
      <c r="E169" s="7">
        <f t="shared" si="3"/>
        <v>0</v>
      </c>
      <c r="F169" s="7">
        <f t="shared" si="4"/>
        <v>0</v>
      </c>
      <c r="G169" s="7">
        <f t="shared" si="5"/>
        <v>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6">
        <v>164.0</v>
      </c>
      <c r="C170" s="7">
        <f t="shared" si="6"/>
        <v>0</v>
      </c>
      <c r="D170" s="7">
        <f t="shared" si="7"/>
        <v>0</v>
      </c>
      <c r="E170" s="7">
        <f t="shared" si="3"/>
        <v>0</v>
      </c>
      <c r="F170" s="7">
        <f t="shared" si="4"/>
        <v>0</v>
      </c>
      <c r="G170" s="7">
        <f t="shared" si="5"/>
        <v>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6">
        <v>165.0</v>
      </c>
      <c r="C171" s="7">
        <f t="shared" si="6"/>
        <v>0</v>
      </c>
      <c r="D171" s="7">
        <f t="shared" si="7"/>
        <v>0</v>
      </c>
      <c r="E171" s="7">
        <f t="shared" si="3"/>
        <v>0</v>
      </c>
      <c r="F171" s="7">
        <f t="shared" si="4"/>
        <v>0</v>
      </c>
      <c r="G171" s="7">
        <f t="shared" si="5"/>
        <v>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6">
        <v>166.0</v>
      </c>
      <c r="C172" s="7">
        <f t="shared" si="6"/>
        <v>0</v>
      </c>
      <c r="D172" s="7">
        <f t="shared" si="7"/>
        <v>0</v>
      </c>
      <c r="E172" s="7">
        <f t="shared" si="3"/>
        <v>0</v>
      </c>
      <c r="F172" s="7">
        <f t="shared" si="4"/>
        <v>0</v>
      </c>
      <c r="G172" s="7">
        <f t="shared" si="5"/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6">
        <v>167.0</v>
      </c>
      <c r="C173" s="7">
        <f t="shared" si="6"/>
        <v>0</v>
      </c>
      <c r="D173" s="7">
        <f t="shared" si="7"/>
        <v>0</v>
      </c>
      <c r="E173" s="7">
        <f t="shared" si="3"/>
        <v>0</v>
      </c>
      <c r="F173" s="7">
        <f t="shared" si="4"/>
        <v>0</v>
      </c>
      <c r="G173" s="7">
        <f t="shared" si="5"/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6">
        <v>168.0</v>
      </c>
      <c r="C174" s="7">
        <f t="shared" si="6"/>
        <v>0</v>
      </c>
      <c r="D174" s="7">
        <f t="shared" si="7"/>
        <v>0</v>
      </c>
      <c r="E174" s="7">
        <f t="shared" si="3"/>
        <v>0</v>
      </c>
      <c r="F174" s="7">
        <f t="shared" si="4"/>
        <v>0</v>
      </c>
      <c r="G174" s="7">
        <f t="shared" si="5"/>
        <v>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6">
        <v>169.0</v>
      </c>
      <c r="C175" s="7">
        <f t="shared" si="6"/>
        <v>0</v>
      </c>
      <c r="D175" s="7">
        <f t="shared" si="7"/>
        <v>0</v>
      </c>
      <c r="E175" s="7">
        <f t="shared" si="3"/>
        <v>0</v>
      </c>
      <c r="F175" s="7">
        <f t="shared" si="4"/>
        <v>0</v>
      </c>
      <c r="G175" s="7">
        <f t="shared" si="5"/>
        <v>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6">
        <v>170.0</v>
      </c>
      <c r="C176" s="7">
        <f t="shared" si="6"/>
        <v>0</v>
      </c>
      <c r="D176" s="7">
        <f t="shared" si="7"/>
        <v>0</v>
      </c>
      <c r="E176" s="7">
        <f t="shared" si="3"/>
        <v>0</v>
      </c>
      <c r="F176" s="7">
        <f t="shared" si="4"/>
        <v>0</v>
      </c>
      <c r="G176" s="7">
        <f t="shared" si="5"/>
        <v>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6">
        <v>171.0</v>
      </c>
      <c r="C177" s="7">
        <f t="shared" si="6"/>
        <v>0</v>
      </c>
      <c r="D177" s="7">
        <f t="shared" si="7"/>
        <v>0</v>
      </c>
      <c r="E177" s="7">
        <f t="shared" si="3"/>
        <v>0</v>
      </c>
      <c r="F177" s="7">
        <f t="shared" si="4"/>
        <v>0</v>
      </c>
      <c r="G177" s="7">
        <f t="shared" si="5"/>
        <v>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6">
        <v>172.0</v>
      </c>
      <c r="C178" s="7">
        <f t="shared" si="6"/>
        <v>0</v>
      </c>
      <c r="D178" s="7">
        <f t="shared" si="7"/>
        <v>0</v>
      </c>
      <c r="E178" s="7">
        <f t="shared" si="3"/>
        <v>0</v>
      </c>
      <c r="F178" s="7">
        <f t="shared" si="4"/>
        <v>0</v>
      </c>
      <c r="G178" s="7">
        <f t="shared" si="5"/>
        <v>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6">
        <v>173.0</v>
      </c>
      <c r="C179" s="7">
        <f t="shared" si="6"/>
        <v>0</v>
      </c>
      <c r="D179" s="7">
        <f t="shared" si="7"/>
        <v>0</v>
      </c>
      <c r="E179" s="7">
        <f t="shared" si="3"/>
        <v>0</v>
      </c>
      <c r="F179" s="7">
        <f t="shared" si="4"/>
        <v>0</v>
      </c>
      <c r="G179" s="7">
        <f t="shared" si="5"/>
        <v>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6">
        <v>174.0</v>
      </c>
      <c r="C180" s="7">
        <f t="shared" si="6"/>
        <v>0</v>
      </c>
      <c r="D180" s="7">
        <f t="shared" si="7"/>
        <v>0</v>
      </c>
      <c r="E180" s="7">
        <f t="shared" si="3"/>
        <v>0</v>
      </c>
      <c r="F180" s="7">
        <f t="shared" si="4"/>
        <v>0</v>
      </c>
      <c r="G180" s="7">
        <f t="shared" si="5"/>
        <v>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6">
        <v>175.0</v>
      </c>
      <c r="C181" s="7">
        <f t="shared" si="6"/>
        <v>0</v>
      </c>
      <c r="D181" s="7">
        <f t="shared" si="7"/>
        <v>0</v>
      </c>
      <c r="E181" s="7">
        <f t="shared" si="3"/>
        <v>0</v>
      </c>
      <c r="F181" s="7">
        <f t="shared" si="4"/>
        <v>0</v>
      </c>
      <c r="G181" s="7">
        <f t="shared" si="5"/>
        <v>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6">
        <v>176.0</v>
      </c>
      <c r="C182" s="7">
        <f t="shared" si="6"/>
        <v>0</v>
      </c>
      <c r="D182" s="7">
        <f t="shared" si="7"/>
        <v>0</v>
      </c>
      <c r="E182" s="7">
        <f t="shared" si="3"/>
        <v>0</v>
      </c>
      <c r="F182" s="7">
        <f t="shared" si="4"/>
        <v>0</v>
      </c>
      <c r="G182" s="7">
        <f t="shared" si="5"/>
        <v>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6">
        <v>177.0</v>
      </c>
      <c r="C183" s="7">
        <f t="shared" si="6"/>
        <v>0</v>
      </c>
      <c r="D183" s="7">
        <f t="shared" si="7"/>
        <v>0</v>
      </c>
      <c r="E183" s="7">
        <f t="shared" si="3"/>
        <v>0</v>
      </c>
      <c r="F183" s="7">
        <f t="shared" si="4"/>
        <v>0</v>
      </c>
      <c r="G183" s="7">
        <f t="shared" si="5"/>
        <v>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6">
        <v>178.0</v>
      </c>
      <c r="C184" s="7">
        <f t="shared" si="6"/>
        <v>0</v>
      </c>
      <c r="D184" s="7">
        <f t="shared" si="7"/>
        <v>0</v>
      </c>
      <c r="E184" s="7">
        <f t="shared" si="3"/>
        <v>0</v>
      </c>
      <c r="F184" s="7">
        <f t="shared" si="4"/>
        <v>0</v>
      </c>
      <c r="G184" s="7">
        <f t="shared" si="5"/>
        <v>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6">
        <v>179.0</v>
      </c>
      <c r="C185" s="7">
        <f t="shared" si="6"/>
        <v>0</v>
      </c>
      <c r="D185" s="7">
        <f t="shared" si="7"/>
        <v>0</v>
      </c>
      <c r="E185" s="7">
        <f t="shared" si="3"/>
        <v>0</v>
      </c>
      <c r="F185" s="7">
        <f t="shared" si="4"/>
        <v>0</v>
      </c>
      <c r="G185" s="7">
        <f t="shared" si="5"/>
        <v>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6">
        <v>180.0</v>
      </c>
      <c r="C186" s="7">
        <f t="shared" si="6"/>
        <v>0</v>
      </c>
      <c r="D186" s="7">
        <f t="shared" si="7"/>
        <v>0</v>
      </c>
      <c r="E186" s="7">
        <f t="shared" si="3"/>
        <v>0</v>
      </c>
      <c r="F186" s="7">
        <f t="shared" si="4"/>
        <v>0</v>
      </c>
      <c r="G186" s="7">
        <f t="shared" si="5"/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6">
        <v>181.0</v>
      </c>
      <c r="C187" s="7">
        <f t="shared" si="6"/>
        <v>0</v>
      </c>
      <c r="D187" s="7">
        <f t="shared" si="7"/>
        <v>0</v>
      </c>
      <c r="E187" s="7">
        <f t="shared" si="3"/>
        <v>0</v>
      </c>
      <c r="F187" s="7">
        <f t="shared" si="4"/>
        <v>0</v>
      </c>
      <c r="G187" s="7">
        <f t="shared" si="5"/>
        <v>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6">
        <v>182.0</v>
      </c>
      <c r="C188" s="7">
        <f t="shared" si="6"/>
        <v>0</v>
      </c>
      <c r="D188" s="7">
        <f t="shared" si="7"/>
        <v>0</v>
      </c>
      <c r="E188" s="7">
        <f t="shared" si="3"/>
        <v>0</v>
      </c>
      <c r="F188" s="7">
        <f t="shared" si="4"/>
        <v>0</v>
      </c>
      <c r="G188" s="7">
        <f t="shared" si="5"/>
        <v>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6">
        <v>183.0</v>
      </c>
      <c r="C189" s="7">
        <f t="shared" si="6"/>
        <v>0</v>
      </c>
      <c r="D189" s="7">
        <f t="shared" si="7"/>
        <v>0</v>
      </c>
      <c r="E189" s="7">
        <f t="shared" si="3"/>
        <v>0</v>
      </c>
      <c r="F189" s="7">
        <f t="shared" si="4"/>
        <v>0</v>
      </c>
      <c r="G189" s="7">
        <f t="shared" si="5"/>
        <v>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6">
        <v>184.0</v>
      </c>
      <c r="C190" s="7">
        <f t="shared" si="6"/>
        <v>0</v>
      </c>
      <c r="D190" s="7">
        <f t="shared" si="7"/>
        <v>0</v>
      </c>
      <c r="E190" s="7">
        <f t="shared" si="3"/>
        <v>0</v>
      </c>
      <c r="F190" s="7">
        <f t="shared" si="4"/>
        <v>0</v>
      </c>
      <c r="G190" s="7">
        <f t="shared" si="5"/>
        <v>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6">
        <v>185.0</v>
      </c>
      <c r="C191" s="7">
        <f t="shared" si="6"/>
        <v>0</v>
      </c>
      <c r="D191" s="7">
        <f t="shared" si="7"/>
        <v>0</v>
      </c>
      <c r="E191" s="7">
        <f t="shared" si="3"/>
        <v>0</v>
      </c>
      <c r="F191" s="7">
        <f t="shared" si="4"/>
        <v>0</v>
      </c>
      <c r="G191" s="7">
        <f t="shared" si="5"/>
        <v>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6">
        <v>186.0</v>
      </c>
      <c r="C192" s="7">
        <f t="shared" si="6"/>
        <v>0</v>
      </c>
      <c r="D192" s="7">
        <f t="shared" si="7"/>
        <v>0</v>
      </c>
      <c r="E192" s="7">
        <f t="shared" si="3"/>
        <v>0</v>
      </c>
      <c r="F192" s="7">
        <f t="shared" si="4"/>
        <v>0</v>
      </c>
      <c r="G192" s="7">
        <f t="shared" si="5"/>
        <v>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6">
        <v>187.0</v>
      </c>
      <c r="C193" s="7">
        <f t="shared" si="6"/>
        <v>0</v>
      </c>
      <c r="D193" s="7">
        <f t="shared" si="7"/>
        <v>0</v>
      </c>
      <c r="E193" s="7">
        <f t="shared" si="3"/>
        <v>0</v>
      </c>
      <c r="F193" s="7">
        <f t="shared" si="4"/>
        <v>0</v>
      </c>
      <c r="G193" s="7">
        <f t="shared" si="5"/>
        <v>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6">
        <v>188.0</v>
      </c>
      <c r="C194" s="7">
        <f t="shared" si="6"/>
        <v>0</v>
      </c>
      <c r="D194" s="7">
        <f t="shared" si="7"/>
        <v>0</v>
      </c>
      <c r="E194" s="7">
        <f t="shared" si="3"/>
        <v>0</v>
      </c>
      <c r="F194" s="7">
        <f t="shared" si="4"/>
        <v>0</v>
      </c>
      <c r="G194" s="7">
        <f t="shared" si="5"/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6">
        <v>189.0</v>
      </c>
      <c r="C195" s="7">
        <f t="shared" si="6"/>
        <v>0</v>
      </c>
      <c r="D195" s="7">
        <f t="shared" si="7"/>
        <v>0</v>
      </c>
      <c r="E195" s="7">
        <f t="shared" si="3"/>
        <v>0</v>
      </c>
      <c r="F195" s="7">
        <f t="shared" si="4"/>
        <v>0</v>
      </c>
      <c r="G195" s="7">
        <f t="shared" si="5"/>
        <v>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6">
        <v>190.0</v>
      </c>
      <c r="C196" s="7">
        <f t="shared" si="6"/>
        <v>0</v>
      </c>
      <c r="D196" s="7">
        <f t="shared" si="7"/>
        <v>0</v>
      </c>
      <c r="E196" s="7">
        <f t="shared" si="3"/>
        <v>0</v>
      </c>
      <c r="F196" s="7">
        <f t="shared" si="4"/>
        <v>0</v>
      </c>
      <c r="G196" s="7">
        <f t="shared" si="5"/>
        <v>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6">
        <v>191.0</v>
      </c>
      <c r="C197" s="7">
        <f t="shared" si="6"/>
        <v>0</v>
      </c>
      <c r="D197" s="7">
        <f t="shared" si="7"/>
        <v>0</v>
      </c>
      <c r="E197" s="7">
        <f t="shared" si="3"/>
        <v>0</v>
      </c>
      <c r="F197" s="7">
        <f t="shared" si="4"/>
        <v>0</v>
      </c>
      <c r="G197" s="7">
        <f t="shared" si="5"/>
        <v>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6">
        <v>192.0</v>
      </c>
      <c r="C198" s="7">
        <f t="shared" si="6"/>
        <v>0</v>
      </c>
      <c r="D198" s="7">
        <f t="shared" si="7"/>
        <v>0</v>
      </c>
      <c r="E198" s="7">
        <f t="shared" si="3"/>
        <v>0</v>
      </c>
      <c r="F198" s="7">
        <f t="shared" si="4"/>
        <v>0</v>
      </c>
      <c r="G198" s="7">
        <f t="shared" si="5"/>
        <v>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6">
        <v>193.0</v>
      </c>
      <c r="C199" s="7">
        <f t="shared" si="6"/>
        <v>0</v>
      </c>
      <c r="D199" s="7">
        <f t="shared" si="7"/>
        <v>0</v>
      </c>
      <c r="E199" s="7">
        <f t="shared" si="3"/>
        <v>0</v>
      </c>
      <c r="F199" s="7">
        <f t="shared" si="4"/>
        <v>0</v>
      </c>
      <c r="G199" s="7">
        <f t="shared" si="5"/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6">
        <v>194.0</v>
      </c>
      <c r="C200" s="7">
        <f t="shared" si="6"/>
        <v>0</v>
      </c>
      <c r="D200" s="7">
        <f t="shared" si="7"/>
        <v>0</v>
      </c>
      <c r="E200" s="7">
        <f t="shared" si="3"/>
        <v>0</v>
      </c>
      <c r="F200" s="7">
        <f t="shared" si="4"/>
        <v>0</v>
      </c>
      <c r="G200" s="7">
        <f t="shared" si="5"/>
        <v>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6">
        <v>195.0</v>
      </c>
      <c r="C201" s="7">
        <f t="shared" si="6"/>
        <v>0</v>
      </c>
      <c r="D201" s="7">
        <f t="shared" si="7"/>
        <v>0</v>
      </c>
      <c r="E201" s="7">
        <f t="shared" si="3"/>
        <v>0</v>
      </c>
      <c r="F201" s="7">
        <f t="shared" si="4"/>
        <v>0</v>
      </c>
      <c r="G201" s="7">
        <f t="shared" si="5"/>
        <v>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6">
        <v>196.0</v>
      </c>
      <c r="C202" s="7">
        <f t="shared" si="6"/>
        <v>0</v>
      </c>
      <c r="D202" s="7">
        <f t="shared" si="7"/>
        <v>0</v>
      </c>
      <c r="E202" s="7">
        <f t="shared" si="3"/>
        <v>0</v>
      </c>
      <c r="F202" s="7">
        <f t="shared" si="4"/>
        <v>0</v>
      </c>
      <c r="G202" s="7">
        <f t="shared" si="5"/>
        <v>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6">
        <v>197.0</v>
      </c>
      <c r="C203" s="7">
        <f t="shared" si="6"/>
        <v>0</v>
      </c>
      <c r="D203" s="7">
        <f t="shared" si="7"/>
        <v>0</v>
      </c>
      <c r="E203" s="7">
        <f t="shared" si="3"/>
        <v>0</v>
      </c>
      <c r="F203" s="7">
        <f t="shared" si="4"/>
        <v>0</v>
      </c>
      <c r="G203" s="7">
        <f t="shared" si="5"/>
        <v>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6">
        <v>198.0</v>
      </c>
      <c r="C204" s="7">
        <f t="shared" si="6"/>
        <v>0</v>
      </c>
      <c r="D204" s="7">
        <f t="shared" si="7"/>
        <v>0</v>
      </c>
      <c r="E204" s="7">
        <f t="shared" si="3"/>
        <v>0</v>
      </c>
      <c r="F204" s="7">
        <f t="shared" si="4"/>
        <v>0</v>
      </c>
      <c r="G204" s="7">
        <f t="shared" si="5"/>
        <v>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6">
        <v>199.0</v>
      </c>
      <c r="C205" s="7">
        <f t="shared" si="6"/>
        <v>0</v>
      </c>
      <c r="D205" s="7">
        <f t="shared" si="7"/>
        <v>0</v>
      </c>
      <c r="E205" s="7">
        <f t="shared" si="3"/>
        <v>0</v>
      </c>
      <c r="F205" s="7">
        <f t="shared" si="4"/>
        <v>0</v>
      </c>
      <c r="G205" s="7">
        <f t="shared" si="5"/>
        <v>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6">
        <v>200.0</v>
      </c>
      <c r="C206" s="7">
        <f t="shared" si="6"/>
        <v>0</v>
      </c>
      <c r="D206" s="7">
        <f t="shared" si="7"/>
        <v>0</v>
      </c>
      <c r="E206" s="7">
        <f t="shared" si="3"/>
        <v>0</v>
      </c>
      <c r="F206" s="7">
        <f t="shared" si="4"/>
        <v>0</v>
      </c>
      <c r="G206" s="7">
        <f t="shared" si="5"/>
        <v>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6">
        <v>201.0</v>
      </c>
      <c r="C207" s="7">
        <f t="shared" si="6"/>
        <v>0</v>
      </c>
      <c r="D207" s="7">
        <f t="shared" si="7"/>
        <v>0</v>
      </c>
      <c r="E207" s="7">
        <f t="shared" si="3"/>
        <v>0</v>
      </c>
      <c r="F207" s="7">
        <f t="shared" si="4"/>
        <v>0</v>
      </c>
      <c r="G207" s="7">
        <f t="shared" si="5"/>
        <v>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6">
        <v>202.0</v>
      </c>
      <c r="C208" s="7">
        <f t="shared" si="6"/>
        <v>0</v>
      </c>
      <c r="D208" s="7">
        <f t="shared" si="7"/>
        <v>0</v>
      </c>
      <c r="E208" s="7">
        <f t="shared" si="3"/>
        <v>0</v>
      </c>
      <c r="F208" s="7">
        <f t="shared" si="4"/>
        <v>0</v>
      </c>
      <c r="G208" s="7">
        <f t="shared" si="5"/>
        <v>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6">
        <v>203.0</v>
      </c>
      <c r="C209" s="7">
        <f t="shared" si="6"/>
        <v>0</v>
      </c>
      <c r="D209" s="7">
        <f t="shared" si="7"/>
        <v>0</v>
      </c>
      <c r="E209" s="7">
        <f t="shared" si="3"/>
        <v>0</v>
      </c>
      <c r="F209" s="7">
        <f t="shared" si="4"/>
        <v>0</v>
      </c>
      <c r="G209" s="7">
        <f t="shared" si="5"/>
        <v>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6">
        <v>204.0</v>
      </c>
      <c r="C210" s="7">
        <f t="shared" si="6"/>
        <v>0</v>
      </c>
      <c r="D210" s="7">
        <f t="shared" si="7"/>
        <v>0</v>
      </c>
      <c r="E210" s="7">
        <f t="shared" si="3"/>
        <v>0</v>
      </c>
      <c r="F210" s="7">
        <f t="shared" si="4"/>
        <v>0</v>
      </c>
      <c r="G210" s="7">
        <f t="shared" si="5"/>
        <v>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6">
        <v>205.0</v>
      </c>
      <c r="C211" s="7">
        <f t="shared" si="6"/>
        <v>0</v>
      </c>
      <c r="D211" s="7">
        <f t="shared" si="7"/>
        <v>0</v>
      </c>
      <c r="E211" s="7">
        <f t="shared" si="3"/>
        <v>0</v>
      </c>
      <c r="F211" s="7">
        <f t="shared" si="4"/>
        <v>0</v>
      </c>
      <c r="G211" s="7">
        <f t="shared" si="5"/>
        <v>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6">
        <v>206.0</v>
      </c>
      <c r="C212" s="7">
        <f t="shared" si="6"/>
        <v>0</v>
      </c>
      <c r="D212" s="7">
        <f t="shared" si="7"/>
        <v>0</v>
      </c>
      <c r="E212" s="7">
        <f t="shared" si="3"/>
        <v>0</v>
      </c>
      <c r="F212" s="7">
        <f t="shared" si="4"/>
        <v>0</v>
      </c>
      <c r="G212" s="7">
        <f t="shared" si="5"/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6">
        <v>207.0</v>
      </c>
      <c r="C213" s="7">
        <f t="shared" si="6"/>
        <v>0</v>
      </c>
      <c r="D213" s="7">
        <f t="shared" si="7"/>
        <v>0</v>
      </c>
      <c r="E213" s="7">
        <f t="shared" si="3"/>
        <v>0</v>
      </c>
      <c r="F213" s="7">
        <f t="shared" si="4"/>
        <v>0</v>
      </c>
      <c r="G213" s="7">
        <f t="shared" si="5"/>
        <v>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6">
        <v>208.0</v>
      </c>
      <c r="C214" s="7">
        <f t="shared" si="6"/>
        <v>0</v>
      </c>
      <c r="D214" s="7">
        <f t="shared" si="7"/>
        <v>0</v>
      </c>
      <c r="E214" s="7">
        <f t="shared" si="3"/>
        <v>0</v>
      </c>
      <c r="F214" s="7">
        <f t="shared" si="4"/>
        <v>0</v>
      </c>
      <c r="G214" s="7">
        <f t="shared" si="5"/>
        <v>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6">
        <v>209.0</v>
      </c>
      <c r="C215" s="7">
        <f t="shared" si="6"/>
        <v>0</v>
      </c>
      <c r="D215" s="7">
        <f t="shared" si="7"/>
        <v>0</v>
      </c>
      <c r="E215" s="7">
        <f t="shared" si="3"/>
        <v>0</v>
      </c>
      <c r="F215" s="7">
        <f t="shared" si="4"/>
        <v>0</v>
      </c>
      <c r="G215" s="7">
        <f t="shared" si="5"/>
        <v>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6">
        <v>210.0</v>
      </c>
      <c r="C216" s="7">
        <f t="shared" si="6"/>
        <v>0</v>
      </c>
      <c r="D216" s="7">
        <f t="shared" si="7"/>
        <v>0</v>
      </c>
      <c r="E216" s="7">
        <f t="shared" si="3"/>
        <v>0</v>
      </c>
      <c r="F216" s="7">
        <f t="shared" si="4"/>
        <v>0</v>
      </c>
      <c r="G216" s="7">
        <f t="shared" si="5"/>
        <v>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6">
        <v>211.0</v>
      </c>
      <c r="C217" s="7">
        <f t="shared" si="6"/>
        <v>0</v>
      </c>
      <c r="D217" s="7">
        <f t="shared" si="7"/>
        <v>0</v>
      </c>
      <c r="E217" s="7">
        <f t="shared" si="3"/>
        <v>0</v>
      </c>
      <c r="F217" s="7">
        <f t="shared" si="4"/>
        <v>0</v>
      </c>
      <c r="G217" s="7">
        <f t="shared" si="5"/>
        <v>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6">
        <v>212.0</v>
      </c>
      <c r="C218" s="7">
        <f t="shared" si="6"/>
        <v>0</v>
      </c>
      <c r="D218" s="7">
        <f t="shared" si="7"/>
        <v>0</v>
      </c>
      <c r="E218" s="7">
        <f t="shared" si="3"/>
        <v>0</v>
      </c>
      <c r="F218" s="7">
        <f t="shared" si="4"/>
        <v>0</v>
      </c>
      <c r="G218" s="7">
        <f t="shared" si="5"/>
        <v>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6">
        <v>213.0</v>
      </c>
      <c r="C219" s="7">
        <f t="shared" si="6"/>
        <v>0</v>
      </c>
      <c r="D219" s="7">
        <f t="shared" si="7"/>
        <v>0</v>
      </c>
      <c r="E219" s="7">
        <f t="shared" si="3"/>
        <v>0</v>
      </c>
      <c r="F219" s="7">
        <f t="shared" si="4"/>
        <v>0</v>
      </c>
      <c r="G219" s="7">
        <f t="shared" si="5"/>
        <v>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6">
        <v>214.0</v>
      </c>
      <c r="C220" s="7">
        <f t="shared" si="6"/>
        <v>0</v>
      </c>
      <c r="D220" s="7">
        <f t="shared" si="7"/>
        <v>0</v>
      </c>
      <c r="E220" s="7">
        <f t="shared" si="3"/>
        <v>0</v>
      </c>
      <c r="F220" s="7">
        <f t="shared" si="4"/>
        <v>0</v>
      </c>
      <c r="G220" s="7">
        <f t="shared" si="5"/>
        <v>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6">
        <v>215.0</v>
      </c>
      <c r="C221" s="7">
        <f t="shared" si="6"/>
        <v>0</v>
      </c>
      <c r="D221" s="7">
        <f t="shared" si="7"/>
        <v>0</v>
      </c>
      <c r="E221" s="7">
        <f t="shared" si="3"/>
        <v>0</v>
      </c>
      <c r="F221" s="7">
        <f t="shared" si="4"/>
        <v>0</v>
      </c>
      <c r="G221" s="7">
        <f t="shared" si="5"/>
        <v>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6">
        <v>216.0</v>
      </c>
      <c r="C222" s="7">
        <f t="shared" si="6"/>
        <v>0</v>
      </c>
      <c r="D222" s="7">
        <f t="shared" si="7"/>
        <v>0</v>
      </c>
      <c r="E222" s="7">
        <f t="shared" si="3"/>
        <v>0</v>
      </c>
      <c r="F222" s="7">
        <f t="shared" si="4"/>
        <v>0</v>
      </c>
      <c r="G222" s="7">
        <f t="shared" si="5"/>
        <v>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6">
        <v>217.0</v>
      </c>
      <c r="C223" s="7">
        <f t="shared" si="6"/>
        <v>0</v>
      </c>
      <c r="D223" s="7">
        <f t="shared" si="7"/>
        <v>0</v>
      </c>
      <c r="E223" s="7">
        <f t="shared" si="3"/>
        <v>0</v>
      </c>
      <c r="F223" s="7">
        <f t="shared" si="4"/>
        <v>0</v>
      </c>
      <c r="G223" s="7">
        <f t="shared" si="5"/>
        <v>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6">
        <v>218.0</v>
      </c>
      <c r="C224" s="7">
        <f t="shared" si="6"/>
        <v>0</v>
      </c>
      <c r="D224" s="7">
        <f t="shared" si="7"/>
        <v>0</v>
      </c>
      <c r="E224" s="7">
        <f t="shared" si="3"/>
        <v>0</v>
      </c>
      <c r="F224" s="7">
        <f t="shared" si="4"/>
        <v>0</v>
      </c>
      <c r="G224" s="7">
        <f t="shared" si="5"/>
        <v>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6">
        <v>219.0</v>
      </c>
      <c r="C225" s="7">
        <f t="shared" si="6"/>
        <v>0</v>
      </c>
      <c r="D225" s="7">
        <f t="shared" si="7"/>
        <v>0</v>
      </c>
      <c r="E225" s="7">
        <f t="shared" si="3"/>
        <v>0</v>
      </c>
      <c r="F225" s="7">
        <f t="shared" si="4"/>
        <v>0</v>
      </c>
      <c r="G225" s="7">
        <f t="shared" si="5"/>
        <v>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6">
        <v>220.0</v>
      </c>
      <c r="C226" s="7">
        <f t="shared" si="6"/>
        <v>0</v>
      </c>
      <c r="D226" s="7">
        <f t="shared" si="7"/>
        <v>0</v>
      </c>
      <c r="E226" s="7">
        <f t="shared" si="3"/>
        <v>0</v>
      </c>
      <c r="F226" s="7">
        <f t="shared" si="4"/>
        <v>0</v>
      </c>
      <c r="G226" s="7">
        <f t="shared" si="5"/>
        <v>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6">
        <v>221.0</v>
      </c>
      <c r="C227" s="7">
        <f t="shared" si="6"/>
        <v>0</v>
      </c>
      <c r="D227" s="7">
        <f t="shared" si="7"/>
        <v>0</v>
      </c>
      <c r="E227" s="7">
        <f t="shared" si="3"/>
        <v>0</v>
      </c>
      <c r="F227" s="7">
        <f t="shared" si="4"/>
        <v>0</v>
      </c>
      <c r="G227" s="7">
        <f t="shared" si="5"/>
        <v>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6">
        <v>222.0</v>
      </c>
      <c r="C228" s="7">
        <f t="shared" si="6"/>
        <v>0</v>
      </c>
      <c r="D228" s="7">
        <f t="shared" si="7"/>
        <v>0</v>
      </c>
      <c r="E228" s="7">
        <f t="shared" si="3"/>
        <v>0</v>
      </c>
      <c r="F228" s="7">
        <f t="shared" si="4"/>
        <v>0</v>
      </c>
      <c r="G228" s="7">
        <f t="shared" si="5"/>
        <v>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6">
        <v>223.0</v>
      </c>
      <c r="C229" s="7">
        <f t="shared" si="6"/>
        <v>0</v>
      </c>
      <c r="D229" s="7">
        <f t="shared" si="7"/>
        <v>0</v>
      </c>
      <c r="E229" s="7">
        <f t="shared" si="3"/>
        <v>0</v>
      </c>
      <c r="F229" s="7">
        <f t="shared" si="4"/>
        <v>0</v>
      </c>
      <c r="G229" s="7">
        <f t="shared" si="5"/>
        <v>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6">
        <v>224.0</v>
      </c>
      <c r="C230" s="7">
        <f t="shared" si="6"/>
        <v>0</v>
      </c>
      <c r="D230" s="7">
        <f t="shared" si="7"/>
        <v>0</v>
      </c>
      <c r="E230" s="7">
        <f t="shared" si="3"/>
        <v>0</v>
      </c>
      <c r="F230" s="7">
        <f t="shared" si="4"/>
        <v>0</v>
      </c>
      <c r="G230" s="7">
        <f t="shared" si="5"/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6">
        <v>225.0</v>
      </c>
      <c r="C231" s="7">
        <f t="shared" si="6"/>
        <v>0</v>
      </c>
      <c r="D231" s="7">
        <f t="shared" si="7"/>
        <v>0</v>
      </c>
      <c r="E231" s="7">
        <f t="shared" si="3"/>
        <v>0</v>
      </c>
      <c r="F231" s="7">
        <f t="shared" si="4"/>
        <v>0</v>
      </c>
      <c r="G231" s="7">
        <f t="shared" si="5"/>
        <v>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6">
        <v>226.0</v>
      </c>
      <c r="C232" s="7">
        <f t="shared" si="6"/>
        <v>0</v>
      </c>
      <c r="D232" s="7">
        <f t="shared" si="7"/>
        <v>0</v>
      </c>
      <c r="E232" s="7">
        <f t="shared" si="3"/>
        <v>0</v>
      </c>
      <c r="F232" s="7">
        <f t="shared" si="4"/>
        <v>0</v>
      </c>
      <c r="G232" s="7">
        <f t="shared" si="5"/>
        <v>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6">
        <v>227.0</v>
      </c>
      <c r="C233" s="7">
        <f t="shared" si="6"/>
        <v>0</v>
      </c>
      <c r="D233" s="7">
        <f t="shared" si="7"/>
        <v>0</v>
      </c>
      <c r="E233" s="7">
        <f t="shared" si="3"/>
        <v>0</v>
      </c>
      <c r="F233" s="7">
        <f t="shared" si="4"/>
        <v>0</v>
      </c>
      <c r="G233" s="7">
        <f t="shared" si="5"/>
        <v>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6">
        <v>228.0</v>
      </c>
      <c r="C234" s="7">
        <f t="shared" si="6"/>
        <v>0</v>
      </c>
      <c r="D234" s="7">
        <f t="shared" si="7"/>
        <v>0</v>
      </c>
      <c r="E234" s="7">
        <f t="shared" si="3"/>
        <v>0</v>
      </c>
      <c r="F234" s="7">
        <f t="shared" si="4"/>
        <v>0</v>
      </c>
      <c r="G234" s="7">
        <f t="shared" si="5"/>
        <v>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6">
        <v>229.0</v>
      </c>
      <c r="C235" s="7">
        <f t="shared" si="6"/>
        <v>0</v>
      </c>
      <c r="D235" s="7">
        <f t="shared" si="7"/>
        <v>0</v>
      </c>
      <c r="E235" s="7">
        <f t="shared" si="3"/>
        <v>0</v>
      </c>
      <c r="F235" s="7">
        <f t="shared" si="4"/>
        <v>0</v>
      </c>
      <c r="G235" s="7">
        <f t="shared" si="5"/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6">
        <v>230.0</v>
      </c>
      <c r="C236" s="7">
        <f t="shared" si="6"/>
        <v>0</v>
      </c>
      <c r="D236" s="7">
        <f t="shared" si="7"/>
        <v>0</v>
      </c>
      <c r="E236" s="7">
        <f t="shared" si="3"/>
        <v>0</v>
      </c>
      <c r="F236" s="7">
        <f t="shared" si="4"/>
        <v>0</v>
      </c>
      <c r="G236" s="7">
        <f t="shared" si="5"/>
        <v>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6">
        <v>231.0</v>
      </c>
      <c r="C237" s="7">
        <f t="shared" si="6"/>
        <v>0</v>
      </c>
      <c r="D237" s="7">
        <f t="shared" si="7"/>
        <v>0</v>
      </c>
      <c r="E237" s="7">
        <f t="shared" si="3"/>
        <v>0</v>
      </c>
      <c r="F237" s="7">
        <f t="shared" si="4"/>
        <v>0</v>
      </c>
      <c r="G237" s="7">
        <f t="shared" si="5"/>
        <v>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6">
        <v>232.0</v>
      </c>
      <c r="C238" s="7">
        <f t="shared" si="6"/>
        <v>0</v>
      </c>
      <c r="D238" s="7">
        <f t="shared" si="7"/>
        <v>0</v>
      </c>
      <c r="E238" s="7">
        <f t="shared" si="3"/>
        <v>0</v>
      </c>
      <c r="F238" s="7">
        <f t="shared" si="4"/>
        <v>0</v>
      </c>
      <c r="G238" s="7">
        <f t="shared" si="5"/>
        <v>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6">
        <v>233.0</v>
      </c>
      <c r="C239" s="7">
        <f t="shared" si="6"/>
        <v>0</v>
      </c>
      <c r="D239" s="7">
        <f t="shared" si="7"/>
        <v>0</v>
      </c>
      <c r="E239" s="7">
        <f t="shared" si="3"/>
        <v>0</v>
      </c>
      <c r="F239" s="7">
        <f t="shared" si="4"/>
        <v>0</v>
      </c>
      <c r="G239" s="7">
        <f t="shared" si="5"/>
        <v>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6">
        <v>234.0</v>
      </c>
      <c r="C240" s="7">
        <f t="shared" si="6"/>
        <v>0</v>
      </c>
      <c r="D240" s="7">
        <f t="shared" si="7"/>
        <v>0</v>
      </c>
      <c r="E240" s="7">
        <f t="shared" si="3"/>
        <v>0</v>
      </c>
      <c r="F240" s="7">
        <f t="shared" si="4"/>
        <v>0</v>
      </c>
      <c r="G240" s="7">
        <f t="shared" si="5"/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6">
        <v>235.0</v>
      </c>
      <c r="C241" s="7">
        <f t="shared" si="6"/>
        <v>0</v>
      </c>
      <c r="D241" s="7">
        <f t="shared" si="7"/>
        <v>0</v>
      </c>
      <c r="E241" s="7">
        <f t="shared" si="3"/>
        <v>0</v>
      </c>
      <c r="F241" s="7">
        <f t="shared" si="4"/>
        <v>0</v>
      </c>
      <c r="G241" s="7">
        <f t="shared" si="5"/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6">
        <v>236.0</v>
      </c>
      <c r="C242" s="7">
        <f t="shared" si="6"/>
        <v>0</v>
      </c>
      <c r="D242" s="7">
        <f t="shared" si="7"/>
        <v>0</v>
      </c>
      <c r="E242" s="7">
        <f t="shared" si="3"/>
        <v>0</v>
      </c>
      <c r="F242" s="7">
        <f t="shared" si="4"/>
        <v>0</v>
      </c>
      <c r="G242" s="7">
        <f t="shared" si="5"/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6">
        <v>237.0</v>
      </c>
      <c r="C243" s="7">
        <f t="shared" si="6"/>
        <v>0</v>
      </c>
      <c r="D243" s="7">
        <f t="shared" si="7"/>
        <v>0</v>
      </c>
      <c r="E243" s="7">
        <f t="shared" si="3"/>
        <v>0</v>
      </c>
      <c r="F243" s="7">
        <f t="shared" si="4"/>
        <v>0</v>
      </c>
      <c r="G243" s="7">
        <f t="shared" si="5"/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6">
        <v>238.0</v>
      </c>
      <c r="C244" s="7">
        <f t="shared" si="6"/>
        <v>0</v>
      </c>
      <c r="D244" s="7">
        <f t="shared" si="7"/>
        <v>0</v>
      </c>
      <c r="E244" s="7">
        <f t="shared" si="3"/>
        <v>0</v>
      </c>
      <c r="F244" s="7">
        <f t="shared" si="4"/>
        <v>0</v>
      </c>
      <c r="G244" s="7">
        <f t="shared" si="5"/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6">
        <v>239.0</v>
      </c>
      <c r="C245" s="7">
        <f t="shared" si="6"/>
        <v>0</v>
      </c>
      <c r="D245" s="7">
        <f t="shared" si="7"/>
        <v>0</v>
      </c>
      <c r="E245" s="7">
        <f t="shared" si="3"/>
        <v>0</v>
      </c>
      <c r="F245" s="7">
        <f t="shared" si="4"/>
        <v>0</v>
      </c>
      <c r="G245" s="7">
        <f t="shared" si="5"/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6">
        <v>240.0</v>
      </c>
      <c r="C246" s="7">
        <f t="shared" si="6"/>
        <v>0</v>
      </c>
      <c r="D246" s="7">
        <f t="shared" si="7"/>
        <v>0</v>
      </c>
      <c r="E246" s="7">
        <f t="shared" si="3"/>
        <v>0</v>
      </c>
      <c r="F246" s="7">
        <f t="shared" si="4"/>
        <v>0</v>
      </c>
      <c r="G246" s="7">
        <f t="shared" si="5"/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6">
        <v>241.0</v>
      </c>
      <c r="C247" s="7">
        <f t="shared" si="6"/>
        <v>0</v>
      </c>
      <c r="D247" s="7">
        <f t="shared" si="7"/>
        <v>0</v>
      </c>
      <c r="E247" s="7">
        <f t="shared" si="3"/>
        <v>0</v>
      </c>
      <c r="F247" s="7">
        <f t="shared" si="4"/>
        <v>0</v>
      </c>
      <c r="G247" s="7">
        <f t="shared" si="5"/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6">
        <v>242.0</v>
      </c>
      <c r="C248" s="7">
        <f t="shared" si="6"/>
        <v>0</v>
      </c>
      <c r="D248" s="7">
        <f t="shared" si="7"/>
        <v>0</v>
      </c>
      <c r="E248" s="7">
        <f t="shared" si="3"/>
        <v>0</v>
      </c>
      <c r="F248" s="7">
        <f t="shared" si="4"/>
        <v>0</v>
      </c>
      <c r="G248" s="7">
        <f t="shared" si="5"/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6">
        <v>243.0</v>
      </c>
      <c r="C249" s="7">
        <f t="shared" si="6"/>
        <v>0</v>
      </c>
      <c r="D249" s="7">
        <f t="shared" si="7"/>
        <v>0</v>
      </c>
      <c r="E249" s="7">
        <f t="shared" si="3"/>
        <v>0</v>
      </c>
      <c r="F249" s="7">
        <f t="shared" si="4"/>
        <v>0</v>
      </c>
      <c r="G249" s="7">
        <f t="shared" si="5"/>
        <v>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6">
        <v>244.0</v>
      </c>
      <c r="C250" s="7">
        <f t="shared" si="6"/>
        <v>0</v>
      </c>
      <c r="D250" s="7">
        <f t="shared" si="7"/>
        <v>0</v>
      </c>
      <c r="E250" s="7">
        <f t="shared" si="3"/>
        <v>0</v>
      </c>
      <c r="F250" s="7">
        <f t="shared" si="4"/>
        <v>0</v>
      </c>
      <c r="G250" s="7">
        <f t="shared" si="5"/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6">
        <v>245.0</v>
      </c>
      <c r="C251" s="7">
        <f t="shared" si="6"/>
        <v>0</v>
      </c>
      <c r="D251" s="7">
        <f t="shared" si="7"/>
        <v>0</v>
      </c>
      <c r="E251" s="7">
        <f t="shared" si="3"/>
        <v>0</v>
      </c>
      <c r="F251" s="7">
        <f t="shared" si="4"/>
        <v>0</v>
      </c>
      <c r="G251" s="7">
        <f t="shared" si="5"/>
        <v>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6">
        <v>246.0</v>
      </c>
      <c r="C252" s="7">
        <f t="shared" si="6"/>
        <v>0</v>
      </c>
      <c r="D252" s="7">
        <f t="shared" si="7"/>
        <v>0</v>
      </c>
      <c r="E252" s="7">
        <f t="shared" si="3"/>
        <v>0</v>
      </c>
      <c r="F252" s="7">
        <f t="shared" si="4"/>
        <v>0</v>
      </c>
      <c r="G252" s="7">
        <f t="shared" si="5"/>
        <v>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6">
        <v>247.0</v>
      </c>
      <c r="C253" s="7">
        <f t="shared" si="6"/>
        <v>0</v>
      </c>
      <c r="D253" s="7">
        <f t="shared" si="7"/>
        <v>0</v>
      </c>
      <c r="E253" s="7">
        <f t="shared" si="3"/>
        <v>0</v>
      </c>
      <c r="F253" s="7">
        <f t="shared" si="4"/>
        <v>0</v>
      </c>
      <c r="G253" s="7">
        <f t="shared" si="5"/>
        <v>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6">
        <v>248.0</v>
      </c>
      <c r="C254" s="7">
        <f t="shared" si="6"/>
        <v>0</v>
      </c>
      <c r="D254" s="7">
        <f t="shared" si="7"/>
        <v>0</v>
      </c>
      <c r="E254" s="7">
        <f t="shared" si="3"/>
        <v>0</v>
      </c>
      <c r="F254" s="7">
        <f t="shared" si="4"/>
        <v>0</v>
      </c>
      <c r="G254" s="7">
        <f t="shared" si="5"/>
        <v>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6">
        <v>249.0</v>
      </c>
      <c r="C255" s="7">
        <f t="shared" si="6"/>
        <v>0</v>
      </c>
      <c r="D255" s="7">
        <f t="shared" si="7"/>
        <v>0</v>
      </c>
      <c r="E255" s="7">
        <f t="shared" si="3"/>
        <v>0</v>
      </c>
      <c r="F255" s="7">
        <f t="shared" si="4"/>
        <v>0</v>
      </c>
      <c r="G255" s="7">
        <f t="shared" si="5"/>
        <v>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6">
        <v>250.0</v>
      </c>
      <c r="C256" s="7">
        <f t="shared" si="6"/>
        <v>0</v>
      </c>
      <c r="D256" s="7">
        <f t="shared" si="7"/>
        <v>0</v>
      </c>
      <c r="E256" s="7">
        <f t="shared" si="3"/>
        <v>0</v>
      </c>
      <c r="F256" s="7">
        <f t="shared" si="4"/>
        <v>0</v>
      </c>
      <c r="G256" s="7">
        <f t="shared" si="5"/>
        <v>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6">
        <v>251.0</v>
      </c>
      <c r="C257" s="7">
        <f t="shared" si="6"/>
        <v>0</v>
      </c>
      <c r="D257" s="7">
        <f t="shared" si="7"/>
        <v>0</v>
      </c>
      <c r="E257" s="7">
        <f t="shared" si="3"/>
        <v>0</v>
      </c>
      <c r="F257" s="7">
        <f t="shared" si="4"/>
        <v>0</v>
      </c>
      <c r="G257" s="7">
        <f t="shared" si="5"/>
        <v>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6">
        <v>252.0</v>
      </c>
      <c r="C258" s="7">
        <f t="shared" si="6"/>
        <v>0</v>
      </c>
      <c r="D258" s="7">
        <f t="shared" si="7"/>
        <v>0</v>
      </c>
      <c r="E258" s="7">
        <f t="shared" si="3"/>
        <v>0</v>
      </c>
      <c r="F258" s="7">
        <f t="shared" si="4"/>
        <v>0</v>
      </c>
      <c r="G258" s="7">
        <f t="shared" si="5"/>
        <v>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6">
        <v>253.0</v>
      </c>
      <c r="C259" s="7">
        <f t="shared" si="6"/>
        <v>0</v>
      </c>
      <c r="D259" s="7">
        <f t="shared" si="7"/>
        <v>0</v>
      </c>
      <c r="E259" s="7">
        <f t="shared" si="3"/>
        <v>0</v>
      </c>
      <c r="F259" s="7">
        <f t="shared" si="4"/>
        <v>0</v>
      </c>
      <c r="G259" s="7">
        <f t="shared" si="5"/>
        <v>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6">
        <v>254.0</v>
      </c>
      <c r="C260" s="7">
        <f t="shared" si="6"/>
        <v>0</v>
      </c>
      <c r="D260" s="7">
        <f t="shared" si="7"/>
        <v>0</v>
      </c>
      <c r="E260" s="7">
        <f t="shared" si="3"/>
        <v>0</v>
      </c>
      <c r="F260" s="7">
        <f t="shared" si="4"/>
        <v>0</v>
      </c>
      <c r="G260" s="7">
        <f t="shared" si="5"/>
        <v>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6">
        <v>255.0</v>
      </c>
      <c r="C261" s="7">
        <f t="shared" si="6"/>
        <v>0</v>
      </c>
      <c r="D261" s="7">
        <f t="shared" si="7"/>
        <v>0</v>
      </c>
      <c r="E261" s="7">
        <f t="shared" si="3"/>
        <v>0</v>
      </c>
      <c r="F261" s="7">
        <f t="shared" si="4"/>
        <v>0</v>
      </c>
      <c r="G261" s="7">
        <f t="shared" si="5"/>
        <v>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6">
        <v>256.0</v>
      </c>
      <c r="C262" s="7">
        <f t="shared" si="6"/>
        <v>0</v>
      </c>
      <c r="D262" s="7">
        <f t="shared" si="7"/>
        <v>0</v>
      </c>
      <c r="E262" s="7">
        <f t="shared" si="3"/>
        <v>0</v>
      </c>
      <c r="F262" s="7">
        <f t="shared" si="4"/>
        <v>0</v>
      </c>
      <c r="G262" s="7">
        <f t="shared" si="5"/>
        <v>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6">
        <v>257.0</v>
      </c>
      <c r="C263" s="7">
        <f t="shared" si="6"/>
        <v>0</v>
      </c>
      <c r="D263" s="7">
        <f t="shared" si="7"/>
        <v>0</v>
      </c>
      <c r="E263" s="7">
        <f t="shared" si="3"/>
        <v>0</v>
      </c>
      <c r="F263" s="7">
        <f t="shared" si="4"/>
        <v>0</v>
      </c>
      <c r="G263" s="7">
        <f t="shared" si="5"/>
        <v>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6">
        <v>258.0</v>
      </c>
      <c r="C264" s="7">
        <f t="shared" si="6"/>
        <v>0</v>
      </c>
      <c r="D264" s="7">
        <f t="shared" si="7"/>
        <v>0</v>
      </c>
      <c r="E264" s="7">
        <f t="shared" si="3"/>
        <v>0</v>
      </c>
      <c r="F264" s="7">
        <f t="shared" si="4"/>
        <v>0</v>
      </c>
      <c r="G264" s="7">
        <f t="shared" si="5"/>
        <v>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6">
        <v>259.0</v>
      </c>
      <c r="C265" s="7">
        <f t="shared" si="6"/>
        <v>0</v>
      </c>
      <c r="D265" s="7">
        <f t="shared" si="7"/>
        <v>0</v>
      </c>
      <c r="E265" s="7">
        <f t="shared" si="3"/>
        <v>0</v>
      </c>
      <c r="F265" s="7">
        <f t="shared" si="4"/>
        <v>0</v>
      </c>
      <c r="G265" s="7">
        <f t="shared" si="5"/>
        <v>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6">
        <v>260.0</v>
      </c>
      <c r="C266" s="7">
        <f t="shared" si="6"/>
        <v>0</v>
      </c>
      <c r="D266" s="7">
        <f t="shared" si="7"/>
        <v>0</v>
      </c>
      <c r="E266" s="7">
        <f t="shared" si="3"/>
        <v>0</v>
      </c>
      <c r="F266" s="7">
        <f t="shared" si="4"/>
        <v>0</v>
      </c>
      <c r="G266" s="7">
        <f t="shared" si="5"/>
        <v>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6">
        <v>261.0</v>
      </c>
      <c r="C267" s="7">
        <f t="shared" si="6"/>
        <v>0</v>
      </c>
      <c r="D267" s="7">
        <f t="shared" si="7"/>
        <v>0</v>
      </c>
      <c r="E267" s="7">
        <f t="shared" si="3"/>
        <v>0</v>
      </c>
      <c r="F267" s="7">
        <f t="shared" si="4"/>
        <v>0</v>
      </c>
      <c r="G267" s="7">
        <f t="shared" si="5"/>
        <v>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6">
        <v>262.0</v>
      </c>
      <c r="C268" s="7">
        <f t="shared" si="6"/>
        <v>0</v>
      </c>
      <c r="D268" s="7">
        <f t="shared" si="7"/>
        <v>0</v>
      </c>
      <c r="E268" s="7">
        <f t="shared" si="3"/>
        <v>0</v>
      </c>
      <c r="F268" s="7">
        <f t="shared" si="4"/>
        <v>0</v>
      </c>
      <c r="G268" s="7">
        <f t="shared" si="5"/>
        <v>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6">
        <v>263.0</v>
      </c>
      <c r="C269" s="7">
        <f t="shared" si="6"/>
        <v>0</v>
      </c>
      <c r="D269" s="7">
        <f t="shared" si="7"/>
        <v>0</v>
      </c>
      <c r="E269" s="7">
        <f t="shared" si="3"/>
        <v>0</v>
      </c>
      <c r="F269" s="7">
        <f t="shared" si="4"/>
        <v>0</v>
      </c>
      <c r="G269" s="7">
        <f t="shared" si="5"/>
        <v>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6">
        <v>264.0</v>
      </c>
      <c r="C270" s="7">
        <f t="shared" si="6"/>
        <v>0</v>
      </c>
      <c r="D270" s="7">
        <f t="shared" si="7"/>
        <v>0</v>
      </c>
      <c r="E270" s="7">
        <f t="shared" si="3"/>
        <v>0</v>
      </c>
      <c r="F270" s="7">
        <f t="shared" si="4"/>
        <v>0</v>
      </c>
      <c r="G270" s="7">
        <f t="shared" si="5"/>
        <v>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6">
        <v>265.0</v>
      </c>
      <c r="C271" s="7">
        <f t="shared" si="6"/>
        <v>0</v>
      </c>
      <c r="D271" s="7">
        <f t="shared" si="7"/>
        <v>0</v>
      </c>
      <c r="E271" s="7">
        <f t="shared" si="3"/>
        <v>0</v>
      </c>
      <c r="F271" s="7">
        <f t="shared" si="4"/>
        <v>0</v>
      </c>
      <c r="G271" s="7">
        <f t="shared" si="5"/>
        <v>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6">
        <v>266.0</v>
      </c>
      <c r="C272" s="7">
        <f t="shared" si="6"/>
        <v>0</v>
      </c>
      <c r="D272" s="7">
        <f t="shared" si="7"/>
        <v>0</v>
      </c>
      <c r="E272" s="7">
        <f t="shared" si="3"/>
        <v>0</v>
      </c>
      <c r="F272" s="7">
        <f t="shared" si="4"/>
        <v>0</v>
      </c>
      <c r="G272" s="7">
        <f t="shared" si="5"/>
        <v>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6">
        <v>267.0</v>
      </c>
      <c r="C273" s="7">
        <f t="shared" si="6"/>
        <v>0</v>
      </c>
      <c r="D273" s="7">
        <f t="shared" si="7"/>
        <v>0</v>
      </c>
      <c r="E273" s="7">
        <f t="shared" si="3"/>
        <v>0</v>
      </c>
      <c r="F273" s="7">
        <f t="shared" si="4"/>
        <v>0</v>
      </c>
      <c r="G273" s="7">
        <f t="shared" si="5"/>
        <v>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6">
        <v>268.0</v>
      </c>
      <c r="C274" s="7">
        <f t="shared" si="6"/>
        <v>0</v>
      </c>
      <c r="D274" s="7">
        <f t="shared" si="7"/>
        <v>0</v>
      </c>
      <c r="E274" s="7">
        <f t="shared" si="3"/>
        <v>0</v>
      </c>
      <c r="F274" s="7">
        <f t="shared" si="4"/>
        <v>0</v>
      </c>
      <c r="G274" s="7">
        <f t="shared" si="5"/>
        <v>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6">
        <v>269.0</v>
      </c>
      <c r="C275" s="7">
        <f t="shared" si="6"/>
        <v>0</v>
      </c>
      <c r="D275" s="7">
        <f t="shared" si="7"/>
        <v>0</v>
      </c>
      <c r="E275" s="7">
        <f t="shared" si="3"/>
        <v>0</v>
      </c>
      <c r="F275" s="7">
        <f t="shared" si="4"/>
        <v>0</v>
      </c>
      <c r="G275" s="7">
        <f t="shared" si="5"/>
        <v>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6">
        <v>270.0</v>
      </c>
      <c r="C276" s="7">
        <f t="shared" si="6"/>
        <v>0</v>
      </c>
      <c r="D276" s="7">
        <f t="shared" si="7"/>
        <v>0</v>
      </c>
      <c r="E276" s="7">
        <f t="shared" si="3"/>
        <v>0</v>
      </c>
      <c r="F276" s="7">
        <f t="shared" si="4"/>
        <v>0</v>
      </c>
      <c r="G276" s="7">
        <f t="shared" si="5"/>
        <v>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6">
        <v>271.0</v>
      </c>
      <c r="C277" s="7">
        <f t="shared" si="6"/>
        <v>0</v>
      </c>
      <c r="D277" s="7">
        <f t="shared" si="7"/>
        <v>0</v>
      </c>
      <c r="E277" s="7">
        <f t="shared" si="3"/>
        <v>0</v>
      </c>
      <c r="F277" s="7">
        <f t="shared" si="4"/>
        <v>0</v>
      </c>
      <c r="G277" s="7">
        <f t="shared" si="5"/>
        <v>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6">
        <v>272.0</v>
      </c>
      <c r="C278" s="7">
        <f t="shared" si="6"/>
        <v>0</v>
      </c>
      <c r="D278" s="7">
        <f t="shared" si="7"/>
        <v>0</v>
      </c>
      <c r="E278" s="7">
        <f t="shared" si="3"/>
        <v>0</v>
      </c>
      <c r="F278" s="7">
        <f t="shared" si="4"/>
        <v>0</v>
      </c>
      <c r="G278" s="7">
        <f t="shared" si="5"/>
        <v>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6">
        <v>273.0</v>
      </c>
      <c r="C279" s="7">
        <f t="shared" si="6"/>
        <v>0</v>
      </c>
      <c r="D279" s="7">
        <f t="shared" si="7"/>
        <v>0</v>
      </c>
      <c r="E279" s="7">
        <f t="shared" si="3"/>
        <v>0</v>
      </c>
      <c r="F279" s="7">
        <f t="shared" si="4"/>
        <v>0</v>
      </c>
      <c r="G279" s="7">
        <f t="shared" si="5"/>
        <v>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6">
        <v>274.0</v>
      </c>
      <c r="C280" s="7">
        <f t="shared" si="6"/>
        <v>0</v>
      </c>
      <c r="D280" s="7">
        <f t="shared" si="7"/>
        <v>0</v>
      </c>
      <c r="E280" s="7">
        <f t="shared" si="3"/>
        <v>0</v>
      </c>
      <c r="F280" s="7">
        <f t="shared" si="4"/>
        <v>0</v>
      </c>
      <c r="G280" s="7">
        <f t="shared" si="5"/>
        <v>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6">
        <v>275.0</v>
      </c>
      <c r="C281" s="7">
        <f t="shared" si="6"/>
        <v>0</v>
      </c>
      <c r="D281" s="7">
        <f t="shared" si="7"/>
        <v>0</v>
      </c>
      <c r="E281" s="7">
        <f t="shared" si="3"/>
        <v>0</v>
      </c>
      <c r="F281" s="7">
        <f t="shared" si="4"/>
        <v>0</v>
      </c>
      <c r="G281" s="7">
        <f t="shared" si="5"/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6">
        <v>276.0</v>
      </c>
      <c r="C282" s="7">
        <f t="shared" si="6"/>
        <v>0</v>
      </c>
      <c r="D282" s="7">
        <f t="shared" si="7"/>
        <v>0</v>
      </c>
      <c r="E282" s="7">
        <f t="shared" si="3"/>
        <v>0</v>
      </c>
      <c r="F282" s="7">
        <f t="shared" si="4"/>
        <v>0</v>
      </c>
      <c r="G282" s="7">
        <f t="shared" si="5"/>
        <v>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6">
        <v>277.0</v>
      </c>
      <c r="C283" s="7">
        <f t="shared" si="6"/>
        <v>0</v>
      </c>
      <c r="D283" s="7">
        <f t="shared" si="7"/>
        <v>0</v>
      </c>
      <c r="E283" s="7">
        <f t="shared" si="3"/>
        <v>0</v>
      </c>
      <c r="F283" s="7">
        <f t="shared" si="4"/>
        <v>0</v>
      </c>
      <c r="G283" s="7">
        <f t="shared" si="5"/>
        <v>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6">
        <v>278.0</v>
      </c>
      <c r="C284" s="7">
        <f t="shared" si="6"/>
        <v>0</v>
      </c>
      <c r="D284" s="7">
        <f t="shared" si="7"/>
        <v>0</v>
      </c>
      <c r="E284" s="7">
        <f t="shared" si="3"/>
        <v>0</v>
      </c>
      <c r="F284" s="7">
        <f t="shared" si="4"/>
        <v>0</v>
      </c>
      <c r="G284" s="7">
        <f t="shared" si="5"/>
        <v>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6">
        <v>279.0</v>
      </c>
      <c r="C285" s="7">
        <f t="shared" si="6"/>
        <v>0</v>
      </c>
      <c r="D285" s="7">
        <f t="shared" si="7"/>
        <v>0</v>
      </c>
      <c r="E285" s="7">
        <f t="shared" si="3"/>
        <v>0</v>
      </c>
      <c r="F285" s="7">
        <f t="shared" si="4"/>
        <v>0</v>
      </c>
      <c r="G285" s="7">
        <f t="shared" si="5"/>
        <v>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6">
        <v>280.0</v>
      </c>
      <c r="C286" s="7">
        <f t="shared" si="6"/>
        <v>0</v>
      </c>
      <c r="D286" s="7">
        <f t="shared" si="7"/>
        <v>0</v>
      </c>
      <c r="E286" s="7">
        <f t="shared" si="3"/>
        <v>0</v>
      </c>
      <c r="F286" s="7">
        <f t="shared" si="4"/>
        <v>0</v>
      </c>
      <c r="G286" s="7">
        <f t="shared" si="5"/>
        <v>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6">
        <v>281.0</v>
      </c>
      <c r="C287" s="7">
        <f t="shared" si="6"/>
        <v>0</v>
      </c>
      <c r="D287" s="7">
        <f t="shared" si="7"/>
        <v>0</v>
      </c>
      <c r="E287" s="7">
        <f t="shared" si="3"/>
        <v>0</v>
      </c>
      <c r="F287" s="7">
        <f t="shared" si="4"/>
        <v>0</v>
      </c>
      <c r="G287" s="7">
        <f t="shared" si="5"/>
        <v>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6">
        <v>282.0</v>
      </c>
      <c r="C288" s="7">
        <f t="shared" si="6"/>
        <v>0</v>
      </c>
      <c r="D288" s="7">
        <f t="shared" si="7"/>
        <v>0</v>
      </c>
      <c r="E288" s="7">
        <f t="shared" si="3"/>
        <v>0</v>
      </c>
      <c r="F288" s="7">
        <f t="shared" si="4"/>
        <v>0</v>
      </c>
      <c r="G288" s="7">
        <f t="shared" si="5"/>
        <v>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6">
        <v>283.0</v>
      </c>
      <c r="C289" s="7">
        <f t="shared" si="6"/>
        <v>0</v>
      </c>
      <c r="D289" s="7">
        <f t="shared" si="7"/>
        <v>0</v>
      </c>
      <c r="E289" s="7">
        <f t="shared" si="3"/>
        <v>0</v>
      </c>
      <c r="F289" s="7">
        <f t="shared" si="4"/>
        <v>0</v>
      </c>
      <c r="G289" s="7">
        <f t="shared" si="5"/>
        <v>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6">
        <v>284.0</v>
      </c>
      <c r="C290" s="7">
        <f t="shared" si="6"/>
        <v>0</v>
      </c>
      <c r="D290" s="7">
        <f t="shared" si="7"/>
        <v>0</v>
      </c>
      <c r="E290" s="7">
        <f t="shared" si="3"/>
        <v>0</v>
      </c>
      <c r="F290" s="7">
        <f t="shared" si="4"/>
        <v>0</v>
      </c>
      <c r="G290" s="7">
        <f t="shared" si="5"/>
        <v>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6">
        <v>285.0</v>
      </c>
      <c r="C291" s="7">
        <f t="shared" si="6"/>
        <v>0</v>
      </c>
      <c r="D291" s="7">
        <f t="shared" si="7"/>
        <v>0</v>
      </c>
      <c r="E291" s="7">
        <f t="shared" si="3"/>
        <v>0</v>
      </c>
      <c r="F291" s="7">
        <f t="shared" si="4"/>
        <v>0</v>
      </c>
      <c r="G291" s="7">
        <f t="shared" si="5"/>
        <v>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6">
        <v>286.0</v>
      </c>
      <c r="C292" s="7">
        <f t="shared" si="6"/>
        <v>0</v>
      </c>
      <c r="D292" s="7">
        <f t="shared" si="7"/>
        <v>0</v>
      </c>
      <c r="E292" s="7">
        <f t="shared" si="3"/>
        <v>0</v>
      </c>
      <c r="F292" s="7">
        <f t="shared" si="4"/>
        <v>0</v>
      </c>
      <c r="G292" s="7">
        <f t="shared" si="5"/>
        <v>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6">
        <v>287.0</v>
      </c>
      <c r="C293" s="7">
        <f t="shared" si="6"/>
        <v>0</v>
      </c>
      <c r="D293" s="7">
        <f t="shared" si="7"/>
        <v>0</v>
      </c>
      <c r="E293" s="7">
        <f t="shared" si="3"/>
        <v>0</v>
      </c>
      <c r="F293" s="7">
        <f t="shared" si="4"/>
        <v>0</v>
      </c>
      <c r="G293" s="7">
        <f t="shared" si="5"/>
        <v>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6">
        <v>288.0</v>
      </c>
      <c r="C294" s="7">
        <f t="shared" si="6"/>
        <v>0</v>
      </c>
      <c r="D294" s="7">
        <f t="shared" si="7"/>
        <v>0</v>
      </c>
      <c r="E294" s="7">
        <f t="shared" si="3"/>
        <v>0</v>
      </c>
      <c r="F294" s="7">
        <f t="shared" si="4"/>
        <v>0</v>
      </c>
      <c r="G294" s="7">
        <f t="shared" si="5"/>
        <v>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6">
        <v>289.0</v>
      </c>
      <c r="C295" s="7">
        <f t="shared" si="6"/>
        <v>0</v>
      </c>
      <c r="D295" s="7">
        <f t="shared" si="7"/>
        <v>0</v>
      </c>
      <c r="E295" s="7">
        <f t="shared" si="3"/>
        <v>0</v>
      </c>
      <c r="F295" s="7">
        <f t="shared" si="4"/>
        <v>0</v>
      </c>
      <c r="G295" s="7">
        <f t="shared" si="5"/>
        <v>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6">
        <v>290.0</v>
      </c>
      <c r="C296" s="7">
        <f t="shared" si="6"/>
        <v>0</v>
      </c>
      <c r="D296" s="7">
        <f t="shared" si="7"/>
        <v>0</v>
      </c>
      <c r="E296" s="7">
        <f t="shared" si="3"/>
        <v>0</v>
      </c>
      <c r="F296" s="7">
        <f t="shared" si="4"/>
        <v>0</v>
      </c>
      <c r="G296" s="7">
        <f t="shared" si="5"/>
        <v>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6">
        <v>291.0</v>
      </c>
      <c r="C297" s="7">
        <f t="shared" si="6"/>
        <v>0</v>
      </c>
      <c r="D297" s="7">
        <f t="shared" si="7"/>
        <v>0</v>
      </c>
      <c r="E297" s="7">
        <f t="shared" si="3"/>
        <v>0</v>
      </c>
      <c r="F297" s="7">
        <f t="shared" si="4"/>
        <v>0</v>
      </c>
      <c r="G297" s="7">
        <f t="shared" si="5"/>
        <v>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6">
        <v>292.0</v>
      </c>
      <c r="C298" s="7">
        <f t="shared" si="6"/>
        <v>0</v>
      </c>
      <c r="D298" s="7">
        <f t="shared" si="7"/>
        <v>0</v>
      </c>
      <c r="E298" s="7">
        <f t="shared" si="3"/>
        <v>0</v>
      </c>
      <c r="F298" s="7">
        <f t="shared" si="4"/>
        <v>0</v>
      </c>
      <c r="G298" s="7">
        <f t="shared" si="5"/>
        <v>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6">
        <v>293.0</v>
      </c>
      <c r="C299" s="7">
        <f t="shared" si="6"/>
        <v>0</v>
      </c>
      <c r="D299" s="7">
        <f t="shared" si="7"/>
        <v>0</v>
      </c>
      <c r="E299" s="7">
        <f t="shared" si="3"/>
        <v>0</v>
      </c>
      <c r="F299" s="7">
        <f t="shared" si="4"/>
        <v>0</v>
      </c>
      <c r="G299" s="7">
        <f t="shared" si="5"/>
        <v>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6">
        <v>294.0</v>
      </c>
      <c r="C300" s="7">
        <f t="shared" si="6"/>
        <v>0</v>
      </c>
      <c r="D300" s="7">
        <f t="shared" si="7"/>
        <v>0</v>
      </c>
      <c r="E300" s="7">
        <f t="shared" si="3"/>
        <v>0</v>
      </c>
      <c r="F300" s="7">
        <f t="shared" si="4"/>
        <v>0</v>
      </c>
      <c r="G300" s="7">
        <f t="shared" si="5"/>
        <v>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6">
        <v>295.0</v>
      </c>
      <c r="C301" s="7">
        <f t="shared" si="6"/>
        <v>0</v>
      </c>
      <c r="D301" s="7">
        <f t="shared" si="7"/>
        <v>0</v>
      </c>
      <c r="E301" s="7">
        <f t="shared" si="3"/>
        <v>0</v>
      </c>
      <c r="F301" s="7">
        <f t="shared" si="4"/>
        <v>0</v>
      </c>
      <c r="G301" s="7">
        <f t="shared" si="5"/>
        <v>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6">
        <v>296.0</v>
      </c>
      <c r="C302" s="7">
        <f t="shared" si="6"/>
        <v>0</v>
      </c>
      <c r="D302" s="7">
        <f t="shared" si="7"/>
        <v>0</v>
      </c>
      <c r="E302" s="7">
        <f t="shared" si="3"/>
        <v>0</v>
      </c>
      <c r="F302" s="7">
        <f t="shared" si="4"/>
        <v>0</v>
      </c>
      <c r="G302" s="7">
        <f t="shared" si="5"/>
        <v>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6">
        <v>297.0</v>
      </c>
      <c r="C303" s="7">
        <f t="shared" si="6"/>
        <v>0</v>
      </c>
      <c r="D303" s="7">
        <f t="shared" si="7"/>
        <v>0</v>
      </c>
      <c r="E303" s="7">
        <f t="shared" si="3"/>
        <v>0</v>
      </c>
      <c r="F303" s="7">
        <f t="shared" si="4"/>
        <v>0</v>
      </c>
      <c r="G303" s="7">
        <f t="shared" si="5"/>
        <v>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6">
        <v>298.0</v>
      </c>
      <c r="C304" s="7">
        <f t="shared" si="6"/>
        <v>0</v>
      </c>
      <c r="D304" s="7">
        <f t="shared" si="7"/>
        <v>0</v>
      </c>
      <c r="E304" s="7">
        <f t="shared" si="3"/>
        <v>0</v>
      </c>
      <c r="F304" s="7">
        <f t="shared" si="4"/>
        <v>0</v>
      </c>
      <c r="G304" s="7">
        <f t="shared" si="5"/>
        <v>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6">
        <v>299.0</v>
      </c>
      <c r="C305" s="7">
        <f t="shared" si="6"/>
        <v>0</v>
      </c>
      <c r="D305" s="7">
        <f t="shared" si="7"/>
        <v>0</v>
      </c>
      <c r="E305" s="7">
        <f t="shared" si="3"/>
        <v>0</v>
      </c>
      <c r="F305" s="7">
        <f t="shared" si="4"/>
        <v>0</v>
      </c>
      <c r="G305" s="7">
        <f t="shared" si="5"/>
        <v>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6">
        <v>300.0</v>
      </c>
      <c r="C306" s="7">
        <f t="shared" si="6"/>
        <v>0</v>
      </c>
      <c r="D306" s="7">
        <f t="shared" si="7"/>
        <v>0</v>
      </c>
      <c r="E306" s="7">
        <f t="shared" si="3"/>
        <v>0</v>
      </c>
      <c r="F306" s="7">
        <f t="shared" si="4"/>
        <v>0</v>
      </c>
      <c r="G306" s="7">
        <f t="shared" si="5"/>
        <v>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6">
        <v>301.0</v>
      </c>
      <c r="C307" s="7">
        <f t="shared" si="6"/>
        <v>0</v>
      </c>
      <c r="D307" s="7">
        <f t="shared" si="7"/>
        <v>0</v>
      </c>
      <c r="E307" s="7">
        <f t="shared" si="3"/>
        <v>0</v>
      </c>
      <c r="F307" s="7">
        <f t="shared" si="4"/>
        <v>0</v>
      </c>
      <c r="G307" s="7">
        <f t="shared" si="5"/>
        <v>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6">
        <v>302.0</v>
      </c>
      <c r="C308" s="7">
        <f t="shared" si="6"/>
        <v>0</v>
      </c>
      <c r="D308" s="7">
        <f t="shared" si="7"/>
        <v>0</v>
      </c>
      <c r="E308" s="7">
        <f t="shared" si="3"/>
        <v>0</v>
      </c>
      <c r="F308" s="7">
        <f t="shared" si="4"/>
        <v>0</v>
      </c>
      <c r="G308" s="7">
        <f t="shared" si="5"/>
        <v>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6">
        <v>303.0</v>
      </c>
      <c r="C309" s="7">
        <f t="shared" si="6"/>
        <v>0</v>
      </c>
      <c r="D309" s="7">
        <f t="shared" si="7"/>
        <v>0</v>
      </c>
      <c r="E309" s="7">
        <f t="shared" si="3"/>
        <v>0</v>
      </c>
      <c r="F309" s="7">
        <f t="shared" si="4"/>
        <v>0</v>
      </c>
      <c r="G309" s="7">
        <f t="shared" si="5"/>
        <v>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6">
        <v>304.0</v>
      </c>
      <c r="C310" s="7">
        <f t="shared" si="6"/>
        <v>0</v>
      </c>
      <c r="D310" s="7">
        <f t="shared" si="7"/>
        <v>0</v>
      </c>
      <c r="E310" s="7">
        <f t="shared" si="3"/>
        <v>0</v>
      </c>
      <c r="F310" s="7">
        <f t="shared" si="4"/>
        <v>0</v>
      </c>
      <c r="G310" s="7">
        <f t="shared" si="5"/>
        <v>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6">
        <v>305.0</v>
      </c>
      <c r="C311" s="7">
        <f t="shared" si="6"/>
        <v>0</v>
      </c>
      <c r="D311" s="7">
        <f t="shared" si="7"/>
        <v>0</v>
      </c>
      <c r="E311" s="7">
        <f t="shared" si="3"/>
        <v>0</v>
      </c>
      <c r="F311" s="7">
        <f t="shared" si="4"/>
        <v>0</v>
      </c>
      <c r="G311" s="7">
        <f t="shared" si="5"/>
        <v>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6">
        <v>306.0</v>
      </c>
      <c r="C312" s="7">
        <f t="shared" si="6"/>
        <v>0</v>
      </c>
      <c r="D312" s="7">
        <f t="shared" si="7"/>
        <v>0</v>
      </c>
      <c r="E312" s="7">
        <f t="shared" si="3"/>
        <v>0</v>
      </c>
      <c r="F312" s="7">
        <f t="shared" si="4"/>
        <v>0</v>
      </c>
      <c r="G312" s="7">
        <f t="shared" si="5"/>
        <v>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6">
        <v>307.0</v>
      </c>
      <c r="C313" s="7">
        <f t="shared" si="6"/>
        <v>0</v>
      </c>
      <c r="D313" s="7">
        <f t="shared" si="7"/>
        <v>0</v>
      </c>
      <c r="E313" s="7">
        <f t="shared" si="3"/>
        <v>0</v>
      </c>
      <c r="F313" s="7">
        <f t="shared" si="4"/>
        <v>0</v>
      </c>
      <c r="G313" s="7">
        <f t="shared" si="5"/>
        <v>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6">
        <v>308.0</v>
      </c>
      <c r="C314" s="7">
        <f t="shared" si="6"/>
        <v>0</v>
      </c>
      <c r="D314" s="7">
        <f t="shared" si="7"/>
        <v>0</v>
      </c>
      <c r="E314" s="7">
        <f t="shared" si="3"/>
        <v>0</v>
      </c>
      <c r="F314" s="7">
        <f t="shared" si="4"/>
        <v>0</v>
      </c>
      <c r="G314" s="7">
        <f t="shared" si="5"/>
        <v>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6">
        <v>309.0</v>
      </c>
      <c r="C315" s="7">
        <f t="shared" si="6"/>
        <v>0</v>
      </c>
      <c r="D315" s="7">
        <f t="shared" si="7"/>
        <v>0</v>
      </c>
      <c r="E315" s="7">
        <f t="shared" si="3"/>
        <v>0</v>
      </c>
      <c r="F315" s="7">
        <f t="shared" si="4"/>
        <v>0</v>
      </c>
      <c r="G315" s="7">
        <f t="shared" si="5"/>
        <v>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6">
        <v>310.0</v>
      </c>
      <c r="C316" s="7">
        <f t="shared" si="6"/>
        <v>0</v>
      </c>
      <c r="D316" s="7">
        <f t="shared" si="7"/>
        <v>0</v>
      </c>
      <c r="E316" s="7">
        <f t="shared" si="3"/>
        <v>0</v>
      </c>
      <c r="F316" s="7">
        <f t="shared" si="4"/>
        <v>0</v>
      </c>
      <c r="G316" s="7">
        <f t="shared" si="5"/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6">
        <v>311.0</v>
      </c>
      <c r="C317" s="7">
        <f t="shared" si="6"/>
        <v>0</v>
      </c>
      <c r="D317" s="7">
        <f t="shared" si="7"/>
        <v>0</v>
      </c>
      <c r="E317" s="7">
        <f t="shared" si="3"/>
        <v>0</v>
      </c>
      <c r="F317" s="7">
        <f t="shared" si="4"/>
        <v>0</v>
      </c>
      <c r="G317" s="7">
        <f t="shared" si="5"/>
        <v>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6">
        <v>312.0</v>
      </c>
      <c r="C318" s="7">
        <f t="shared" si="6"/>
        <v>0</v>
      </c>
      <c r="D318" s="7">
        <f t="shared" si="7"/>
        <v>0</v>
      </c>
      <c r="E318" s="7">
        <f t="shared" si="3"/>
        <v>0</v>
      </c>
      <c r="F318" s="7">
        <f t="shared" si="4"/>
        <v>0</v>
      </c>
      <c r="G318" s="7">
        <f t="shared" si="5"/>
        <v>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6">
        <v>313.0</v>
      </c>
      <c r="C319" s="7">
        <f t="shared" si="6"/>
        <v>0</v>
      </c>
      <c r="D319" s="7">
        <f t="shared" si="7"/>
        <v>0</v>
      </c>
      <c r="E319" s="7">
        <f t="shared" si="3"/>
        <v>0</v>
      </c>
      <c r="F319" s="7">
        <f t="shared" si="4"/>
        <v>0</v>
      </c>
      <c r="G319" s="7">
        <f t="shared" si="5"/>
        <v>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6">
        <v>314.0</v>
      </c>
      <c r="C320" s="7">
        <f t="shared" si="6"/>
        <v>0</v>
      </c>
      <c r="D320" s="7">
        <f t="shared" si="7"/>
        <v>0</v>
      </c>
      <c r="E320" s="7">
        <f t="shared" si="3"/>
        <v>0</v>
      </c>
      <c r="F320" s="7">
        <f t="shared" si="4"/>
        <v>0</v>
      </c>
      <c r="G320" s="7">
        <f t="shared" si="5"/>
        <v>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6">
        <v>315.0</v>
      </c>
      <c r="C321" s="7">
        <f t="shared" si="6"/>
        <v>0</v>
      </c>
      <c r="D321" s="7">
        <f t="shared" si="7"/>
        <v>0</v>
      </c>
      <c r="E321" s="7">
        <f t="shared" si="3"/>
        <v>0</v>
      </c>
      <c r="F321" s="7">
        <f t="shared" si="4"/>
        <v>0</v>
      </c>
      <c r="G321" s="7">
        <f t="shared" si="5"/>
        <v>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6">
        <v>316.0</v>
      </c>
      <c r="C322" s="7">
        <f t="shared" si="6"/>
        <v>0</v>
      </c>
      <c r="D322" s="7">
        <f t="shared" si="7"/>
        <v>0</v>
      </c>
      <c r="E322" s="7">
        <f t="shared" si="3"/>
        <v>0</v>
      </c>
      <c r="F322" s="7">
        <f t="shared" si="4"/>
        <v>0</v>
      </c>
      <c r="G322" s="7">
        <f t="shared" si="5"/>
        <v>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6">
        <v>317.0</v>
      </c>
      <c r="C323" s="7">
        <f t="shared" si="6"/>
        <v>0</v>
      </c>
      <c r="D323" s="7">
        <f t="shared" si="7"/>
        <v>0</v>
      </c>
      <c r="E323" s="7">
        <f t="shared" si="3"/>
        <v>0</v>
      </c>
      <c r="F323" s="7">
        <f t="shared" si="4"/>
        <v>0</v>
      </c>
      <c r="G323" s="7">
        <f t="shared" si="5"/>
        <v>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6">
        <v>318.0</v>
      </c>
      <c r="C324" s="7">
        <f t="shared" si="6"/>
        <v>0</v>
      </c>
      <c r="D324" s="7">
        <f t="shared" si="7"/>
        <v>0</v>
      </c>
      <c r="E324" s="7">
        <f t="shared" si="3"/>
        <v>0</v>
      </c>
      <c r="F324" s="7">
        <f t="shared" si="4"/>
        <v>0</v>
      </c>
      <c r="G324" s="7">
        <f t="shared" si="5"/>
        <v>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6">
        <v>319.0</v>
      </c>
      <c r="C325" s="7">
        <f t="shared" si="6"/>
        <v>0</v>
      </c>
      <c r="D325" s="7">
        <f t="shared" si="7"/>
        <v>0</v>
      </c>
      <c r="E325" s="7">
        <f t="shared" si="3"/>
        <v>0</v>
      </c>
      <c r="F325" s="7">
        <f t="shared" si="4"/>
        <v>0</v>
      </c>
      <c r="G325" s="7">
        <f t="shared" si="5"/>
        <v>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6">
        <v>320.0</v>
      </c>
      <c r="C326" s="7">
        <f t="shared" si="6"/>
        <v>0</v>
      </c>
      <c r="D326" s="7">
        <f t="shared" si="7"/>
        <v>0</v>
      </c>
      <c r="E326" s="7">
        <f t="shared" si="3"/>
        <v>0</v>
      </c>
      <c r="F326" s="7">
        <f t="shared" si="4"/>
        <v>0</v>
      </c>
      <c r="G326" s="7">
        <f t="shared" si="5"/>
        <v>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6">
        <v>321.0</v>
      </c>
      <c r="C327" s="7">
        <f t="shared" si="6"/>
        <v>0</v>
      </c>
      <c r="D327" s="7">
        <f t="shared" si="7"/>
        <v>0</v>
      </c>
      <c r="E327" s="7">
        <f t="shared" si="3"/>
        <v>0</v>
      </c>
      <c r="F327" s="7">
        <f t="shared" si="4"/>
        <v>0</v>
      </c>
      <c r="G327" s="7">
        <f t="shared" si="5"/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6">
        <v>322.0</v>
      </c>
      <c r="C328" s="7">
        <f t="shared" si="6"/>
        <v>0</v>
      </c>
      <c r="D328" s="7">
        <f t="shared" si="7"/>
        <v>0</v>
      </c>
      <c r="E328" s="7">
        <f t="shared" si="3"/>
        <v>0</v>
      </c>
      <c r="F328" s="7">
        <f t="shared" si="4"/>
        <v>0</v>
      </c>
      <c r="G328" s="7">
        <f t="shared" si="5"/>
        <v>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6">
        <v>323.0</v>
      </c>
      <c r="C329" s="7">
        <f t="shared" si="6"/>
        <v>0</v>
      </c>
      <c r="D329" s="7">
        <f t="shared" si="7"/>
        <v>0</v>
      </c>
      <c r="E329" s="7">
        <f t="shared" si="3"/>
        <v>0</v>
      </c>
      <c r="F329" s="7">
        <f t="shared" si="4"/>
        <v>0</v>
      </c>
      <c r="G329" s="7">
        <f t="shared" si="5"/>
        <v>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6">
        <v>324.0</v>
      </c>
      <c r="C330" s="7">
        <f t="shared" si="6"/>
        <v>0</v>
      </c>
      <c r="D330" s="7">
        <f t="shared" si="7"/>
        <v>0</v>
      </c>
      <c r="E330" s="7">
        <f t="shared" si="3"/>
        <v>0</v>
      </c>
      <c r="F330" s="7">
        <f t="shared" si="4"/>
        <v>0</v>
      </c>
      <c r="G330" s="7">
        <f t="shared" si="5"/>
        <v>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6">
        <v>325.0</v>
      </c>
      <c r="C331" s="7">
        <f t="shared" si="6"/>
        <v>0</v>
      </c>
      <c r="D331" s="7">
        <f t="shared" si="7"/>
        <v>0</v>
      </c>
      <c r="E331" s="7">
        <f t="shared" si="3"/>
        <v>0</v>
      </c>
      <c r="F331" s="7">
        <f t="shared" si="4"/>
        <v>0</v>
      </c>
      <c r="G331" s="7">
        <f t="shared" si="5"/>
        <v>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6">
        <v>326.0</v>
      </c>
      <c r="C332" s="7">
        <f t="shared" si="6"/>
        <v>0</v>
      </c>
      <c r="D332" s="7">
        <f t="shared" si="7"/>
        <v>0</v>
      </c>
      <c r="E332" s="7">
        <f t="shared" si="3"/>
        <v>0</v>
      </c>
      <c r="F332" s="7">
        <f t="shared" si="4"/>
        <v>0</v>
      </c>
      <c r="G332" s="7">
        <f t="shared" si="5"/>
        <v>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6">
        <v>327.0</v>
      </c>
      <c r="C333" s="7">
        <f t="shared" si="6"/>
        <v>0</v>
      </c>
      <c r="D333" s="7">
        <f t="shared" si="7"/>
        <v>0</v>
      </c>
      <c r="E333" s="7">
        <f t="shared" si="3"/>
        <v>0</v>
      </c>
      <c r="F333" s="7">
        <f t="shared" si="4"/>
        <v>0</v>
      </c>
      <c r="G333" s="7">
        <f t="shared" si="5"/>
        <v>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6">
        <v>328.0</v>
      </c>
      <c r="C334" s="7">
        <f t="shared" si="6"/>
        <v>0</v>
      </c>
      <c r="D334" s="7">
        <f t="shared" si="7"/>
        <v>0</v>
      </c>
      <c r="E334" s="7">
        <f t="shared" si="3"/>
        <v>0</v>
      </c>
      <c r="F334" s="7">
        <f t="shared" si="4"/>
        <v>0</v>
      </c>
      <c r="G334" s="7">
        <f t="shared" si="5"/>
        <v>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6">
        <v>329.0</v>
      </c>
      <c r="C335" s="7">
        <f t="shared" si="6"/>
        <v>0</v>
      </c>
      <c r="D335" s="7">
        <f t="shared" si="7"/>
        <v>0</v>
      </c>
      <c r="E335" s="7">
        <f t="shared" si="3"/>
        <v>0</v>
      </c>
      <c r="F335" s="7">
        <f t="shared" si="4"/>
        <v>0</v>
      </c>
      <c r="G335" s="7">
        <f t="shared" si="5"/>
        <v>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6">
        <v>330.0</v>
      </c>
      <c r="C336" s="7">
        <f t="shared" si="6"/>
        <v>0</v>
      </c>
      <c r="D336" s="7">
        <f t="shared" si="7"/>
        <v>0</v>
      </c>
      <c r="E336" s="7">
        <f t="shared" si="3"/>
        <v>0</v>
      </c>
      <c r="F336" s="7">
        <f t="shared" si="4"/>
        <v>0</v>
      </c>
      <c r="G336" s="7">
        <f t="shared" si="5"/>
        <v>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6">
        <v>331.0</v>
      </c>
      <c r="C337" s="7">
        <f t="shared" si="6"/>
        <v>0</v>
      </c>
      <c r="D337" s="7">
        <f t="shared" si="7"/>
        <v>0</v>
      </c>
      <c r="E337" s="7">
        <f t="shared" si="3"/>
        <v>0</v>
      </c>
      <c r="F337" s="7">
        <f t="shared" si="4"/>
        <v>0</v>
      </c>
      <c r="G337" s="7">
        <f t="shared" si="5"/>
        <v>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6">
        <v>332.0</v>
      </c>
      <c r="C338" s="7">
        <f t="shared" si="6"/>
        <v>0</v>
      </c>
      <c r="D338" s="7">
        <f t="shared" si="7"/>
        <v>0</v>
      </c>
      <c r="E338" s="7">
        <f t="shared" si="3"/>
        <v>0</v>
      </c>
      <c r="F338" s="7">
        <f t="shared" si="4"/>
        <v>0</v>
      </c>
      <c r="G338" s="7">
        <f t="shared" si="5"/>
        <v>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6">
        <v>333.0</v>
      </c>
      <c r="C339" s="7">
        <f t="shared" si="6"/>
        <v>0</v>
      </c>
      <c r="D339" s="7">
        <f t="shared" si="7"/>
        <v>0</v>
      </c>
      <c r="E339" s="7">
        <f t="shared" si="3"/>
        <v>0</v>
      </c>
      <c r="F339" s="7">
        <f t="shared" si="4"/>
        <v>0</v>
      </c>
      <c r="G339" s="7">
        <f t="shared" si="5"/>
        <v>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6">
        <v>334.0</v>
      </c>
      <c r="C340" s="7">
        <f t="shared" si="6"/>
        <v>0</v>
      </c>
      <c r="D340" s="7">
        <f t="shared" si="7"/>
        <v>0</v>
      </c>
      <c r="E340" s="7">
        <f t="shared" si="3"/>
        <v>0</v>
      </c>
      <c r="F340" s="7">
        <f t="shared" si="4"/>
        <v>0</v>
      </c>
      <c r="G340" s="7">
        <f t="shared" si="5"/>
        <v>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6">
        <v>335.0</v>
      </c>
      <c r="C341" s="7">
        <f t="shared" si="6"/>
        <v>0</v>
      </c>
      <c r="D341" s="7">
        <f t="shared" si="7"/>
        <v>0</v>
      </c>
      <c r="E341" s="7">
        <f t="shared" si="3"/>
        <v>0</v>
      </c>
      <c r="F341" s="7">
        <f t="shared" si="4"/>
        <v>0</v>
      </c>
      <c r="G341" s="7">
        <f t="shared" si="5"/>
        <v>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6">
        <v>336.0</v>
      </c>
      <c r="C342" s="7">
        <f t="shared" si="6"/>
        <v>0</v>
      </c>
      <c r="D342" s="7">
        <f t="shared" si="7"/>
        <v>0</v>
      </c>
      <c r="E342" s="7">
        <f t="shared" si="3"/>
        <v>0</v>
      </c>
      <c r="F342" s="7">
        <f t="shared" si="4"/>
        <v>0</v>
      </c>
      <c r="G342" s="7">
        <f t="shared" si="5"/>
        <v>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6">
        <v>337.0</v>
      </c>
      <c r="C343" s="7">
        <f t="shared" si="6"/>
        <v>0</v>
      </c>
      <c r="D343" s="7">
        <f t="shared" si="7"/>
        <v>0</v>
      </c>
      <c r="E343" s="7">
        <f t="shared" si="3"/>
        <v>0</v>
      </c>
      <c r="F343" s="7">
        <f t="shared" si="4"/>
        <v>0</v>
      </c>
      <c r="G343" s="7">
        <f t="shared" si="5"/>
        <v>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6">
        <v>338.0</v>
      </c>
      <c r="C344" s="7">
        <f t="shared" si="6"/>
        <v>0</v>
      </c>
      <c r="D344" s="7">
        <f t="shared" si="7"/>
        <v>0</v>
      </c>
      <c r="E344" s="7">
        <f t="shared" si="3"/>
        <v>0</v>
      </c>
      <c r="F344" s="7">
        <f t="shared" si="4"/>
        <v>0</v>
      </c>
      <c r="G344" s="7">
        <f t="shared" si="5"/>
        <v>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6">
        <v>339.0</v>
      </c>
      <c r="C345" s="7">
        <f t="shared" si="6"/>
        <v>0</v>
      </c>
      <c r="D345" s="7">
        <f t="shared" si="7"/>
        <v>0</v>
      </c>
      <c r="E345" s="7">
        <f t="shared" si="3"/>
        <v>0</v>
      </c>
      <c r="F345" s="7">
        <f t="shared" si="4"/>
        <v>0</v>
      </c>
      <c r="G345" s="7">
        <f t="shared" si="5"/>
        <v>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6">
        <v>340.0</v>
      </c>
      <c r="C346" s="7">
        <f t="shared" si="6"/>
        <v>0</v>
      </c>
      <c r="D346" s="7">
        <f t="shared" si="7"/>
        <v>0</v>
      </c>
      <c r="E346" s="7">
        <f t="shared" si="3"/>
        <v>0</v>
      </c>
      <c r="F346" s="7">
        <f t="shared" si="4"/>
        <v>0</v>
      </c>
      <c r="G346" s="7">
        <f t="shared" si="5"/>
        <v>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6">
        <v>341.0</v>
      </c>
      <c r="C347" s="7">
        <f t="shared" si="6"/>
        <v>0</v>
      </c>
      <c r="D347" s="7">
        <f t="shared" si="7"/>
        <v>0</v>
      </c>
      <c r="E347" s="7">
        <f t="shared" si="3"/>
        <v>0</v>
      </c>
      <c r="F347" s="7">
        <f t="shared" si="4"/>
        <v>0</v>
      </c>
      <c r="G347" s="7">
        <f t="shared" si="5"/>
        <v>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6">
        <v>342.0</v>
      </c>
      <c r="C348" s="7">
        <f t="shared" si="6"/>
        <v>0</v>
      </c>
      <c r="D348" s="7">
        <f t="shared" si="7"/>
        <v>0</v>
      </c>
      <c r="E348" s="7">
        <f t="shared" si="3"/>
        <v>0</v>
      </c>
      <c r="F348" s="7">
        <f t="shared" si="4"/>
        <v>0</v>
      </c>
      <c r="G348" s="7">
        <f t="shared" si="5"/>
        <v>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6">
        <v>343.0</v>
      </c>
      <c r="C349" s="7">
        <f t="shared" si="6"/>
        <v>0</v>
      </c>
      <c r="D349" s="7">
        <f t="shared" si="7"/>
        <v>0</v>
      </c>
      <c r="E349" s="7">
        <f t="shared" si="3"/>
        <v>0</v>
      </c>
      <c r="F349" s="7">
        <f t="shared" si="4"/>
        <v>0</v>
      </c>
      <c r="G349" s="7">
        <f t="shared" si="5"/>
        <v>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6">
        <v>344.0</v>
      </c>
      <c r="C350" s="7">
        <f t="shared" si="6"/>
        <v>0</v>
      </c>
      <c r="D350" s="7">
        <f t="shared" si="7"/>
        <v>0</v>
      </c>
      <c r="E350" s="7">
        <f t="shared" si="3"/>
        <v>0</v>
      </c>
      <c r="F350" s="7">
        <f t="shared" si="4"/>
        <v>0</v>
      </c>
      <c r="G350" s="7">
        <f t="shared" si="5"/>
        <v>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6">
        <v>345.0</v>
      </c>
      <c r="C351" s="7">
        <f t="shared" si="6"/>
        <v>0</v>
      </c>
      <c r="D351" s="7">
        <f t="shared" si="7"/>
        <v>0</v>
      </c>
      <c r="E351" s="7">
        <f t="shared" si="3"/>
        <v>0</v>
      </c>
      <c r="F351" s="7">
        <f t="shared" si="4"/>
        <v>0</v>
      </c>
      <c r="G351" s="7">
        <f t="shared" si="5"/>
        <v>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6">
        <v>346.0</v>
      </c>
      <c r="C352" s="7">
        <f t="shared" si="6"/>
        <v>0</v>
      </c>
      <c r="D352" s="7">
        <f t="shared" si="7"/>
        <v>0</v>
      </c>
      <c r="E352" s="7">
        <f t="shared" si="3"/>
        <v>0</v>
      </c>
      <c r="F352" s="7">
        <f t="shared" si="4"/>
        <v>0</v>
      </c>
      <c r="G352" s="7">
        <f t="shared" si="5"/>
        <v>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6">
        <v>347.0</v>
      </c>
      <c r="C353" s="7">
        <f t="shared" si="6"/>
        <v>0</v>
      </c>
      <c r="D353" s="7">
        <f t="shared" si="7"/>
        <v>0</v>
      </c>
      <c r="E353" s="7">
        <f t="shared" si="3"/>
        <v>0</v>
      </c>
      <c r="F353" s="7">
        <f t="shared" si="4"/>
        <v>0</v>
      </c>
      <c r="G353" s="7">
        <f t="shared" si="5"/>
        <v>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6">
        <v>348.0</v>
      </c>
      <c r="C354" s="7">
        <f t="shared" si="6"/>
        <v>0</v>
      </c>
      <c r="D354" s="7">
        <f t="shared" si="7"/>
        <v>0</v>
      </c>
      <c r="E354" s="7">
        <f t="shared" si="3"/>
        <v>0</v>
      </c>
      <c r="F354" s="7">
        <f t="shared" si="4"/>
        <v>0</v>
      </c>
      <c r="G354" s="7">
        <f t="shared" si="5"/>
        <v>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6">
        <v>349.0</v>
      </c>
      <c r="C355" s="7">
        <f t="shared" si="6"/>
        <v>0</v>
      </c>
      <c r="D355" s="7">
        <f t="shared" si="7"/>
        <v>0</v>
      </c>
      <c r="E355" s="7">
        <f t="shared" si="3"/>
        <v>0</v>
      </c>
      <c r="F355" s="7">
        <f t="shared" si="4"/>
        <v>0</v>
      </c>
      <c r="G355" s="7">
        <f t="shared" si="5"/>
        <v>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6">
        <v>350.0</v>
      </c>
      <c r="C356" s="7">
        <f t="shared" si="6"/>
        <v>0</v>
      </c>
      <c r="D356" s="7">
        <f t="shared" si="7"/>
        <v>0</v>
      </c>
      <c r="E356" s="7">
        <f t="shared" si="3"/>
        <v>0</v>
      </c>
      <c r="F356" s="7">
        <f t="shared" si="4"/>
        <v>0</v>
      </c>
      <c r="G356" s="7">
        <f t="shared" si="5"/>
        <v>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6">
        <v>351.0</v>
      </c>
      <c r="C357" s="7">
        <f t="shared" si="6"/>
        <v>0</v>
      </c>
      <c r="D357" s="7">
        <f t="shared" si="7"/>
        <v>0</v>
      </c>
      <c r="E357" s="7">
        <f t="shared" si="3"/>
        <v>0</v>
      </c>
      <c r="F357" s="7">
        <f t="shared" si="4"/>
        <v>0</v>
      </c>
      <c r="G357" s="7">
        <f t="shared" si="5"/>
        <v>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6">
        <v>352.0</v>
      </c>
      <c r="C358" s="7">
        <f t="shared" si="6"/>
        <v>0</v>
      </c>
      <c r="D358" s="7">
        <f t="shared" si="7"/>
        <v>0</v>
      </c>
      <c r="E358" s="7">
        <f t="shared" si="3"/>
        <v>0</v>
      </c>
      <c r="F358" s="7">
        <f t="shared" si="4"/>
        <v>0</v>
      </c>
      <c r="G358" s="7">
        <f t="shared" si="5"/>
        <v>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6">
        <v>353.0</v>
      </c>
      <c r="C359" s="7">
        <f t="shared" si="6"/>
        <v>0</v>
      </c>
      <c r="D359" s="7">
        <f t="shared" si="7"/>
        <v>0</v>
      </c>
      <c r="E359" s="7">
        <f t="shared" si="3"/>
        <v>0</v>
      </c>
      <c r="F359" s="7">
        <f t="shared" si="4"/>
        <v>0</v>
      </c>
      <c r="G359" s="7">
        <f t="shared" si="5"/>
        <v>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6">
        <v>354.0</v>
      </c>
      <c r="C360" s="7">
        <f t="shared" si="6"/>
        <v>0</v>
      </c>
      <c r="D360" s="7">
        <f t="shared" si="7"/>
        <v>0</v>
      </c>
      <c r="E360" s="7">
        <f t="shared" si="3"/>
        <v>0</v>
      </c>
      <c r="F360" s="7">
        <f t="shared" si="4"/>
        <v>0</v>
      </c>
      <c r="G360" s="7">
        <f t="shared" si="5"/>
        <v>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6">
        <v>355.0</v>
      </c>
      <c r="C361" s="7">
        <f t="shared" si="6"/>
        <v>0</v>
      </c>
      <c r="D361" s="7">
        <f t="shared" si="7"/>
        <v>0</v>
      </c>
      <c r="E361" s="7">
        <f t="shared" si="3"/>
        <v>0</v>
      </c>
      <c r="F361" s="7">
        <f t="shared" si="4"/>
        <v>0</v>
      </c>
      <c r="G361" s="7">
        <f t="shared" si="5"/>
        <v>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6">
        <v>356.0</v>
      </c>
      <c r="C362" s="7">
        <f t="shared" si="6"/>
        <v>0</v>
      </c>
      <c r="D362" s="7">
        <f t="shared" si="7"/>
        <v>0</v>
      </c>
      <c r="E362" s="7">
        <f t="shared" si="3"/>
        <v>0</v>
      </c>
      <c r="F362" s="7">
        <f t="shared" si="4"/>
        <v>0</v>
      </c>
      <c r="G362" s="7">
        <f t="shared" si="5"/>
        <v>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6">
        <v>357.0</v>
      </c>
      <c r="C363" s="7">
        <f t="shared" si="6"/>
        <v>0</v>
      </c>
      <c r="D363" s="7">
        <f t="shared" si="7"/>
        <v>0</v>
      </c>
      <c r="E363" s="7">
        <f t="shared" si="3"/>
        <v>0</v>
      </c>
      <c r="F363" s="7">
        <f t="shared" si="4"/>
        <v>0</v>
      </c>
      <c r="G363" s="7">
        <f t="shared" si="5"/>
        <v>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6">
        <v>358.0</v>
      </c>
      <c r="C364" s="7">
        <f t="shared" si="6"/>
        <v>0</v>
      </c>
      <c r="D364" s="7">
        <f t="shared" si="7"/>
        <v>0</v>
      </c>
      <c r="E364" s="7">
        <f t="shared" si="3"/>
        <v>0</v>
      </c>
      <c r="F364" s="7">
        <f t="shared" si="4"/>
        <v>0</v>
      </c>
      <c r="G364" s="7">
        <f t="shared" si="5"/>
        <v>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6">
        <v>359.0</v>
      </c>
      <c r="C365" s="7">
        <f t="shared" si="6"/>
        <v>0</v>
      </c>
      <c r="D365" s="7">
        <f t="shared" si="7"/>
        <v>0</v>
      </c>
      <c r="E365" s="7">
        <f t="shared" si="3"/>
        <v>0</v>
      </c>
      <c r="F365" s="7">
        <f t="shared" si="4"/>
        <v>0</v>
      </c>
      <c r="G365" s="7">
        <f t="shared" si="5"/>
        <v>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6">
        <v>360.0</v>
      </c>
      <c r="C366" s="7">
        <f t="shared" si="6"/>
        <v>0</v>
      </c>
      <c r="D366" s="7">
        <f t="shared" si="7"/>
        <v>0</v>
      </c>
      <c r="E366" s="7">
        <f t="shared" si="3"/>
        <v>0</v>
      </c>
      <c r="F366" s="7">
        <f t="shared" si="4"/>
        <v>0</v>
      </c>
      <c r="G366" s="7">
        <f t="shared" si="5"/>
        <v>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6">
        <v>361.0</v>
      </c>
      <c r="C367" s="7">
        <f t="shared" si="6"/>
        <v>0</v>
      </c>
      <c r="D367" s="7">
        <f t="shared" si="7"/>
        <v>0</v>
      </c>
      <c r="E367" s="7">
        <f t="shared" si="3"/>
        <v>0</v>
      </c>
      <c r="F367" s="7">
        <f t="shared" si="4"/>
        <v>0</v>
      </c>
      <c r="G367" s="7">
        <f t="shared" si="5"/>
        <v>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6">
        <v>362.0</v>
      </c>
      <c r="C368" s="7">
        <f t="shared" si="6"/>
        <v>0</v>
      </c>
      <c r="D368" s="7">
        <f t="shared" si="7"/>
        <v>0</v>
      </c>
      <c r="E368" s="7">
        <f t="shared" si="3"/>
        <v>0</v>
      </c>
      <c r="F368" s="7">
        <f t="shared" si="4"/>
        <v>0</v>
      </c>
      <c r="G368" s="7">
        <f t="shared" si="5"/>
        <v>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6">
        <v>363.0</v>
      </c>
      <c r="C369" s="7">
        <f t="shared" si="6"/>
        <v>0</v>
      </c>
      <c r="D369" s="7">
        <f t="shared" si="7"/>
        <v>0</v>
      </c>
      <c r="E369" s="7">
        <f t="shared" si="3"/>
        <v>0</v>
      </c>
      <c r="F369" s="7">
        <f t="shared" si="4"/>
        <v>0</v>
      </c>
      <c r="G369" s="7">
        <f t="shared" si="5"/>
        <v>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6">
        <v>364.0</v>
      </c>
      <c r="C370" s="7">
        <f t="shared" si="6"/>
        <v>0</v>
      </c>
      <c r="D370" s="7">
        <f t="shared" si="7"/>
        <v>0</v>
      </c>
      <c r="E370" s="7">
        <f t="shared" si="3"/>
        <v>0</v>
      </c>
      <c r="F370" s="7">
        <f t="shared" si="4"/>
        <v>0</v>
      </c>
      <c r="G370" s="7">
        <f t="shared" si="5"/>
        <v>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6">
        <v>365.0</v>
      </c>
      <c r="C371" s="7">
        <f t="shared" si="6"/>
        <v>0</v>
      </c>
      <c r="D371" s="7">
        <f t="shared" si="7"/>
        <v>0</v>
      </c>
      <c r="E371" s="7">
        <f t="shared" si="3"/>
        <v>0</v>
      </c>
      <c r="F371" s="7">
        <f t="shared" si="4"/>
        <v>0</v>
      </c>
      <c r="G371" s="7">
        <f t="shared" si="5"/>
        <v>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6">
        <v>366.0</v>
      </c>
      <c r="C372" s="7">
        <f t="shared" si="6"/>
        <v>0</v>
      </c>
      <c r="D372" s="7">
        <f t="shared" si="7"/>
        <v>0</v>
      </c>
      <c r="E372" s="7">
        <f t="shared" si="3"/>
        <v>0</v>
      </c>
      <c r="F372" s="7">
        <f t="shared" si="4"/>
        <v>0</v>
      </c>
      <c r="G372" s="7">
        <f t="shared" si="5"/>
        <v>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6">
        <v>367.0</v>
      </c>
      <c r="C373" s="7">
        <f t="shared" si="6"/>
        <v>0</v>
      </c>
      <c r="D373" s="7">
        <f t="shared" si="7"/>
        <v>0</v>
      </c>
      <c r="E373" s="7">
        <f t="shared" si="3"/>
        <v>0</v>
      </c>
      <c r="F373" s="7">
        <f t="shared" si="4"/>
        <v>0</v>
      </c>
      <c r="G373" s="7">
        <f t="shared" si="5"/>
        <v>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6">
        <v>368.0</v>
      </c>
      <c r="C374" s="7">
        <f t="shared" si="6"/>
        <v>0</v>
      </c>
      <c r="D374" s="7">
        <f t="shared" si="7"/>
        <v>0</v>
      </c>
      <c r="E374" s="7">
        <f t="shared" si="3"/>
        <v>0</v>
      </c>
      <c r="F374" s="7">
        <f t="shared" si="4"/>
        <v>0</v>
      </c>
      <c r="G374" s="7">
        <f t="shared" si="5"/>
        <v>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6">
        <v>369.0</v>
      </c>
      <c r="C375" s="7">
        <f t="shared" si="6"/>
        <v>0</v>
      </c>
      <c r="D375" s="7">
        <f t="shared" si="7"/>
        <v>0</v>
      </c>
      <c r="E375" s="7">
        <f t="shared" si="3"/>
        <v>0</v>
      </c>
      <c r="F375" s="7">
        <f t="shared" si="4"/>
        <v>0</v>
      </c>
      <c r="G375" s="7">
        <f t="shared" si="5"/>
        <v>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6">
        <v>370.0</v>
      </c>
      <c r="C376" s="7">
        <f t="shared" si="6"/>
        <v>0</v>
      </c>
      <c r="D376" s="7">
        <f t="shared" si="7"/>
        <v>0</v>
      </c>
      <c r="E376" s="7">
        <f t="shared" si="3"/>
        <v>0</v>
      </c>
      <c r="F376" s="7">
        <f t="shared" si="4"/>
        <v>0</v>
      </c>
      <c r="G376" s="7">
        <f t="shared" si="5"/>
        <v>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6">
        <v>371.0</v>
      </c>
      <c r="C377" s="7">
        <f t="shared" si="6"/>
        <v>0</v>
      </c>
      <c r="D377" s="7">
        <f t="shared" si="7"/>
        <v>0</v>
      </c>
      <c r="E377" s="7">
        <f t="shared" si="3"/>
        <v>0</v>
      </c>
      <c r="F377" s="7">
        <f t="shared" si="4"/>
        <v>0</v>
      </c>
      <c r="G377" s="7">
        <f t="shared" si="5"/>
        <v>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6">
        <v>372.0</v>
      </c>
      <c r="C378" s="7">
        <f t="shared" si="6"/>
        <v>0</v>
      </c>
      <c r="D378" s="7">
        <f t="shared" si="7"/>
        <v>0</v>
      </c>
      <c r="E378" s="7">
        <f t="shared" si="3"/>
        <v>0</v>
      </c>
      <c r="F378" s="7">
        <f t="shared" si="4"/>
        <v>0</v>
      </c>
      <c r="G378" s="7">
        <f t="shared" si="5"/>
        <v>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6">
        <v>373.0</v>
      </c>
      <c r="C379" s="7">
        <f t="shared" si="6"/>
        <v>0</v>
      </c>
      <c r="D379" s="7">
        <f t="shared" si="7"/>
        <v>0</v>
      </c>
      <c r="E379" s="7">
        <f t="shared" si="3"/>
        <v>0</v>
      </c>
      <c r="F379" s="7">
        <f t="shared" si="4"/>
        <v>0</v>
      </c>
      <c r="G379" s="7">
        <f t="shared" si="5"/>
        <v>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6">
        <v>374.0</v>
      </c>
      <c r="C380" s="7">
        <f t="shared" si="6"/>
        <v>0</v>
      </c>
      <c r="D380" s="7">
        <f t="shared" si="7"/>
        <v>0</v>
      </c>
      <c r="E380" s="7">
        <f t="shared" si="3"/>
        <v>0</v>
      </c>
      <c r="F380" s="7">
        <f t="shared" si="4"/>
        <v>0</v>
      </c>
      <c r="G380" s="7">
        <f t="shared" si="5"/>
        <v>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6">
        <v>375.0</v>
      </c>
      <c r="C381" s="7">
        <f t="shared" si="6"/>
        <v>0</v>
      </c>
      <c r="D381" s="7">
        <f t="shared" si="7"/>
        <v>0</v>
      </c>
      <c r="E381" s="7">
        <f t="shared" si="3"/>
        <v>0</v>
      </c>
      <c r="F381" s="7">
        <f t="shared" si="4"/>
        <v>0</v>
      </c>
      <c r="G381" s="7">
        <f t="shared" si="5"/>
        <v>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6">
        <v>376.0</v>
      </c>
      <c r="C382" s="7">
        <f t="shared" si="6"/>
        <v>0</v>
      </c>
      <c r="D382" s="7">
        <f t="shared" si="7"/>
        <v>0</v>
      </c>
      <c r="E382" s="7">
        <f t="shared" si="3"/>
        <v>0</v>
      </c>
      <c r="F382" s="7">
        <f t="shared" si="4"/>
        <v>0</v>
      </c>
      <c r="G382" s="7">
        <f t="shared" si="5"/>
        <v>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6">
        <v>377.0</v>
      </c>
      <c r="C383" s="7">
        <f t="shared" si="6"/>
        <v>0</v>
      </c>
      <c r="D383" s="7">
        <f t="shared" si="7"/>
        <v>0</v>
      </c>
      <c r="E383" s="7">
        <f t="shared" si="3"/>
        <v>0</v>
      </c>
      <c r="F383" s="7">
        <f t="shared" si="4"/>
        <v>0</v>
      </c>
      <c r="G383" s="7">
        <f t="shared" si="5"/>
        <v>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6">
        <v>378.0</v>
      </c>
      <c r="C384" s="7">
        <f t="shared" si="6"/>
        <v>0</v>
      </c>
      <c r="D384" s="7">
        <f t="shared" si="7"/>
        <v>0</v>
      </c>
      <c r="E384" s="7">
        <f t="shared" si="3"/>
        <v>0</v>
      </c>
      <c r="F384" s="7">
        <f t="shared" si="4"/>
        <v>0</v>
      </c>
      <c r="G384" s="7">
        <f t="shared" si="5"/>
        <v>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6">
        <v>379.0</v>
      </c>
      <c r="C385" s="7">
        <f t="shared" si="6"/>
        <v>0</v>
      </c>
      <c r="D385" s="7">
        <f t="shared" si="7"/>
        <v>0</v>
      </c>
      <c r="E385" s="7">
        <f t="shared" si="3"/>
        <v>0</v>
      </c>
      <c r="F385" s="7">
        <f t="shared" si="4"/>
        <v>0</v>
      </c>
      <c r="G385" s="7">
        <f t="shared" si="5"/>
        <v>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6">
        <v>380.0</v>
      </c>
      <c r="C386" s="7">
        <f t="shared" si="6"/>
        <v>0</v>
      </c>
      <c r="D386" s="7">
        <f t="shared" si="7"/>
        <v>0</v>
      </c>
      <c r="E386" s="7">
        <f t="shared" si="3"/>
        <v>0</v>
      </c>
      <c r="F386" s="7">
        <f t="shared" si="4"/>
        <v>0</v>
      </c>
      <c r="G386" s="7">
        <f t="shared" si="5"/>
        <v>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6">
        <v>381.0</v>
      </c>
      <c r="C387" s="7">
        <f t="shared" si="6"/>
        <v>0</v>
      </c>
      <c r="D387" s="7">
        <f t="shared" si="7"/>
        <v>0</v>
      </c>
      <c r="E387" s="7">
        <f t="shared" si="3"/>
        <v>0</v>
      </c>
      <c r="F387" s="7">
        <f t="shared" si="4"/>
        <v>0</v>
      </c>
      <c r="G387" s="7">
        <f t="shared" si="5"/>
        <v>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6">
        <v>382.0</v>
      </c>
      <c r="C388" s="7">
        <f t="shared" si="6"/>
        <v>0</v>
      </c>
      <c r="D388" s="7">
        <f t="shared" si="7"/>
        <v>0</v>
      </c>
      <c r="E388" s="7">
        <f t="shared" si="3"/>
        <v>0</v>
      </c>
      <c r="F388" s="7">
        <f t="shared" si="4"/>
        <v>0</v>
      </c>
      <c r="G388" s="7">
        <f t="shared" si="5"/>
        <v>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6">
        <v>383.0</v>
      </c>
      <c r="C389" s="7">
        <f t="shared" si="6"/>
        <v>0</v>
      </c>
      <c r="D389" s="7">
        <f t="shared" si="7"/>
        <v>0</v>
      </c>
      <c r="E389" s="7">
        <f t="shared" si="3"/>
        <v>0</v>
      </c>
      <c r="F389" s="7">
        <f t="shared" si="4"/>
        <v>0</v>
      </c>
      <c r="G389" s="7">
        <f t="shared" si="5"/>
        <v>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6">
        <v>384.0</v>
      </c>
      <c r="C390" s="7">
        <f t="shared" si="6"/>
        <v>0</v>
      </c>
      <c r="D390" s="7">
        <f t="shared" si="7"/>
        <v>0</v>
      </c>
      <c r="E390" s="7">
        <f t="shared" si="3"/>
        <v>0</v>
      </c>
      <c r="F390" s="7">
        <f t="shared" si="4"/>
        <v>0</v>
      </c>
      <c r="G390" s="7">
        <f t="shared" si="5"/>
        <v>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6">
        <v>385.0</v>
      </c>
      <c r="C391" s="7">
        <f t="shared" si="6"/>
        <v>0</v>
      </c>
      <c r="D391" s="7">
        <f t="shared" si="7"/>
        <v>0</v>
      </c>
      <c r="E391" s="7">
        <f t="shared" si="3"/>
        <v>0</v>
      </c>
      <c r="F391" s="7">
        <f t="shared" si="4"/>
        <v>0</v>
      </c>
      <c r="G391" s="7">
        <f t="shared" si="5"/>
        <v>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6">
        <v>386.0</v>
      </c>
      <c r="C392" s="7">
        <f t="shared" si="6"/>
        <v>0</v>
      </c>
      <c r="D392" s="7">
        <f t="shared" si="7"/>
        <v>0</v>
      </c>
      <c r="E392" s="7">
        <f t="shared" si="3"/>
        <v>0</v>
      </c>
      <c r="F392" s="7">
        <f t="shared" si="4"/>
        <v>0</v>
      </c>
      <c r="G392" s="7">
        <f t="shared" si="5"/>
        <v>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6">
        <v>387.0</v>
      </c>
      <c r="C393" s="7">
        <f t="shared" si="6"/>
        <v>0</v>
      </c>
      <c r="D393" s="7">
        <f t="shared" si="7"/>
        <v>0</v>
      </c>
      <c r="E393" s="7">
        <f t="shared" si="3"/>
        <v>0</v>
      </c>
      <c r="F393" s="7">
        <f t="shared" si="4"/>
        <v>0</v>
      </c>
      <c r="G393" s="7">
        <f t="shared" si="5"/>
        <v>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6">
        <v>388.0</v>
      </c>
      <c r="C394" s="7">
        <f t="shared" si="6"/>
        <v>0</v>
      </c>
      <c r="D394" s="7">
        <f t="shared" si="7"/>
        <v>0</v>
      </c>
      <c r="E394" s="7">
        <f t="shared" si="3"/>
        <v>0</v>
      </c>
      <c r="F394" s="7">
        <f t="shared" si="4"/>
        <v>0</v>
      </c>
      <c r="G394" s="7">
        <f t="shared" si="5"/>
        <v>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6">
        <v>389.0</v>
      </c>
      <c r="C395" s="7">
        <f t="shared" si="6"/>
        <v>0</v>
      </c>
      <c r="D395" s="7">
        <f t="shared" si="7"/>
        <v>0</v>
      </c>
      <c r="E395" s="7">
        <f t="shared" si="3"/>
        <v>0</v>
      </c>
      <c r="F395" s="7">
        <f t="shared" si="4"/>
        <v>0</v>
      </c>
      <c r="G395" s="7">
        <f t="shared" si="5"/>
        <v>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6">
        <v>390.0</v>
      </c>
      <c r="C396" s="7">
        <f t="shared" si="6"/>
        <v>0</v>
      </c>
      <c r="D396" s="7">
        <f t="shared" si="7"/>
        <v>0</v>
      </c>
      <c r="E396" s="7">
        <f t="shared" si="3"/>
        <v>0</v>
      </c>
      <c r="F396" s="7">
        <f t="shared" si="4"/>
        <v>0</v>
      </c>
      <c r="G396" s="7">
        <f t="shared" si="5"/>
        <v>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6">
        <v>391.0</v>
      </c>
      <c r="C397" s="7">
        <f t="shared" si="6"/>
        <v>0</v>
      </c>
      <c r="D397" s="7">
        <f t="shared" si="7"/>
        <v>0</v>
      </c>
      <c r="E397" s="7">
        <f t="shared" si="3"/>
        <v>0</v>
      </c>
      <c r="F397" s="7">
        <f t="shared" si="4"/>
        <v>0</v>
      </c>
      <c r="G397" s="7">
        <f t="shared" si="5"/>
        <v>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6">
        <v>392.0</v>
      </c>
      <c r="C398" s="7">
        <f t="shared" si="6"/>
        <v>0</v>
      </c>
      <c r="D398" s="7">
        <f t="shared" si="7"/>
        <v>0</v>
      </c>
      <c r="E398" s="7">
        <f t="shared" si="3"/>
        <v>0</v>
      </c>
      <c r="F398" s="7">
        <f t="shared" si="4"/>
        <v>0</v>
      </c>
      <c r="G398" s="7">
        <f t="shared" si="5"/>
        <v>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6">
        <v>393.0</v>
      </c>
      <c r="C399" s="7">
        <f t="shared" si="6"/>
        <v>0</v>
      </c>
      <c r="D399" s="7">
        <f t="shared" si="7"/>
        <v>0</v>
      </c>
      <c r="E399" s="7">
        <f t="shared" si="3"/>
        <v>0</v>
      </c>
      <c r="F399" s="7">
        <f t="shared" si="4"/>
        <v>0</v>
      </c>
      <c r="G399" s="7">
        <f t="shared" si="5"/>
        <v>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6">
        <v>394.0</v>
      </c>
      <c r="C400" s="7">
        <f t="shared" si="6"/>
        <v>0</v>
      </c>
      <c r="D400" s="7">
        <f t="shared" si="7"/>
        <v>0</v>
      </c>
      <c r="E400" s="7">
        <f t="shared" si="3"/>
        <v>0</v>
      </c>
      <c r="F400" s="7">
        <f t="shared" si="4"/>
        <v>0</v>
      </c>
      <c r="G400" s="7">
        <f t="shared" si="5"/>
        <v>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6">
        <v>395.0</v>
      </c>
      <c r="C401" s="7">
        <f t="shared" si="6"/>
        <v>0</v>
      </c>
      <c r="D401" s="7">
        <f t="shared" si="7"/>
        <v>0</v>
      </c>
      <c r="E401" s="7">
        <f t="shared" si="3"/>
        <v>0</v>
      </c>
      <c r="F401" s="7">
        <f t="shared" si="4"/>
        <v>0</v>
      </c>
      <c r="G401" s="7">
        <f t="shared" si="5"/>
        <v>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6">
        <v>396.0</v>
      </c>
      <c r="C402" s="7">
        <f t="shared" si="6"/>
        <v>0</v>
      </c>
      <c r="D402" s="7">
        <f t="shared" si="7"/>
        <v>0</v>
      </c>
      <c r="E402" s="7">
        <f t="shared" si="3"/>
        <v>0</v>
      </c>
      <c r="F402" s="7">
        <f t="shared" si="4"/>
        <v>0</v>
      </c>
      <c r="G402" s="7">
        <f t="shared" si="5"/>
        <v>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6">
        <v>397.0</v>
      </c>
      <c r="C403" s="7">
        <f t="shared" si="6"/>
        <v>0</v>
      </c>
      <c r="D403" s="7">
        <f t="shared" si="7"/>
        <v>0</v>
      </c>
      <c r="E403" s="7">
        <f t="shared" si="3"/>
        <v>0</v>
      </c>
      <c r="F403" s="7">
        <f t="shared" si="4"/>
        <v>0</v>
      </c>
      <c r="G403" s="7">
        <f t="shared" si="5"/>
        <v>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6">
        <v>398.0</v>
      </c>
      <c r="C404" s="7">
        <f t="shared" si="6"/>
        <v>0</v>
      </c>
      <c r="D404" s="7">
        <f t="shared" si="7"/>
        <v>0</v>
      </c>
      <c r="E404" s="7">
        <f t="shared" si="3"/>
        <v>0</v>
      </c>
      <c r="F404" s="7">
        <f t="shared" si="4"/>
        <v>0</v>
      </c>
      <c r="G404" s="7">
        <f t="shared" si="5"/>
        <v>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6">
        <v>399.0</v>
      </c>
      <c r="C405" s="7">
        <f t="shared" si="6"/>
        <v>0</v>
      </c>
      <c r="D405" s="7">
        <f t="shared" si="7"/>
        <v>0</v>
      </c>
      <c r="E405" s="7">
        <f t="shared" si="3"/>
        <v>0</v>
      </c>
      <c r="F405" s="7">
        <f t="shared" si="4"/>
        <v>0</v>
      </c>
      <c r="G405" s="7">
        <f t="shared" si="5"/>
        <v>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6">
        <v>400.0</v>
      </c>
      <c r="C406" s="7">
        <f t="shared" si="6"/>
        <v>0</v>
      </c>
      <c r="D406" s="7">
        <f t="shared" si="7"/>
        <v>0</v>
      </c>
      <c r="E406" s="7">
        <f t="shared" si="3"/>
        <v>0</v>
      </c>
      <c r="F406" s="7">
        <f t="shared" si="4"/>
        <v>0</v>
      </c>
      <c r="G406" s="7">
        <f t="shared" si="5"/>
        <v>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6">
        <v>401.0</v>
      </c>
      <c r="C407" s="7">
        <f t="shared" si="6"/>
        <v>0</v>
      </c>
      <c r="D407" s="7">
        <f t="shared" si="7"/>
        <v>0</v>
      </c>
      <c r="E407" s="7">
        <f t="shared" si="3"/>
        <v>0</v>
      </c>
      <c r="F407" s="7">
        <f t="shared" si="4"/>
        <v>0</v>
      </c>
      <c r="G407" s="7">
        <f t="shared" si="5"/>
        <v>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6">
        <v>402.0</v>
      </c>
      <c r="C408" s="7">
        <f t="shared" si="6"/>
        <v>0</v>
      </c>
      <c r="D408" s="7">
        <f t="shared" si="7"/>
        <v>0</v>
      </c>
      <c r="E408" s="7">
        <f t="shared" si="3"/>
        <v>0</v>
      </c>
      <c r="F408" s="7">
        <f t="shared" si="4"/>
        <v>0</v>
      </c>
      <c r="G408" s="7">
        <f t="shared" si="5"/>
        <v>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6">
        <v>403.0</v>
      </c>
      <c r="C409" s="7">
        <f t="shared" si="6"/>
        <v>0</v>
      </c>
      <c r="D409" s="7">
        <f t="shared" si="7"/>
        <v>0</v>
      </c>
      <c r="E409" s="7">
        <f t="shared" si="3"/>
        <v>0</v>
      </c>
      <c r="F409" s="7">
        <f t="shared" si="4"/>
        <v>0</v>
      </c>
      <c r="G409" s="7">
        <f t="shared" si="5"/>
        <v>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6">
        <v>404.0</v>
      </c>
      <c r="C410" s="7">
        <f t="shared" si="6"/>
        <v>0</v>
      </c>
      <c r="D410" s="7">
        <f t="shared" si="7"/>
        <v>0</v>
      </c>
      <c r="E410" s="7">
        <f t="shared" si="3"/>
        <v>0</v>
      </c>
      <c r="F410" s="7">
        <f t="shared" si="4"/>
        <v>0</v>
      </c>
      <c r="G410" s="7">
        <f t="shared" si="5"/>
        <v>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6">
        <v>405.0</v>
      </c>
      <c r="C411" s="7">
        <f t="shared" si="6"/>
        <v>0</v>
      </c>
      <c r="D411" s="7">
        <f t="shared" si="7"/>
        <v>0</v>
      </c>
      <c r="E411" s="7">
        <f t="shared" si="3"/>
        <v>0</v>
      </c>
      <c r="F411" s="7">
        <f t="shared" si="4"/>
        <v>0</v>
      </c>
      <c r="G411" s="7">
        <f t="shared" si="5"/>
        <v>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6">
        <v>406.0</v>
      </c>
      <c r="C412" s="7">
        <f t="shared" si="6"/>
        <v>0</v>
      </c>
      <c r="D412" s="7">
        <f t="shared" si="7"/>
        <v>0</v>
      </c>
      <c r="E412" s="7">
        <f t="shared" si="3"/>
        <v>0</v>
      </c>
      <c r="F412" s="7">
        <f t="shared" si="4"/>
        <v>0</v>
      </c>
      <c r="G412" s="7">
        <f t="shared" si="5"/>
        <v>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6">
        <v>407.0</v>
      </c>
      <c r="C413" s="7">
        <f t="shared" si="6"/>
        <v>0</v>
      </c>
      <c r="D413" s="7">
        <f t="shared" si="7"/>
        <v>0</v>
      </c>
      <c r="E413" s="7">
        <f t="shared" si="3"/>
        <v>0</v>
      </c>
      <c r="F413" s="7">
        <f t="shared" si="4"/>
        <v>0</v>
      </c>
      <c r="G413" s="7">
        <f t="shared" si="5"/>
        <v>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6">
        <v>408.0</v>
      </c>
      <c r="C414" s="7">
        <f t="shared" si="6"/>
        <v>0</v>
      </c>
      <c r="D414" s="7">
        <f t="shared" si="7"/>
        <v>0</v>
      </c>
      <c r="E414" s="7">
        <f t="shared" si="3"/>
        <v>0</v>
      </c>
      <c r="F414" s="7">
        <f t="shared" si="4"/>
        <v>0</v>
      </c>
      <c r="G414" s="7">
        <f t="shared" si="5"/>
        <v>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6">
        <v>409.0</v>
      </c>
      <c r="C415" s="7">
        <f t="shared" si="6"/>
        <v>0</v>
      </c>
      <c r="D415" s="7">
        <f t="shared" si="7"/>
        <v>0</v>
      </c>
      <c r="E415" s="7">
        <f t="shared" si="3"/>
        <v>0</v>
      </c>
      <c r="F415" s="7">
        <f t="shared" si="4"/>
        <v>0</v>
      </c>
      <c r="G415" s="7">
        <f t="shared" si="5"/>
        <v>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6">
        <v>410.0</v>
      </c>
      <c r="C416" s="7">
        <f t="shared" si="6"/>
        <v>0</v>
      </c>
      <c r="D416" s="7">
        <f t="shared" si="7"/>
        <v>0</v>
      </c>
      <c r="E416" s="7">
        <f t="shared" si="3"/>
        <v>0</v>
      </c>
      <c r="F416" s="7">
        <f t="shared" si="4"/>
        <v>0</v>
      </c>
      <c r="G416" s="7">
        <f t="shared" si="5"/>
        <v>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6">
        <v>411.0</v>
      </c>
      <c r="C417" s="7">
        <f t="shared" si="6"/>
        <v>0</v>
      </c>
      <c r="D417" s="7">
        <f t="shared" si="7"/>
        <v>0</v>
      </c>
      <c r="E417" s="7">
        <f t="shared" si="3"/>
        <v>0</v>
      </c>
      <c r="F417" s="7">
        <f t="shared" si="4"/>
        <v>0</v>
      </c>
      <c r="G417" s="7">
        <f t="shared" si="5"/>
        <v>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6">
        <v>412.0</v>
      </c>
      <c r="C418" s="7">
        <f t="shared" si="6"/>
        <v>0</v>
      </c>
      <c r="D418" s="7">
        <f t="shared" si="7"/>
        <v>0</v>
      </c>
      <c r="E418" s="7">
        <f t="shared" si="3"/>
        <v>0</v>
      </c>
      <c r="F418" s="7">
        <f t="shared" si="4"/>
        <v>0</v>
      </c>
      <c r="G418" s="7">
        <f t="shared" si="5"/>
        <v>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6">
        <v>413.0</v>
      </c>
      <c r="C419" s="7">
        <f t="shared" si="6"/>
        <v>0</v>
      </c>
      <c r="D419" s="7">
        <f t="shared" si="7"/>
        <v>0</v>
      </c>
      <c r="E419" s="7">
        <f t="shared" si="3"/>
        <v>0</v>
      </c>
      <c r="F419" s="7">
        <f t="shared" si="4"/>
        <v>0</v>
      </c>
      <c r="G419" s="7">
        <f t="shared" si="5"/>
        <v>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6">
        <v>414.0</v>
      </c>
      <c r="C420" s="7">
        <f t="shared" si="6"/>
        <v>0</v>
      </c>
      <c r="D420" s="7">
        <f t="shared" si="7"/>
        <v>0</v>
      </c>
      <c r="E420" s="7">
        <f t="shared" si="3"/>
        <v>0</v>
      </c>
      <c r="F420" s="7">
        <f t="shared" si="4"/>
        <v>0</v>
      </c>
      <c r="G420" s="7">
        <f t="shared" si="5"/>
        <v>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6">
        <v>415.0</v>
      </c>
      <c r="C421" s="7">
        <f t="shared" si="6"/>
        <v>0</v>
      </c>
      <c r="D421" s="7">
        <f t="shared" si="7"/>
        <v>0</v>
      </c>
      <c r="E421" s="7">
        <f t="shared" si="3"/>
        <v>0</v>
      </c>
      <c r="F421" s="7">
        <f t="shared" si="4"/>
        <v>0</v>
      </c>
      <c r="G421" s="7">
        <f t="shared" si="5"/>
        <v>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6">
        <v>416.0</v>
      </c>
      <c r="C422" s="7">
        <f t="shared" si="6"/>
        <v>0</v>
      </c>
      <c r="D422" s="7">
        <f t="shared" si="7"/>
        <v>0</v>
      </c>
      <c r="E422" s="7">
        <f t="shared" si="3"/>
        <v>0</v>
      </c>
      <c r="F422" s="7">
        <f t="shared" si="4"/>
        <v>0</v>
      </c>
      <c r="G422" s="7">
        <f t="shared" si="5"/>
        <v>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6">
        <v>417.0</v>
      </c>
      <c r="C423" s="7">
        <f t="shared" si="6"/>
        <v>0</v>
      </c>
      <c r="D423" s="7">
        <f t="shared" si="7"/>
        <v>0</v>
      </c>
      <c r="E423" s="7">
        <f t="shared" si="3"/>
        <v>0</v>
      </c>
      <c r="F423" s="7">
        <f t="shared" si="4"/>
        <v>0</v>
      </c>
      <c r="G423" s="7">
        <f t="shared" si="5"/>
        <v>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6">
        <v>418.0</v>
      </c>
      <c r="C424" s="7">
        <f t="shared" si="6"/>
        <v>0</v>
      </c>
      <c r="D424" s="7">
        <f t="shared" si="7"/>
        <v>0</v>
      </c>
      <c r="E424" s="7">
        <f t="shared" si="3"/>
        <v>0</v>
      </c>
      <c r="F424" s="7">
        <f t="shared" si="4"/>
        <v>0</v>
      </c>
      <c r="G424" s="7">
        <f t="shared" si="5"/>
        <v>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6">
        <v>419.0</v>
      </c>
      <c r="C425" s="7">
        <f t="shared" si="6"/>
        <v>0</v>
      </c>
      <c r="D425" s="7">
        <f t="shared" si="7"/>
        <v>0</v>
      </c>
      <c r="E425" s="7">
        <f t="shared" si="3"/>
        <v>0</v>
      </c>
      <c r="F425" s="7">
        <f t="shared" si="4"/>
        <v>0</v>
      </c>
      <c r="G425" s="7">
        <f t="shared" si="5"/>
        <v>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6">
        <v>420.0</v>
      </c>
      <c r="C426" s="7">
        <f t="shared" si="6"/>
        <v>0</v>
      </c>
      <c r="D426" s="7">
        <f t="shared" si="7"/>
        <v>0</v>
      </c>
      <c r="E426" s="7">
        <f t="shared" si="3"/>
        <v>0</v>
      </c>
      <c r="F426" s="7">
        <f t="shared" si="4"/>
        <v>0</v>
      </c>
      <c r="G426" s="7">
        <f t="shared" si="5"/>
        <v>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6">
        <v>421.0</v>
      </c>
      <c r="C427" s="7">
        <f t="shared" si="6"/>
        <v>0</v>
      </c>
      <c r="D427" s="7">
        <f t="shared" si="7"/>
        <v>0</v>
      </c>
      <c r="E427" s="7">
        <f t="shared" si="3"/>
        <v>0</v>
      </c>
      <c r="F427" s="7">
        <f t="shared" si="4"/>
        <v>0</v>
      </c>
      <c r="G427" s="7">
        <f t="shared" si="5"/>
        <v>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6">
        <v>422.0</v>
      </c>
      <c r="C428" s="7">
        <f t="shared" si="6"/>
        <v>0</v>
      </c>
      <c r="D428" s="7">
        <f t="shared" si="7"/>
        <v>0</v>
      </c>
      <c r="E428" s="7">
        <f t="shared" si="3"/>
        <v>0</v>
      </c>
      <c r="F428" s="7">
        <f t="shared" si="4"/>
        <v>0</v>
      </c>
      <c r="G428" s="7">
        <f t="shared" si="5"/>
        <v>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6">
        <v>423.0</v>
      </c>
      <c r="C429" s="7">
        <f t="shared" si="6"/>
        <v>0</v>
      </c>
      <c r="D429" s="7">
        <f t="shared" si="7"/>
        <v>0</v>
      </c>
      <c r="E429" s="7">
        <f t="shared" si="3"/>
        <v>0</v>
      </c>
      <c r="F429" s="7">
        <f t="shared" si="4"/>
        <v>0</v>
      </c>
      <c r="G429" s="7">
        <f t="shared" si="5"/>
        <v>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6">
        <v>424.0</v>
      </c>
      <c r="C430" s="7">
        <f t="shared" si="6"/>
        <v>0</v>
      </c>
      <c r="D430" s="7">
        <f t="shared" si="7"/>
        <v>0</v>
      </c>
      <c r="E430" s="7">
        <f t="shared" si="3"/>
        <v>0</v>
      </c>
      <c r="F430" s="7">
        <f t="shared" si="4"/>
        <v>0</v>
      </c>
      <c r="G430" s="7">
        <f t="shared" si="5"/>
        <v>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6">
        <v>425.0</v>
      </c>
      <c r="C431" s="7">
        <f t="shared" si="6"/>
        <v>0</v>
      </c>
      <c r="D431" s="7">
        <f t="shared" si="7"/>
        <v>0</v>
      </c>
      <c r="E431" s="7">
        <f t="shared" si="3"/>
        <v>0</v>
      </c>
      <c r="F431" s="7">
        <f t="shared" si="4"/>
        <v>0</v>
      </c>
      <c r="G431" s="7">
        <f t="shared" si="5"/>
        <v>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6">
        <v>426.0</v>
      </c>
      <c r="C432" s="7">
        <f t="shared" si="6"/>
        <v>0</v>
      </c>
      <c r="D432" s="7">
        <f t="shared" si="7"/>
        <v>0</v>
      </c>
      <c r="E432" s="7">
        <f t="shared" si="3"/>
        <v>0</v>
      </c>
      <c r="F432" s="7">
        <f t="shared" si="4"/>
        <v>0</v>
      </c>
      <c r="G432" s="7">
        <f t="shared" si="5"/>
        <v>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6">
        <v>427.0</v>
      </c>
      <c r="C433" s="7">
        <f t="shared" si="6"/>
        <v>0</v>
      </c>
      <c r="D433" s="7">
        <f t="shared" si="7"/>
        <v>0</v>
      </c>
      <c r="E433" s="7">
        <f t="shared" si="3"/>
        <v>0</v>
      </c>
      <c r="F433" s="7">
        <f t="shared" si="4"/>
        <v>0</v>
      </c>
      <c r="G433" s="7">
        <f t="shared" si="5"/>
        <v>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6">
        <v>428.0</v>
      </c>
      <c r="C434" s="7">
        <f t="shared" si="6"/>
        <v>0</v>
      </c>
      <c r="D434" s="7">
        <f t="shared" si="7"/>
        <v>0</v>
      </c>
      <c r="E434" s="7">
        <f t="shared" si="3"/>
        <v>0</v>
      </c>
      <c r="F434" s="7">
        <f t="shared" si="4"/>
        <v>0</v>
      </c>
      <c r="G434" s="7">
        <f t="shared" si="5"/>
        <v>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6">
        <v>429.0</v>
      </c>
      <c r="C435" s="7">
        <f t="shared" si="6"/>
        <v>0</v>
      </c>
      <c r="D435" s="7">
        <f t="shared" si="7"/>
        <v>0</v>
      </c>
      <c r="E435" s="7">
        <f t="shared" si="3"/>
        <v>0</v>
      </c>
      <c r="F435" s="7">
        <f t="shared" si="4"/>
        <v>0</v>
      </c>
      <c r="G435" s="7">
        <f t="shared" si="5"/>
        <v>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6">
        <v>430.0</v>
      </c>
      <c r="C436" s="7">
        <f t="shared" si="6"/>
        <v>0</v>
      </c>
      <c r="D436" s="7">
        <f t="shared" si="7"/>
        <v>0</v>
      </c>
      <c r="E436" s="7">
        <f t="shared" si="3"/>
        <v>0</v>
      </c>
      <c r="F436" s="7">
        <f t="shared" si="4"/>
        <v>0</v>
      </c>
      <c r="G436" s="7">
        <f t="shared" si="5"/>
        <v>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6">
        <v>431.0</v>
      </c>
      <c r="C437" s="7">
        <f t="shared" si="6"/>
        <v>0</v>
      </c>
      <c r="D437" s="7">
        <f t="shared" si="7"/>
        <v>0</v>
      </c>
      <c r="E437" s="7">
        <f t="shared" si="3"/>
        <v>0</v>
      </c>
      <c r="F437" s="7">
        <f t="shared" si="4"/>
        <v>0</v>
      </c>
      <c r="G437" s="7">
        <f t="shared" si="5"/>
        <v>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6">
        <v>432.0</v>
      </c>
      <c r="C438" s="7">
        <f t="shared" si="6"/>
        <v>0</v>
      </c>
      <c r="D438" s="7">
        <f t="shared" si="7"/>
        <v>0</v>
      </c>
      <c r="E438" s="7">
        <f t="shared" si="3"/>
        <v>0</v>
      </c>
      <c r="F438" s="7">
        <f t="shared" si="4"/>
        <v>0</v>
      </c>
      <c r="G438" s="7">
        <f t="shared" si="5"/>
        <v>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6">
        <v>433.0</v>
      </c>
      <c r="C439" s="7">
        <f t="shared" si="6"/>
        <v>0</v>
      </c>
      <c r="D439" s="7">
        <f t="shared" si="7"/>
        <v>0</v>
      </c>
      <c r="E439" s="7">
        <f t="shared" si="3"/>
        <v>0</v>
      </c>
      <c r="F439" s="7">
        <f t="shared" si="4"/>
        <v>0</v>
      </c>
      <c r="G439" s="7">
        <f t="shared" si="5"/>
        <v>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6">
        <v>434.0</v>
      </c>
      <c r="C440" s="7">
        <f t="shared" si="6"/>
        <v>0</v>
      </c>
      <c r="D440" s="7">
        <f t="shared" si="7"/>
        <v>0</v>
      </c>
      <c r="E440" s="7">
        <f t="shared" si="3"/>
        <v>0</v>
      </c>
      <c r="F440" s="7">
        <f t="shared" si="4"/>
        <v>0</v>
      </c>
      <c r="G440" s="7">
        <f t="shared" si="5"/>
        <v>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6">
        <v>435.0</v>
      </c>
      <c r="C441" s="7">
        <f t="shared" si="6"/>
        <v>0</v>
      </c>
      <c r="D441" s="7">
        <f t="shared" si="7"/>
        <v>0</v>
      </c>
      <c r="E441" s="7">
        <f t="shared" si="3"/>
        <v>0</v>
      </c>
      <c r="F441" s="7">
        <f t="shared" si="4"/>
        <v>0</v>
      </c>
      <c r="G441" s="7">
        <f t="shared" si="5"/>
        <v>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6">
        <v>436.0</v>
      </c>
      <c r="C442" s="7">
        <f t="shared" si="6"/>
        <v>0</v>
      </c>
      <c r="D442" s="7">
        <f t="shared" si="7"/>
        <v>0</v>
      </c>
      <c r="E442" s="7">
        <f t="shared" si="3"/>
        <v>0</v>
      </c>
      <c r="F442" s="7">
        <f t="shared" si="4"/>
        <v>0</v>
      </c>
      <c r="G442" s="7">
        <f t="shared" si="5"/>
        <v>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6">
        <v>437.0</v>
      </c>
      <c r="C443" s="7">
        <f t="shared" si="6"/>
        <v>0</v>
      </c>
      <c r="D443" s="7">
        <f t="shared" si="7"/>
        <v>0</v>
      </c>
      <c r="E443" s="7">
        <f t="shared" si="3"/>
        <v>0</v>
      </c>
      <c r="F443" s="7">
        <f t="shared" si="4"/>
        <v>0</v>
      </c>
      <c r="G443" s="7">
        <f t="shared" si="5"/>
        <v>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6">
        <v>438.0</v>
      </c>
      <c r="C444" s="7">
        <f t="shared" si="6"/>
        <v>0</v>
      </c>
      <c r="D444" s="7">
        <f t="shared" si="7"/>
        <v>0</v>
      </c>
      <c r="E444" s="7">
        <f t="shared" si="3"/>
        <v>0</v>
      </c>
      <c r="F444" s="7">
        <f t="shared" si="4"/>
        <v>0</v>
      </c>
      <c r="G444" s="7">
        <f t="shared" si="5"/>
        <v>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6">
        <v>439.0</v>
      </c>
      <c r="C445" s="7">
        <f t="shared" si="6"/>
        <v>0</v>
      </c>
      <c r="D445" s="7">
        <f t="shared" si="7"/>
        <v>0</v>
      </c>
      <c r="E445" s="7">
        <f t="shared" si="3"/>
        <v>0</v>
      </c>
      <c r="F445" s="7">
        <f t="shared" si="4"/>
        <v>0</v>
      </c>
      <c r="G445" s="7">
        <f t="shared" si="5"/>
        <v>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6">
        <v>440.0</v>
      </c>
      <c r="C446" s="7">
        <f t="shared" si="6"/>
        <v>0</v>
      </c>
      <c r="D446" s="7">
        <f t="shared" si="7"/>
        <v>0</v>
      </c>
      <c r="E446" s="7">
        <f t="shared" si="3"/>
        <v>0</v>
      </c>
      <c r="F446" s="7">
        <f t="shared" si="4"/>
        <v>0</v>
      </c>
      <c r="G446" s="7">
        <f t="shared" si="5"/>
        <v>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6">
        <v>441.0</v>
      </c>
      <c r="C447" s="7">
        <f t="shared" si="6"/>
        <v>0</v>
      </c>
      <c r="D447" s="7">
        <f t="shared" si="7"/>
        <v>0</v>
      </c>
      <c r="E447" s="7">
        <f t="shared" si="3"/>
        <v>0</v>
      </c>
      <c r="F447" s="7">
        <f t="shared" si="4"/>
        <v>0</v>
      </c>
      <c r="G447" s="7">
        <f t="shared" si="5"/>
        <v>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6">
        <v>442.0</v>
      </c>
      <c r="C448" s="7">
        <f t="shared" si="6"/>
        <v>0</v>
      </c>
      <c r="D448" s="7">
        <f t="shared" si="7"/>
        <v>0</v>
      </c>
      <c r="E448" s="7">
        <f t="shared" si="3"/>
        <v>0</v>
      </c>
      <c r="F448" s="7">
        <f t="shared" si="4"/>
        <v>0</v>
      </c>
      <c r="G448" s="7">
        <f t="shared" si="5"/>
        <v>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6">
        <v>443.0</v>
      </c>
      <c r="C449" s="7">
        <f t="shared" si="6"/>
        <v>0</v>
      </c>
      <c r="D449" s="7">
        <f t="shared" si="7"/>
        <v>0</v>
      </c>
      <c r="E449" s="7">
        <f t="shared" si="3"/>
        <v>0</v>
      </c>
      <c r="F449" s="7">
        <f t="shared" si="4"/>
        <v>0</v>
      </c>
      <c r="G449" s="7">
        <f t="shared" si="5"/>
        <v>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6">
        <v>444.0</v>
      </c>
      <c r="C450" s="7">
        <f t="shared" si="6"/>
        <v>0</v>
      </c>
      <c r="D450" s="7">
        <f t="shared" si="7"/>
        <v>0</v>
      </c>
      <c r="E450" s="7">
        <f t="shared" si="3"/>
        <v>0</v>
      </c>
      <c r="F450" s="7">
        <f t="shared" si="4"/>
        <v>0</v>
      </c>
      <c r="G450" s="7">
        <f t="shared" si="5"/>
        <v>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6">
        <v>445.0</v>
      </c>
      <c r="C451" s="7">
        <f t="shared" si="6"/>
        <v>0</v>
      </c>
      <c r="D451" s="7">
        <f t="shared" si="7"/>
        <v>0</v>
      </c>
      <c r="E451" s="7">
        <f t="shared" si="3"/>
        <v>0</v>
      </c>
      <c r="F451" s="7">
        <f t="shared" si="4"/>
        <v>0</v>
      </c>
      <c r="G451" s="7">
        <f t="shared" si="5"/>
        <v>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6">
        <v>446.0</v>
      </c>
      <c r="C452" s="7">
        <f t="shared" si="6"/>
        <v>0</v>
      </c>
      <c r="D452" s="7">
        <f t="shared" si="7"/>
        <v>0</v>
      </c>
      <c r="E452" s="7">
        <f t="shared" si="3"/>
        <v>0</v>
      </c>
      <c r="F452" s="7">
        <f t="shared" si="4"/>
        <v>0</v>
      </c>
      <c r="G452" s="7">
        <f t="shared" si="5"/>
        <v>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6">
        <v>447.0</v>
      </c>
      <c r="C453" s="7">
        <f t="shared" si="6"/>
        <v>0</v>
      </c>
      <c r="D453" s="7">
        <f t="shared" si="7"/>
        <v>0</v>
      </c>
      <c r="E453" s="7">
        <f t="shared" si="3"/>
        <v>0</v>
      </c>
      <c r="F453" s="7">
        <f t="shared" si="4"/>
        <v>0</v>
      </c>
      <c r="G453" s="7">
        <f t="shared" si="5"/>
        <v>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6">
        <v>448.0</v>
      </c>
      <c r="C454" s="7">
        <f t="shared" si="6"/>
        <v>0</v>
      </c>
      <c r="D454" s="7">
        <f t="shared" si="7"/>
        <v>0</v>
      </c>
      <c r="E454" s="7">
        <f t="shared" si="3"/>
        <v>0</v>
      </c>
      <c r="F454" s="7">
        <f t="shared" si="4"/>
        <v>0</v>
      </c>
      <c r="G454" s="7">
        <f t="shared" si="5"/>
        <v>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6">
        <v>449.0</v>
      </c>
      <c r="C455" s="7">
        <f t="shared" si="6"/>
        <v>0</v>
      </c>
      <c r="D455" s="7">
        <f t="shared" si="7"/>
        <v>0</v>
      </c>
      <c r="E455" s="7">
        <f t="shared" si="3"/>
        <v>0</v>
      </c>
      <c r="F455" s="7">
        <f t="shared" si="4"/>
        <v>0</v>
      </c>
      <c r="G455" s="7">
        <f t="shared" si="5"/>
        <v>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6">
        <v>450.0</v>
      </c>
      <c r="C456" s="7">
        <f t="shared" si="6"/>
        <v>0</v>
      </c>
      <c r="D456" s="7">
        <f t="shared" si="7"/>
        <v>0</v>
      </c>
      <c r="E456" s="7">
        <f t="shared" si="3"/>
        <v>0</v>
      </c>
      <c r="F456" s="7">
        <f t="shared" si="4"/>
        <v>0</v>
      </c>
      <c r="G456" s="7">
        <f t="shared" si="5"/>
        <v>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6">
        <v>451.0</v>
      </c>
      <c r="C457" s="7">
        <f t="shared" si="6"/>
        <v>0</v>
      </c>
      <c r="D457" s="7">
        <f t="shared" si="7"/>
        <v>0</v>
      </c>
      <c r="E457" s="7">
        <f t="shared" si="3"/>
        <v>0</v>
      </c>
      <c r="F457" s="7">
        <f t="shared" si="4"/>
        <v>0</v>
      </c>
      <c r="G457" s="7">
        <f t="shared" si="5"/>
        <v>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6">
        <v>452.0</v>
      </c>
      <c r="C458" s="7">
        <f t="shared" si="6"/>
        <v>0</v>
      </c>
      <c r="D458" s="7">
        <f t="shared" si="7"/>
        <v>0</v>
      </c>
      <c r="E458" s="7">
        <f t="shared" si="3"/>
        <v>0</v>
      </c>
      <c r="F458" s="7">
        <f t="shared" si="4"/>
        <v>0</v>
      </c>
      <c r="G458" s="7">
        <f t="shared" si="5"/>
        <v>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6">
        <v>453.0</v>
      </c>
      <c r="C459" s="7">
        <f t="shared" si="6"/>
        <v>0</v>
      </c>
      <c r="D459" s="7">
        <f t="shared" si="7"/>
        <v>0</v>
      </c>
      <c r="E459" s="7">
        <f t="shared" si="3"/>
        <v>0</v>
      </c>
      <c r="F459" s="7">
        <f t="shared" si="4"/>
        <v>0</v>
      </c>
      <c r="G459" s="7">
        <f t="shared" si="5"/>
        <v>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6">
        <v>454.0</v>
      </c>
      <c r="C460" s="7">
        <f t="shared" si="6"/>
        <v>0</v>
      </c>
      <c r="D460" s="7">
        <f t="shared" si="7"/>
        <v>0</v>
      </c>
      <c r="E460" s="7">
        <f t="shared" si="3"/>
        <v>0</v>
      </c>
      <c r="F460" s="7">
        <f t="shared" si="4"/>
        <v>0</v>
      </c>
      <c r="G460" s="7">
        <f t="shared" si="5"/>
        <v>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6">
        <v>455.0</v>
      </c>
      <c r="C461" s="7">
        <f t="shared" si="6"/>
        <v>0</v>
      </c>
      <c r="D461" s="7">
        <f t="shared" si="7"/>
        <v>0</v>
      </c>
      <c r="E461" s="7">
        <f t="shared" si="3"/>
        <v>0</v>
      </c>
      <c r="F461" s="7">
        <f t="shared" si="4"/>
        <v>0</v>
      </c>
      <c r="G461" s="7">
        <f t="shared" si="5"/>
        <v>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6">
        <v>456.0</v>
      </c>
      <c r="C462" s="7">
        <f t="shared" si="6"/>
        <v>0</v>
      </c>
      <c r="D462" s="7">
        <f t="shared" si="7"/>
        <v>0</v>
      </c>
      <c r="E462" s="7">
        <f t="shared" si="3"/>
        <v>0</v>
      </c>
      <c r="F462" s="7">
        <f t="shared" si="4"/>
        <v>0</v>
      </c>
      <c r="G462" s="7">
        <f t="shared" si="5"/>
        <v>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6">
        <v>457.0</v>
      </c>
      <c r="C463" s="7">
        <f t="shared" si="6"/>
        <v>0</v>
      </c>
      <c r="D463" s="7">
        <f t="shared" si="7"/>
        <v>0</v>
      </c>
      <c r="E463" s="7">
        <f t="shared" si="3"/>
        <v>0</v>
      </c>
      <c r="F463" s="7">
        <f t="shared" si="4"/>
        <v>0</v>
      </c>
      <c r="G463" s="7">
        <f t="shared" si="5"/>
        <v>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6">
        <v>458.0</v>
      </c>
      <c r="C464" s="7">
        <f t="shared" si="6"/>
        <v>0</v>
      </c>
      <c r="D464" s="7">
        <f t="shared" si="7"/>
        <v>0</v>
      </c>
      <c r="E464" s="7">
        <f t="shared" si="3"/>
        <v>0</v>
      </c>
      <c r="F464" s="7">
        <f t="shared" si="4"/>
        <v>0</v>
      </c>
      <c r="G464" s="7">
        <f t="shared" si="5"/>
        <v>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6">
        <v>459.0</v>
      </c>
      <c r="C465" s="7">
        <f t="shared" si="6"/>
        <v>0</v>
      </c>
      <c r="D465" s="7">
        <f t="shared" si="7"/>
        <v>0</v>
      </c>
      <c r="E465" s="7">
        <f t="shared" si="3"/>
        <v>0</v>
      </c>
      <c r="F465" s="7">
        <f t="shared" si="4"/>
        <v>0</v>
      </c>
      <c r="G465" s="7">
        <f t="shared" si="5"/>
        <v>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6">
        <v>460.0</v>
      </c>
      <c r="C466" s="7">
        <f t="shared" si="6"/>
        <v>0</v>
      </c>
      <c r="D466" s="7">
        <f t="shared" si="7"/>
        <v>0</v>
      </c>
      <c r="E466" s="7">
        <f t="shared" si="3"/>
        <v>0</v>
      </c>
      <c r="F466" s="7">
        <f t="shared" si="4"/>
        <v>0</v>
      </c>
      <c r="G466" s="7">
        <f t="shared" si="5"/>
        <v>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6">
        <v>461.0</v>
      </c>
      <c r="C467" s="7">
        <f t="shared" si="6"/>
        <v>0</v>
      </c>
      <c r="D467" s="7">
        <f t="shared" si="7"/>
        <v>0</v>
      </c>
      <c r="E467" s="7">
        <f t="shared" si="3"/>
        <v>0</v>
      </c>
      <c r="F467" s="7">
        <f t="shared" si="4"/>
        <v>0</v>
      </c>
      <c r="G467" s="7">
        <f t="shared" si="5"/>
        <v>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6">
        <v>462.0</v>
      </c>
      <c r="C468" s="7">
        <f t="shared" si="6"/>
        <v>0</v>
      </c>
      <c r="D468" s="7">
        <f t="shared" si="7"/>
        <v>0</v>
      </c>
      <c r="E468" s="7">
        <f t="shared" si="3"/>
        <v>0</v>
      </c>
      <c r="F468" s="7">
        <f t="shared" si="4"/>
        <v>0</v>
      </c>
      <c r="G468" s="7">
        <f t="shared" si="5"/>
        <v>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6">
        <v>463.0</v>
      </c>
      <c r="C469" s="7">
        <f t="shared" si="6"/>
        <v>0</v>
      </c>
      <c r="D469" s="7">
        <f t="shared" si="7"/>
        <v>0</v>
      </c>
      <c r="E469" s="7">
        <f t="shared" si="3"/>
        <v>0</v>
      </c>
      <c r="F469" s="7">
        <f t="shared" si="4"/>
        <v>0</v>
      </c>
      <c r="G469" s="7">
        <f t="shared" si="5"/>
        <v>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6">
        <v>464.0</v>
      </c>
      <c r="C470" s="7">
        <f t="shared" si="6"/>
        <v>0</v>
      </c>
      <c r="D470" s="7">
        <f t="shared" si="7"/>
        <v>0</v>
      </c>
      <c r="E470" s="7">
        <f t="shared" si="3"/>
        <v>0</v>
      </c>
      <c r="F470" s="7">
        <f t="shared" si="4"/>
        <v>0</v>
      </c>
      <c r="G470" s="7">
        <f t="shared" si="5"/>
        <v>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6">
        <v>465.0</v>
      </c>
      <c r="C471" s="7">
        <f t="shared" si="6"/>
        <v>0</v>
      </c>
      <c r="D471" s="7">
        <f t="shared" si="7"/>
        <v>0</v>
      </c>
      <c r="E471" s="7">
        <f t="shared" si="3"/>
        <v>0</v>
      </c>
      <c r="F471" s="7">
        <f t="shared" si="4"/>
        <v>0</v>
      </c>
      <c r="G471" s="7">
        <f t="shared" si="5"/>
        <v>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6">
        <v>466.0</v>
      </c>
      <c r="C472" s="7">
        <f t="shared" si="6"/>
        <v>0</v>
      </c>
      <c r="D472" s="7">
        <f t="shared" si="7"/>
        <v>0</v>
      </c>
      <c r="E472" s="7">
        <f t="shared" si="3"/>
        <v>0</v>
      </c>
      <c r="F472" s="7">
        <f t="shared" si="4"/>
        <v>0</v>
      </c>
      <c r="G472" s="7">
        <f t="shared" si="5"/>
        <v>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6">
        <v>467.0</v>
      </c>
      <c r="C473" s="7">
        <f t="shared" si="6"/>
        <v>0</v>
      </c>
      <c r="D473" s="7">
        <f t="shared" si="7"/>
        <v>0</v>
      </c>
      <c r="E473" s="7">
        <f t="shared" si="3"/>
        <v>0</v>
      </c>
      <c r="F473" s="7">
        <f t="shared" si="4"/>
        <v>0</v>
      </c>
      <c r="G473" s="7">
        <f t="shared" si="5"/>
        <v>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6">
        <v>468.0</v>
      </c>
      <c r="C474" s="7">
        <f t="shared" si="6"/>
        <v>0</v>
      </c>
      <c r="D474" s="7">
        <f t="shared" si="7"/>
        <v>0</v>
      </c>
      <c r="E474" s="7">
        <f t="shared" si="3"/>
        <v>0</v>
      </c>
      <c r="F474" s="7">
        <f t="shared" si="4"/>
        <v>0</v>
      </c>
      <c r="G474" s="7">
        <f t="shared" si="5"/>
        <v>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6">
        <v>469.0</v>
      </c>
      <c r="C475" s="7">
        <f t="shared" si="6"/>
        <v>0</v>
      </c>
      <c r="D475" s="7">
        <f t="shared" si="7"/>
        <v>0</v>
      </c>
      <c r="E475" s="7">
        <f t="shared" si="3"/>
        <v>0</v>
      </c>
      <c r="F475" s="7">
        <f t="shared" si="4"/>
        <v>0</v>
      </c>
      <c r="G475" s="7">
        <f t="shared" si="5"/>
        <v>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6">
        <v>470.0</v>
      </c>
      <c r="C476" s="7">
        <f t="shared" si="6"/>
        <v>0</v>
      </c>
      <c r="D476" s="7">
        <f t="shared" si="7"/>
        <v>0</v>
      </c>
      <c r="E476" s="7">
        <f t="shared" si="3"/>
        <v>0</v>
      </c>
      <c r="F476" s="7">
        <f t="shared" si="4"/>
        <v>0</v>
      </c>
      <c r="G476" s="7">
        <f t="shared" si="5"/>
        <v>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6">
        <v>471.0</v>
      </c>
      <c r="C477" s="7">
        <f t="shared" si="6"/>
        <v>0</v>
      </c>
      <c r="D477" s="7">
        <f t="shared" si="7"/>
        <v>0</v>
      </c>
      <c r="E477" s="7">
        <f t="shared" si="3"/>
        <v>0</v>
      </c>
      <c r="F477" s="7">
        <f t="shared" si="4"/>
        <v>0</v>
      </c>
      <c r="G477" s="7">
        <f t="shared" si="5"/>
        <v>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6">
        <v>472.0</v>
      </c>
      <c r="C478" s="7">
        <f t="shared" si="6"/>
        <v>0</v>
      </c>
      <c r="D478" s="7">
        <f t="shared" si="7"/>
        <v>0</v>
      </c>
      <c r="E478" s="7">
        <f t="shared" si="3"/>
        <v>0</v>
      </c>
      <c r="F478" s="7">
        <f t="shared" si="4"/>
        <v>0</v>
      </c>
      <c r="G478" s="7">
        <f t="shared" si="5"/>
        <v>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6">
        <v>473.0</v>
      </c>
      <c r="C479" s="7">
        <f t="shared" si="6"/>
        <v>0</v>
      </c>
      <c r="D479" s="7">
        <f t="shared" si="7"/>
        <v>0</v>
      </c>
      <c r="E479" s="7">
        <f t="shared" si="3"/>
        <v>0</v>
      </c>
      <c r="F479" s="7">
        <f t="shared" si="4"/>
        <v>0</v>
      </c>
      <c r="G479" s="7">
        <f t="shared" si="5"/>
        <v>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6">
        <v>474.0</v>
      </c>
      <c r="C480" s="7">
        <f t="shared" si="6"/>
        <v>0</v>
      </c>
      <c r="D480" s="7">
        <f t="shared" si="7"/>
        <v>0</v>
      </c>
      <c r="E480" s="7">
        <f t="shared" si="3"/>
        <v>0</v>
      </c>
      <c r="F480" s="7">
        <f t="shared" si="4"/>
        <v>0</v>
      </c>
      <c r="G480" s="7">
        <f t="shared" si="5"/>
        <v>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6">
        <v>475.0</v>
      </c>
      <c r="C481" s="7">
        <f t="shared" si="6"/>
        <v>0</v>
      </c>
      <c r="D481" s="7">
        <f t="shared" si="7"/>
        <v>0</v>
      </c>
      <c r="E481" s="7">
        <f t="shared" si="3"/>
        <v>0</v>
      </c>
      <c r="F481" s="7">
        <f t="shared" si="4"/>
        <v>0</v>
      </c>
      <c r="G481" s="7">
        <f t="shared" si="5"/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6">
        <v>476.0</v>
      </c>
      <c r="C482" s="7">
        <f t="shared" si="6"/>
        <v>0</v>
      </c>
      <c r="D482" s="7">
        <f t="shared" si="7"/>
        <v>0</v>
      </c>
      <c r="E482" s="7">
        <f t="shared" si="3"/>
        <v>0</v>
      </c>
      <c r="F482" s="7">
        <f t="shared" si="4"/>
        <v>0</v>
      </c>
      <c r="G482" s="7">
        <f t="shared" si="5"/>
        <v>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6">
        <v>477.0</v>
      </c>
      <c r="C483" s="7">
        <f t="shared" si="6"/>
        <v>0</v>
      </c>
      <c r="D483" s="7">
        <f t="shared" si="7"/>
        <v>0</v>
      </c>
      <c r="E483" s="7">
        <f t="shared" si="3"/>
        <v>0</v>
      </c>
      <c r="F483" s="7">
        <f t="shared" si="4"/>
        <v>0</v>
      </c>
      <c r="G483" s="7">
        <f t="shared" si="5"/>
        <v>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6">
        <v>478.0</v>
      </c>
      <c r="C484" s="7">
        <f t="shared" si="6"/>
        <v>0</v>
      </c>
      <c r="D484" s="7">
        <f t="shared" si="7"/>
        <v>0</v>
      </c>
      <c r="E484" s="7">
        <f t="shared" si="3"/>
        <v>0</v>
      </c>
      <c r="F484" s="7">
        <f t="shared" si="4"/>
        <v>0</v>
      </c>
      <c r="G484" s="7">
        <f t="shared" si="5"/>
        <v>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6">
        <v>479.0</v>
      </c>
      <c r="C485" s="7">
        <f t="shared" si="6"/>
        <v>0</v>
      </c>
      <c r="D485" s="7">
        <f t="shared" si="7"/>
        <v>0</v>
      </c>
      <c r="E485" s="7">
        <f t="shared" si="3"/>
        <v>0</v>
      </c>
      <c r="F485" s="7">
        <f t="shared" si="4"/>
        <v>0</v>
      </c>
      <c r="G485" s="7">
        <f t="shared" si="5"/>
        <v>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6">
        <v>480.0</v>
      </c>
      <c r="C486" s="7">
        <f t="shared" si="6"/>
        <v>0</v>
      </c>
      <c r="D486" s="7">
        <f t="shared" si="7"/>
        <v>0</v>
      </c>
      <c r="E486" s="7">
        <f t="shared" si="3"/>
        <v>0</v>
      </c>
      <c r="F486" s="7">
        <f t="shared" si="4"/>
        <v>0</v>
      </c>
      <c r="G486" s="7">
        <f t="shared" si="5"/>
        <v>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6">
        <v>481.0</v>
      </c>
      <c r="C487" s="7">
        <f t="shared" si="6"/>
        <v>0</v>
      </c>
      <c r="D487" s="7">
        <f t="shared" si="7"/>
        <v>0</v>
      </c>
      <c r="E487" s="7">
        <f t="shared" si="3"/>
        <v>0</v>
      </c>
      <c r="F487" s="7">
        <f t="shared" si="4"/>
        <v>0</v>
      </c>
      <c r="G487" s="7">
        <f t="shared" si="5"/>
        <v>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6">
        <v>482.0</v>
      </c>
      <c r="C488" s="7">
        <f t="shared" si="6"/>
        <v>0</v>
      </c>
      <c r="D488" s="7">
        <f t="shared" si="7"/>
        <v>0</v>
      </c>
      <c r="E488" s="7">
        <f t="shared" si="3"/>
        <v>0</v>
      </c>
      <c r="F488" s="7">
        <f t="shared" si="4"/>
        <v>0</v>
      </c>
      <c r="G488" s="7">
        <f t="shared" si="5"/>
        <v>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6">
        <v>483.0</v>
      </c>
      <c r="C489" s="7">
        <f t="shared" si="6"/>
        <v>0</v>
      </c>
      <c r="D489" s="7">
        <f t="shared" si="7"/>
        <v>0</v>
      </c>
      <c r="E489" s="7">
        <f t="shared" si="3"/>
        <v>0</v>
      </c>
      <c r="F489" s="7">
        <f t="shared" si="4"/>
        <v>0</v>
      </c>
      <c r="G489" s="7">
        <f t="shared" si="5"/>
        <v>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6">
        <v>484.0</v>
      </c>
      <c r="C490" s="7">
        <f t="shared" si="6"/>
        <v>0</v>
      </c>
      <c r="D490" s="7">
        <f t="shared" si="7"/>
        <v>0</v>
      </c>
      <c r="E490" s="7">
        <f t="shared" si="3"/>
        <v>0</v>
      </c>
      <c r="F490" s="7">
        <f t="shared" si="4"/>
        <v>0</v>
      </c>
      <c r="G490" s="7">
        <f t="shared" si="5"/>
        <v>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6">
        <v>485.0</v>
      </c>
      <c r="C491" s="7">
        <f t="shared" si="6"/>
        <v>0</v>
      </c>
      <c r="D491" s="7">
        <f t="shared" si="7"/>
        <v>0</v>
      </c>
      <c r="E491" s="7">
        <f t="shared" si="3"/>
        <v>0</v>
      </c>
      <c r="F491" s="7">
        <f t="shared" si="4"/>
        <v>0</v>
      </c>
      <c r="G491" s="7">
        <f t="shared" si="5"/>
        <v>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6">
        <v>486.0</v>
      </c>
      <c r="C492" s="7">
        <f t="shared" si="6"/>
        <v>0</v>
      </c>
      <c r="D492" s="7">
        <f t="shared" si="7"/>
        <v>0</v>
      </c>
      <c r="E492" s="7">
        <f t="shared" si="3"/>
        <v>0</v>
      </c>
      <c r="F492" s="7">
        <f t="shared" si="4"/>
        <v>0</v>
      </c>
      <c r="G492" s="7">
        <f t="shared" si="5"/>
        <v>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6">
        <v>487.0</v>
      </c>
      <c r="C493" s="7">
        <f t="shared" si="6"/>
        <v>0</v>
      </c>
      <c r="D493" s="7">
        <f t="shared" si="7"/>
        <v>0</v>
      </c>
      <c r="E493" s="7">
        <f t="shared" si="3"/>
        <v>0</v>
      </c>
      <c r="F493" s="7">
        <f t="shared" si="4"/>
        <v>0</v>
      </c>
      <c r="G493" s="7">
        <f t="shared" si="5"/>
        <v>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6">
        <v>488.0</v>
      </c>
      <c r="C494" s="7">
        <f t="shared" si="6"/>
        <v>0</v>
      </c>
      <c r="D494" s="7">
        <f t="shared" si="7"/>
        <v>0</v>
      </c>
      <c r="E494" s="7">
        <f t="shared" si="3"/>
        <v>0</v>
      </c>
      <c r="F494" s="7">
        <f t="shared" si="4"/>
        <v>0</v>
      </c>
      <c r="G494" s="7">
        <f t="shared" si="5"/>
        <v>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6">
        <v>489.0</v>
      </c>
      <c r="C495" s="7">
        <f t="shared" si="6"/>
        <v>0</v>
      </c>
      <c r="D495" s="7">
        <f t="shared" si="7"/>
        <v>0</v>
      </c>
      <c r="E495" s="7">
        <f t="shared" si="3"/>
        <v>0</v>
      </c>
      <c r="F495" s="7">
        <f t="shared" si="4"/>
        <v>0</v>
      </c>
      <c r="G495" s="7">
        <f t="shared" si="5"/>
        <v>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6">
        <v>490.0</v>
      </c>
      <c r="C496" s="7">
        <f t="shared" si="6"/>
        <v>0</v>
      </c>
      <c r="D496" s="7">
        <f t="shared" si="7"/>
        <v>0</v>
      </c>
      <c r="E496" s="7">
        <f t="shared" si="3"/>
        <v>0</v>
      </c>
      <c r="F496" s="7">
        <f t="shared" si="4"/>
        <v>0</v>
      </c>
      <c r="G496" s="7">
        <f t="shared" si="5"/>
        <v>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6">
        <v>491.0</v>
      </c>
      <c r="C497" s="7">
        <f t="shared" si="6"/>
        <v>0</v>
      </c>
      <c r="D497" s="7">
        <f t="shared" si="7"/>
        <v>0</v>
      </c>
      <c r="E497" s="7">
        <f t="shared" si="3"/>
        <v>0</v>
      </c>
      <c r="F497" s="7">
        <f t="shared" si="4"/>
        <v>0</v>
      </c>
      <c r="G497" s="7">
        <f t="shared" si="5"/>
        <v>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6">
        <v>492.0</v>
      </c>
      <c r="C498" s="7">
        <f t="shared" si="6"/>
        <v>0</v>
      </c>
      <c r="D498" s="7">
        <f t="shared" si="7"/>
        <v>0</v>
      </c>
      <c r="E498" s="7">
        <f t="shared" si="3"/>
        <v>0</v>
      </c>
      <c r="F498" s="7">
        <f t="shared" si="4"/>
        <v>0</v>
      </c>
      <c r="G498" s="7">
        <f t="shared" si="5"/>
        <v>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6">
        <v>493.0</v>
      </c>
      <c r="C499" s="7">
        <f t="shared" si="6"/>
        <v>0</v>
      </c>
      <c r="D499" s="7">
        <f t="shared" si="7"/>
        <v>0</v>
      </c>
      <c r="E499" s="7">
        <f t="shared" si="3"/>
        <v>0</v>
      </c>
      <c r="F499" s="7">
        <f t="shared" si="4"/>
        <v>0</v>
      </c>
      <c r="G499" s="7">
        <f t="shared" si="5"/>
        <v>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6">
        <v>494.0</v>
      </c>
      <c r="C500" s="7">
        <f t="shared" si="6"/>
        <v>0</v>
      </c>
      <c r="D500" s="7">
        <f t="shared" si="7"/>
        <v>0</v>
      </c>
      <c r="E500" s="7">
        <f t="shared" si="3"/>
        <v>0</v>
      </c>
      <c r="F500" s="7">
        <f t="shared" si="4"/>
        <v>0</v>
      </c>
      <c r="G500" s="7">
        <f t="shared" si="5"/>
        <v>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6">
        <v>495.0</v>
      </c>
      <c r="C501" s="7">
        <f t="shared" si="6"/>
        <v>0</v>
      </c>
      <c r="D501" s="7">
        <f t="shared" si="7"/>
        <v>0</v>
      </c>
      <c r="E501" s="7">
        <f t="shared" si="3"/>
        <v>0</v>
      </c>
      <c r="F501" s="7">
        <f t="shared" si="4"/>
        <v>0</v>
      </c>
      <c r="G501" s="7">
        <f t="shared" si="5"/>
        <v>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6">
        <v>496.0</v>
      </c>
      <c r="C502" s="7">
        <f t="shared" si="6"/>
        <v>0</v>
      </c>
      <c r="D502" s="7">
        <f t="shared" si="7"/>
        <v>0</v>
      </c>
      <c r="E502" s="7">
        <f t="shared" si="3"/>
        <v>0</v>
      </c>
      <c r="F502" s="7">
        <f t="shared" si="4"/>
        <v>0</v>
      </c>
      <c r="G502" s="7">
        <f t="shared" si="5"/>
        <v>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6">
        <v>497.0</v>
      </c>
      <c r="C503" s="7">
        <f t="shared" si="6"/>
        <v>0</v>
      </c>
      <c r="D503" s="7">
        <f t="shared" si="7"/>
        <v>0</v>
      </c>
      <c r="E503" s="7">
        <f t="shared" si="3"/>
        <v>0</v>
      </c>
      <c r="F503" s="7">
        <f t="shared" si="4"/>
        <v>0</v>
      </c>
      <c r="G503" s="7">
        <f t="shared" si="5"/>
        <v>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6">
        <v>498.0</v>
      </c>
      <c r="C504" s="7">
        <f t="shared" si="6"/>
        <v>0</v>
      </c>
      <c r="D504" s="7">
        <f t="shared" si="7"/>
        <v>0</v>
      </c>
      <c r="E504" s="7">
        <f t="shared" si="3"/>
        <v>0</v>
      </c>
      <c r="F504" s="7">
        <f t="shared" si="4"/>
        <v>0</v>
      </c>
      <c r="G504" s="7">
        <f t="shared" si="5"/>
        <v>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6">
        <v>499.0</v>
      </c>
      <c r="C505" s="7">
        <f t="shared" si="6"/>
        <v>0</v>
      </c>
      <c r="D505" s="7">
        <f t="shared" si="7"/>
        <v>0</v>
      </c>
      <c r="E505" s="7">
        <f t="shared" si="3"/>
        <v>0</v>
      </c>
      <c r="F505" s="7">
        <f t="shared" si="4"/>
        <v>0</v>
      </c>
      <c r="G505" s="7">
        <f t="shared" si="5"/>
        <v>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6">
        <v>500.0</v>
      </c>
      <c r="C506" s="7">
        <f t="shared" si="6"/>
        <v>0</v>
      </c>
      <c r="D506" s="7">
        <f t="shared" si="7"/>
        <v>0</v>
      </c>
      <c r="E506" s="7">
        <f t="shared" si="3"/>
        <v>0</v>
      </c>
      <c r="F506" s="7">
        <f t="shared" si="4"/>
        <v>0</v>
      </c>
      <c r="G506" s="7">
        <f t="shared" si="5"/>
        <v>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6">
        <v>501.0</v>
      </c>
      <c r="C507" s="7">
        <f t="shared" si="6"/>
        <v>0</v>
      </c>
      <c r="D507" s="7">
        <f t="shared" si="7"/>
        <v>0</v>
      </c>
      <c r="E507" s="7">
        <f t="shared" si="3"/>
        <v>0</v>
      </c>
      <c r="F507" s="7">
        <f t="shared" si="4"/>
        <v>0</v>
      </c>
      <c r="G507" s="7">
        <f t="shared" si="5"/>
        <v>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6">
        <v>502.0</v>
      </c>
      <c r="C508" s="7">
        <f t="shared" si="6"/>
        <v>0</v>
      </c>
      <c r="D508" s="7">
        <f t="shared" si="7"/>
        <v>0</v>
      </c>
      <c r="E508" s="7">
        <f t="shared" si="3"/>
        <v>0</v>
      </c>
      <c r="F508" s="7">
        <f t="shared" si="4"/>
        <v>0</v>
      </c>
      <c r="G508" s="7">
        <f t="shared" si="5"/>
        <v>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6">
        <v>503.0</v>
      </c>
      <c r="C509" s="7">
        <f t="shared" si="6"/>
        <v>0</v>
      </c>
      <c r="D509" s="7">
        <f t="shared" si="7"/>
        <v>0</v>
      </c>
      <c r="E509" s="7">
        <f t="shared" si="3"/>
        <v>0</v>
      </c>
      <c r="F509" s="7">
        <f t="shared" si="4"/>
        <v>0</v>
      </c>
      <c r="G509" s="7">
        <f t="shared" si="5"/>
        <v>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6">
        <v>504.0</v>
      </c>
      <c r="C510" s="7">
        <f t="shared" si="6"/>
        <v>0</v>
      </c>
      <c r="D510" s="7">
        <f t="shared" si="7"/>
        <v>0</v>
      </c>
      <c r="E510" s="7">
        <f t="shared" si="3"/>
        <v>0</v>
      </c>
      <c r="F510" s="7">
        <f t="shared" si="4"/>
        <v>0</v>
      </c>
      <c r="G510" s="7">
        <f t="shared" si="5"/>
        <v>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6">
        <v>505.0</v>
      </c>
      <c r="C511" s="7">
        <f t="shared" si="6"/>
        <v>0</v>
      </c>
      <c r="D511" s="7">
        <f t="shared" si="7"/>
        <v>0</v>
      </c>
      <c r="E511" s="7">
        <f t="shared" si="3"/>
        <v>0</v>
      </c>
      <c r="F511" s="7">
        <f t="shared" si="4"/>
        <v>0</v>
      </c>
      <c r="G511" s="7">
        <f t="shared" si="5"/>
        <v>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6">
        <v>506.0</v>
      </c>
      <c r="C512" s="7">
        <f t="shared" si="6"/>
        <v>0</v>
      </c>
      <c r="D512" s="7">
        <f t="shared" si="7"/>
        <v>0</v>
      </c>
      <c r="E512" s="7">
        <f t="shared" si="3"/>
        <v>0</v>
      </c>
      <c r="F512" s="7">
        <f t="shared" si="4"/>
        <v>0</v>
      </c>
      <c r="G512" s="7">
        <f t="shared" si="5"/>
        <v>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6">
        <v>507.0</v>
      </c>
      <c r="C513" s="7">
        <f t="shared" si="6"/>
        <v>0</v>
      </c>
      <c r="D513" s="7">
        <f t="shared" si="7"/>
        <v>0</v>
      </c>
      <c r="E513" s="7">
        <f t="shared" si="3"/>
        <v>0</v>
      </c>
      <c r="F513" s="7">
        <f t="shared" si="4"/>
        <v>0</v>
      </c>
      <c r="G513" s="7">
        <f t="shared" si="5"/>
        <v>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6">
        <v>508.0</v>
      </c>
      <c r="C514" s="7">
        <f t="shared" si="6"/>
        <v>0</v>
      </c>
      <c r="D514" s="7">
        <f t="shared" si="7"/>
        <v>0</v>
      </c>
      <c r="E514" s="7">
        <f t="shared" si="3"/>
        <v>0</v>
      </c>
      <c r="F514" s="7">
        <f t="shared" si="4"/>
        <v>0</v>
      </c>
      <c r="G514" s="7">
        <f t="shared" si="5"/>
        <v>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6">
        <v>509.0</v>
      </c>
      <c r="C515" s="7">
        <f t="shared" si="6"/>
        <v>0</v>
      </c>
      <c r="D515" s="7">
        <f t="shared" si="7"/>
        <v>0</v>
      </c>
      <c r="E515" s="7">
        <f t="shared" si="3"/>
        <v>0</v>
      </c>
      <c r="F515" s="7">
        <f t="shared" si="4"/>
        <v>0</v>
      </c>
      <c r="G515" s="7">
        <f t="shared" si="5"/>
        <v>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6">
        <v>510.0</v>
      </c>
      <c r="C516" s="7">
        <f t="shared" si="6"/>
        <v>0</v>
      </c>
      <c r="D516" s="7">
        <f t="shared" si="7"/>
        <v>0</v>
      </c>
      <c r="E516" s="7">
        <f t="shared" si="3"/>
        <v>0</v>
      </c>
      <c r="F516" s="7">
        <f t="shared" si="4"/>
        <v>0</v>
      </c>
      <c r="G516" s="7">
        <f t="shared" si="5"/>
        <v>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6">
        <v>511.0</v>
      </c>
      <c r="C517" s="7">
        <f t="shared" si="6"/>
        <v>0</v>
      </c>
      <c r="D517" s="7">
        <f t="shared" si="7"/>
        <v>0</v>
      </c>
      <c r="E517" s="7">
        <f t="shared" si="3"/>
        <v>0</v>
      </c>
      <c r="F517" s="7">
        <f t="shared" si="4"/>
        <v>0</v>
      </c>
      <c r="G517" s="7">
        <f t="shared" si="5"/>
        <v>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6">
        <v>512.0</v>
      </c>
      <c r="C518" s="7">
        <f t="shared" si="6"/>
        <v>0</v>
      </c>
      <c r="D518" s="7">
        <f t="shared" si="7"/>
        <v>0</v>
      </c>
      <c r="E518" s="7">
        <f t="shared" si="3"/>
        <v>0</v>
      </c>
      <c r="F518" s="7">
        <f t="shared" si="4"/>
        <v>0</v>
      </c>
      <c r="G518" s="7">
        <f t="shared" si="5"/>
        <v>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6">
        <v>513.0</v>
      </c>
      <c r="C519" s="7">
        <f t="shared" si="6"/>
        <v>0</v>
      </c>
      <c r="D519" s="7">
        <f t="shared" si="7"/>
        <v>0</v>
      </c>
      <c r="E519" s="7">
        <f t="shared" si="3"/>
        <v>0</v>
      </c>
      <c r="F519" s="7">
        <f t="shared" si="4"/>
        <v>0</v>
      </c>
      <c r="G519" s="7">
        <f t="shared" si="5"/>
        <v>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6">
        <v>514.0</v>
      </c>
      <c r="C520" s="7">
        <f t="shared" si="6"/>
        <v>0</v>
      </c>
      <c r="D520" s="7">
        <f t="shared" si="7"/>
        <v>0</v>
      </c>
      <c r="E520" s="7">
        <f t="shared" si="3"/>
        <v>0</v>
      </c>
      <c r="F520" s="7">
        <f t="shared" si="4"/>
        <v>0</v>
      </c>
      <c r="G520" s="7">
        <f t="shared" si="5"/>
        <v>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6">
        <v>515.0</v>
      </c>
      <c r="C521" s="7">
        <f t="shared" si="6"/>
        <v>0</v>
      </c>
      <c r="D521" s="7">
        <f t="shared" si="7"/>
        <v>0</v>
      </c>
      <c r="E521" s="7">
        <f t="shared" si="3"/>
        <v>0</v>
      </c>
      <c r="F521" s="7">
        <f t="shared" si="4"/>
        <v>0</v>
      </c>
      <c r="G521" s="7">
        <f t="shared" si="5"/>
        <v>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6">
        <v>516.0</v>
      </c>
      <c r="C522" s="7">
        <f t="shared" si="6"/>
        <v>0</v>
      </c>
      <c r="D522" s="7">
        <f t="shared" si="7"/>
        <v>0</v>
      </c>
      <c r="E522" s="7">
        <f t="shared" si="3"/>
        <v>0</v>
      </c>
      <c r="F522" s="7">
        <f t="shared" si="4"/>
        <v>0</v>
      </c>
      <c r="G522" s="7">
        <f t="shared" si="5"/>
        <v>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6">
        <v>517.0</v>
      </c>
      <c r="C523" s="7">
        <f t="shared" si="6"/>
        <v>0</v>
      </c>
      <c r="D523" s="7">
        <f t="shared" si="7"/>
        <v>0</v>
      </c>
      <c r="E523" s="7">
        <f t="shared" si="3"/>
        <v>0</v>
      </c>
      <c r="F523" s="7">
        <f t="shared" si="4"/>
        <v>0</v>
      </c>
      <c r="G523" s="7">
        <f t="shared" si="5"/>
        <v>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6">
        <v>518.0</v>
      </c>
      <c r="C524" s="7">
        <f t="shared" si="6"/>
        <v>0</v>
      </c>
      <c r="D524" s="7">
        <f t="shared" si="7"/>
        <v>0</v>
      </c>
      <c r="E524" s="7">
        <f t="shared" si="3"/>
        <v>0</v>
      </c>
      <c r="F524" s="7">
        <f t="shared" si="4"/>
        <v>0</v>
      </c>
      <c r="G524" s="7">
        <f t="shared" si="5"/>
        <v>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6">
        <v>519.0</v>
      </c>
      <c r="C525" s="7">
        <f t="shared" si="6"/>
        <v>0</v>
      </c>
      <c r="D525" s="7">
        <f t="shared" si="7"/>
        <v>0</v>
      </c>
      <c r="E525" s="7">
        <f t="shared" si="3"/>
        <v>0</v>
      </c>
      <c r="F525" s="7">
        <f t="shared" si="4"/>
        <v>0</v>
      </c>
      <c r="G525" s="7">
        <f t="shared" si="5"/>
        <v>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6">
        <v>520.0</v>
      </c>
      <c r="C526" s="7">
        <f t="shared" si="6"/>
        <v>0</v>
      </c>
      <c r="D526" s="7">
        <f t="shared" si="7"/>
        <v>0</v>
      </c>
      <c r="E526" s="7">
        <f t="shared" si="3"/>
        <v>0</v>
      </c>
      <c r="F526" s="7">
        <f t="shared" si="4"/>
        <v>0</v>
      </c>
      <c r="G526" s="7">
        <f t="shared" si="5"/>
        <v>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6">
        <v>521.0</v>
      </c>
      <c r="C527" s="7">
        <f t="shared" si="6"/>
        <v>0</v>
      </c>
      <c r="D527" s="7">
        <f t="shared" si="7"/>
        <v>0</v>
      </c>
      <c r="E527" s="7">
        <f t="shared" si="3"/>
        <v>0</v>
      </c>
      <c r="F527" s="7">
        <f t="shared" si="4"/>
        <v>0</v>
      </c>
      <c r="G527" s="7">
        <f t="shared" si="5"/>
        <v>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6">
        <v>522.0</v>
      </c>
      <c r="C528" s="7">
        <f t="shared" si="6"/>
        <v>0</v>
      </c>
      <c r="D528" s="7">
        <f t="shared" si="7"/>
        <v>0</v>
      </c>
      <c r="E528" s="7">
        <f t="shared" si="3"/>
        <v>0</v>
      </c>
      <c r="F528" s="7">
        <f t="shared" si="4"/>
        <v>0</v>
      </c>
      <c r="G528" s="7">
        <f t="shared" si="5"/>
        <v>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6">
        <v>523.0</v>
      </c>
      <c r="C529" s="7">
        <f t="shared" si="6"/>
        <v>0</v>
      </c>
      <c r="D529" s="7">
        <f t="shared" si="7"/>
        <v>0</v>
      </c>
      <c r="E529" s="7">
        <f t="shared" si="3"/>
        <v>0</v>
      </c>
      <c r="F529" s="7">
        <f t="shared" si="4"/>
        <v>0</v>
      </c>
      <c r="G529" s="7">
        <f t="shared" si="5"/>
        <v>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6">
        <v>524.0</v>
      </c>
      <c r="C530" s="7">
        <f t="shared" si="6"/>
        <v>0</v>
      </c>
      <c r="D530" s="7">
        <f t="shared" si="7"/>
        <v>0</v>
      </c>
      <c r="E530" s="7">
        <f t="shared" si="3"/>
        <v>0</v>
      </c>
      <c r="F530" s="7">
        <f t="shared" si="4"/>
        <v>0</v>
      </c>
      <c r="G530" s="7">
        <f t="shared" si="5"/>
        <v>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6">
        <v>525.0</v>
      </c>
      <c r="C531" s="7">
        <f t="shared" si="6"/>
        <v>0</v>
      </c>
      <c r="D531" s="7">
        <f t="shared" si="7"/>
        <v>0</v>
      </c>
      <c r="E531" s="7">
        <f t="shared" si="3"/>
        <v>0</v>
      </c>
      <c r="F531" s="7">
        <f t="shared" si="4"/>
        <v>0</v>
      </c>
      <c r="G531" s="7">
        <f t="shared" si="5"/>
        <v>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6">
        <v>526.0</v>
      </c>
      <c r="C532" s="7">
        <f t="shared" si="6"/>
        <v>0</v>
      </c>
      <c r="D532" s="7">
        <f t="shared" si="7"/>
        <v>0</v>
      </c>
      <c r="E532" s="7">
        <f t="shared" si="3"/>
        <v>0</v>
      </c>
      <c r="F532" s="7">
        <f t="shared" si="4"/>
        <v>0</v>
      </c>
      <c r="G532" s="7">
        <f t="shared" si="5"/>
        <v>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6">
        <v>527.0</v>
      </c>
      <c r="C533" s="7">
        <f t="shared" si="6"/>
        <v>0</v>
      </c>
      <c r="D533" s="7">
        <f t="shared" si="7"/>
        <v>0</v>
      </c>
      <c r="E533" s="7">
        <f t="shared" si="3"/>
        <v>0</v>
      </c>
      <c r="F533" s="7">
        <f t="shared" si="4"/>
        <v>0</v>
      </c>
      <c r="G533" s="7">
        <f t="shared" si="5"/>
        <v>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6">
        <v>528.0</v>
      </c>
      <c r="C534" s="7">
        <f t="shared" si="6"/>
        <v>0</v>
      </c>
      <c r="D534" s="7">
        <f t="shared" si="7"/>
        <v>0</v>
      </c>
      <c r="E534" s="7">
        <f t="shared" si="3"/>
        <v>0</v>
      </c>
      <c r="F534" s="7">
        <f t="shared" si="4"/>
        <v>0</v>
      </c>
      <c r="G534" s="7">
        <f t="shared" si="5"/>
        <v>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6">
        <v>529.0</v>
      </c>
      <c r="C535" s="7">
        <f t="shared" si="6"/>
        <v>0</v>
      </c>
      <c r="D535" s="7">
        <f t="shared" si="7"/>
        <v>0</v>
      </c>
      <c r="E535" s="7">
        <f t="shared" si="3"/>
        <v>0</v>
      </c>
      <c r="F535" s="7">
        <f t="shared" si="4"/>
        <v>0</v>
      </c>
      <c r="G535" s="7">
        <f t="shared" si="5"/>
        <v>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6">
        <v>530.0</v>
      </c>
      <c r="C536" s="7">
        <f t="shared" si="6"/>
        <v>0</v>
      </c>
      <c r="D536" s="7">
        <f t="shared" si="7"/>
        <v>0</v>
      </c>
      <c r="E536" s="7">
        <f t="shared" si="3"/>
        <v>0</v>
      </c>
      <c r="F536" s="7">
        <f t="shared" si="4"/>
        <v>0</v>
      </c>
      <c r="G536" s="7">
        <f t="shared" si="5"/>
        <v>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6">
        <v>531.0</v>
      </c>
      <c r="C537" s="7">
        <f t="shared" si="6"/>
        <v>0</v>
      </c>
      <c r="D537" s="7">
        <f t="shared" si="7"/>
        <v>0</v>
      </c>
      <c r="E537" s="7">
        <f t="shared" si="3"/>
        <v>0</v>
      </c>
      <c r="F537" s="7">
        <f t="shared" si="4"/>
        <v>0</v>
      </c>
      <c r="G537" s="7">
        <f t="shared" si="5"/>
        <v>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6">
        <v>532.0</v>
      </c>
      <c r="C538" s="7">
        <f t="shared" si="6"/>
        <v>0</v>
      </c>
      <c r="D538" s="7">
        <f t="shared" si="7"/>
        <v>0</v>
      </c>
      <c r="E538" s="7">
        <f t="shared" si="3"/>
        <v>0</v>
      </c>
      <c r="F538" s="7">
        <f t="shared" si="4"/>
        <v>0</v>
      </c>
      <c r="G538" s="7">
        <f t="shared" si="5"/>
        <v>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6">
        <v>533.0</v>
      </c>
      <c r="C539" s="7">
        <f t="shared" si="6"/>
        <v>0</v>
      </c>
      <c r="D539" s="7">
        <f t="shared" si="7"/>
        <v>0</v>
      </c>
      <c r="E539" s="7">
        <f t="shared" si="3"/>
        <v>0</v>
      </c>
      <c r="F539" s="7">
        <f t="shared" si="4"/>
        <v>0</v>
      </c>
      <c r="G539" s="7">
        <f t="shared" si="5"/>
        <v>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6">
        <v>534.0</v>
      </c>
      <c r="C540" s="7">
        <f t="shared" si="6"/>
        <v>0</v>
      </c>
      <c r="D540" s="7">
        <f t="shared" si="7"/>
        <v>0</v>
      </c>
      <c r="E540" s="7">
        <f t="shared" si="3"/>
        <v>0</v>
      </c>
      <c r="F540" s="7">
        <f t="shared" si="4"/>
        <v>0</v>
      </c>
      <c r="G540" s="7">
        <f t="shared" si="5"/>
        <v>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6">
        <v>535.0</v>
      </c>
      <c r="C541" s="7">
        <f t="shared" si="6"/>
        <v>0</v>
      </c>
      <c r="D541" s="7">
        <f t="shared" si="7"/>
        <v>0</v>
      </c>
      <c r="E541" s="7">
        <f t="shared" si="3"/>
        <v>0</v>
      </c>
      <c r="F541" s="7">
        <f t="shared" si="4"/>
        <v>0</v>
      </c>
      <c r="G541" s="7">
        <f t="shared" si="5"/>
        <v>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6">
        <v>536.0</v>
      </c>
      <c r="C542" s="7">
        <f t="shared" si="6"/>
        <v>0</v>
      </c>
      <c r="D542" s="7">
        <f t="shared" si="7"/>
        <v>0</v>
      </c>
      <c r="E542" s="7">
        <f t="shared" si="3"/>
        <v>0</v>
      </c>
      <c r="F542" s="7">
        <f t="shared" si="4"/>
        <v>0</v>
      </c>
      <c r="G542" s="7">
        <f t="shared" si="5"/>
        <v>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6">
        <v>537.0</v>
      </c>
      <c r="C543" s="7">
        <f t="shared" si="6"/>
        <v>0</v>
      </c>
      <c r="D543" s="7">
        <f t="shared" si="7"/>
        <v>0</v>
      </c>
      <c r="E543" s="7">
        <f t="shared" si="3"/>
        <v>0</v>
      </c>
      <c r="F543" s="7">
        <f t="shared" si="4"/>
        <v>0</v>
      </c>
      <c r="G543" s="7">
        <f t="shared" si="5"/>
        <v>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6">
        <v>538.0</v>
      </c>
      <c r="C544" s="7">
        <f t="shared" si="6"/>
        <v>0</v>
      </c>
      <c r="D544" s="7">
        <f t="shared" si="7"/>
        <v>0</v>
      </c>
      <c r="E544" s="7">
        <f t="shared" si="3"/>
        <v>0</v>
      </c>
      <c r="F544" s="7">
        <f t="shared" si="4"/>
        <v>0</v>
      </c>
      <c r="G544" s="7">
        <f t="shared" si="5"/>
        <v>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6">
        <v>539.0</v>
      </c>
      <c r="C545" s="7">
        <f t="shared" si="6"/>
        <v>0</v>
      </c>
      <c r="D545" s="7">
        <f t="shared" si="7"/>
        <v>0</v>
      </c>
      <c r="E545" s="7">
        <f t="shared" si="3"/>
        <v>0</v>
      </c>
      <c r="F545" s="7">
        <f t="shared" si="4"/>
        <v>0</v>
      </c>
      <c r="G545" s="7">
        <f t="shared" si="5"/>
        <v>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6">
        <v>540.0</v>
      </c>
      <c r="C546" s="7">
        <f t="shared" si="6"/>
        <v>0</v>
      </c>
      <c r="D546" s="7">
        <f t="shared" si="7"/>
        <v>0</v>
      </c>
      <c r="E546" s="7">
        <f t="shared" si="3"/>
        <v>0</v>
      </c>
      <c r="F546" s="7">
        <f t="shared" si="4"/>
        <v>0</v>
      </c>
      <c r="G546" s="7">
        <f t="shared" si="5"/>
        <v>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6">
        <v>541.0</v>
      </c>
      <c r="C547" s="7">
        <f t="shared" si="6"/>
        <v>0</v>
      </c>
      <c r="D547" s="7">
        <f t="shared" si="7"/>
        <v>0</v>
      </c>
      <c r="E547" s="7">
        <f t="shared" si="3"/>
        <v>0</v>
      </c>
      <c r="F547" s="7">
        <f t="shared" si="4"/>
        <v>0</v>
      </c>
      <c r="G547" s="7">
        <f t="shared" si="5"/>
        <v>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6">
        <v>542.0</v>
      </c>
      <c r="C548" s="7">
        <f t="shared" si="6"/>
        <v>0</v>
      </c>
      <c r="D548" s="7">
        <f t="shared" si="7"/>
        <v>0</v>
      </c>
      <c r="E548" s="7">
        <f t="shared" si="3"/>
        <v>0</v>
      </c>
      <c r="F548" s="7">
        <f t="shared" si="4"/>
        <v>0</v>
      </c>
      <c r="G548" s="7">
        <f t="shared" si="5"/>
        <v>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6">
        <v>543.0</v>
      </c>
      <c r="C549" s="7">
        <f t="shared" si="6"/>
        <v>0</v>
      </c>
      <c r="D549" s="7">
        <f t="shared" si="7"/>
        <v>0</v>
      </c>
      <c r="E549" s="7">
        <f t="shared" si="3"/>
        <v>0</v>
      </c>
      <c r="F549" s="7">
        <f t="shared" si="4"/>
        <v>0</v>
      </c>
      <c r="G549" s="7">
        <f t="shared" si="5"/>
        <v>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6">
        <v>544.0</v>
      </c>
      <c r="C550" s="7">
        <f t="shared" si="6"/>
        <v>0</v>
      </c>
      <c r="D550" s="7">
        <f t="shared" si="7"/>
        <v>0</v>
      </c>
      <c r="E550" s="7">
        <f t="shared" si="3"/>
        <v>0</v>
      </c>
      <c r="F550" s="7">
        <f t="shared" si="4"/>
        <v>0</v>
      </c>
      <c r="G550" s="7">
        <f t="shared" si="5"/>
        <v>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6">
        <v>545.0</v>
      </c>
      <c r="C551" s="7">
        <f t="shared" si="6"/>
        <v>0</v>
      </c>
      <c r="D551" s="7">
        <f t="shared" si="7"/>
        <v>0</v>
      </c>
      <c r="E551" s="7">
        <f t="shared" si="3"/>
        <v>0</v>
      </c>
      <c r="F551" s="7">
        <f t="shared" si="4"/>
        <v>0</v>
      </c>
      <c r="G551" s="7">
        <f t="shared" si="5"/>
        <v>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6">
        <v>546.0</v>
      </c>
      <c r="C552" s="7">
        <f t="shared" si="6"/>
        <v>0</v>
      </c>
      <c r="D552" s="7">
        <f t="shared" si="7"/>
        <v>0</v>
      </c>
      <c r="E552" s="7">
        <f t="shared" si="3"/>
        <v>0</v>
      </c>
      <c r="F552" s="7">
        <f t="shared" si="4"/>
        <v>0</v>
      </c>
      <c r="G552" s="7">
        <f t="shared" si="5"/>
        <v>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6">
        <v>547.0</v>
      </c>
      <c r="C553" s="7">
        <f t="shared" si="6"/>
        <v>0</v>
      </c>
      <c r="D553" s="7">
        <f t="shared" si="7"/>
        <v>0</v>
      </c>
      <c r="E553" s="7">
        <f t="shared" si="3"/>
        <v>0</v>
      </c>
      <c r="F553" s="7">
        <f t="shared" si="4"/>
        <v>0</v>
      </c>
      <c r="G553" s="7">
        <f t="shared" si="5"/>
        <v>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6">
        <v>548.0</v>
      </c>
      <c r="C554" s="7">
        <f t="shared" si="6"/>
        <v>0</v>
      </c>
      <c r="D554" s="7">
        <f t="shared" si="7"/>
        <v>0</v>
      </c>
      <c r="E554" s="7">
        <f t="shared" si="3"/>
        <v>0</v>
      </c>
      <c r="F554" s="7">
        <f t="shared" si="4"/>
        <v>0</v>
      </c>
      <c r="G554" s="7">
        <f t="shared" si="5"/>
        <v>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6">
        <v>549.0</v>
      </c>
      <c r="C555" s="7">
        <f t="shared" si="6"/>
        <v>0</v>
      </c>
      <c r="D555" s="7">
        <f t="shared" si="7"/>
        <v>0</v>
      </c>
      <c r="E555" s="7">
        <f t="shared" si="3"/>
        <v>0</v>
      </c>
      <c r="F555" s="7">
        <f t="shared" si="4"/>
        <v>0</v>
      </c>
      <c r="G555" s="7">
        <f t="shared" si="5"/>
        <v>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6">
        <v>550.0</v>
      </c>
      <c r="C556" s="7">
        <f t="shared" si="6"/>
        <v>0</v>
      </c>
      <c r="D556" s="7">
        <f t="shared" si="7"/>
        <v>0</v>
      </c>
      <c r="E556" s="7">
        <f t="shared" si="3"/>
        <v>0</v>
      </c>
      <c r="F556" s="7">
        <f t="shared" si="4"/>
        <v>0</v>
      </c>
      <c r="G556" s="7">
        <f t="shared" si="5"/>
        <v>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6">
        <v>551.0</v>
      </c>
      <c r="C557" s="7">
        <f t="shared" si="6"/>
        <v>0</v>
      </c>
      <c r="D557" s="7">
        <f t="shared" si="7"/>
        <v>0</v>
      </c>
      <c r="E557" s="7">
        <f t="shared" si="3"/>
        <v>0</v>
      </c>
      <c r="F557" s="7">
        <f t="shared" si="4"/>
        <v>0</v>
      </c>
      <c r="G557" s="7">
        <f t="shared" si="5"/>
        <v>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6">
        <v>552.0</v>
      </c>
      <c r="C558" s="7">
        <f t="shared" si="6"/>
        <v>0</v>
      </c>
      <c r="D558" s="7">
        <f t="shared" si="7"/>
        <v>0</v>
      </c>
      <c r="E558" s="7">
        <f t="shared" si="3"/>
        <v>0</v>
      </c>
      <c r="F558" s="7">
        <f t="shared" si="4"/>
        <v>0</v>
      </c>
      <c r="G558" s="7">
        <f t="shared" si="5"/>
        <v>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6">
        <v>553.0</v>
      </c>
      <c r="C559" s="7">
        <f t="shared" si="6"/>
        <v>0</v>
      </c>
      <c r="D559" s="7">
        <f t="shared" si="7"/>
        <v>0</v>
      </c>
      <c r="E559" s="7">
        <f t="shared" si="3"/>
        <v>0</v>
      </c>
      <c r="F559" s="7">
        <f t="shared" si="4"/>
        <v>0</v>
      </c>
      <c r="G559" s="7">
        <f t="shared" si="5"/>
        <v>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6">
        <v>554.0</v>
      </c>
      <c r="C560" s="7">
        <f t="shared" si="6"/>
        <v>0</v>
      </c>
      <c r="D560" s="7">
        <f t="shared" si="7"/>
        <v>0</v>
      </c>
      <c r="E560" s="7">
        <f t="shared" si="3"/>
        <v>0</v>
      </c>
      <c r="F560" s="7">
        <f t="shared" si="4"/>
        <v>0</v>
      </c>
      <c r="G560" s="7">
        <f t="shared" si="5"/>
        <v>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6">
        <v>555.0</v>
      </c>
      <c r="C561" s="7">
        <f t="shared" si="6"/>
        <v>0</v>
      </c>
      <c r="D561" s="7">
        <f t="shared" si="7"/>
        <v>0</v>
      </c>
      <c r="E561" s="7">
        <f t="shared" si="3"/>
        <v>0</v>
      </c>
      <c r="F561" s="7">
        <f t="shared" si="4"/>
        <v>0</v>
      </c>
      <c r="G561" s="7">
        <f t="shared" si="5"/>
        <v>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6">
        <v>556.0</v>
      </c>
      <c r="C562" s="7">
        <f t="shared" si="6"/>
        <v>0</v>
      </c>
      <c r="D562" s="7">
        <f t="shared" si="7"/>
        <v>0</v>
      </c>
      <c r="E562" s="7">
        <f t="shared" si="3"/>
        <v>0</v>
      </c>
      <c r="F562" s="7">
        <f t="shared" si="4"/>
        <v>0</v>
      </c>
      <c r="G562" s="7">
        <f t="shared" si="5"/>
        <v>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6">
        <v>557.0</v>
      </c>
      <c r="C563" s="7">
        <f t="shared" si="6"/>
        <v>0</v>
      </c>
      <c r="D563" s="7">
        <f t="shared" si="7"/>
        <v>0</v>
      </c>
      <c r="E563" s="7">
        <f t="shared" si="3"/>
        <v>0</v>
      </c>
      <c r="F563" s="7">
        <f t="shared" si="4"/>
        <v>0</v>
      </c>
      <c r="G563" s="7">
        <f t="shared" si="5"/>
        <v>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6">
        <v>558.0</v>
      </c>
      <c r="C564" s="7">
        <f t="shared" si="6"/>
        <v>0</v>
      </c>
      <c r="D564" s="7">
        <f t="shared" si="7"/>
        <v>0</v>
      </c>
      <c r="E564" s="7">
        <f t="shared" si="3"/>
        <v>0</v>
      </c>
      <c r="F564" s="7">
        <f t="shared" si="4"/>
        <v>0</v>
      </c>
      <c r="G564" s="7">
        <f t="shared" si="5"/>
        <v>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6">
        <v>559.0</v>
      </c>
      <c r="C565" s="7">
        <f t="shared" si="6"/>
        <v>0</v>
      </c>
      <c r="D565" s="7">
        <f t="shared" si="7"/>
        <v>0</v>
      </c>
      <c r="E565" s="7">
        <f t="shared" si="3"/>
        <v>0</v>
      </c>
      <c r="F565" s="7">
        <f t="shared" si="4"/>
        <v>0</v>
      </c>
      <c r="G565" s="7">
        <f t="shared" si="5"/>
        <v>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6">
        <v>560.0</v>
      </c>
      <c r="C566" s="7">
        <f t="shared" si="6"/>
        <v>0</v>
      </c>
      <c r="D566" s="7">
        <f t="shared" si="7"/>
        <v>0</v>
      </c>
      <c r="E566" s="7">
        <f t="shared" si="3"/>
        <v>0</v>
      </c>
      <c r="F566" s="7">
        <f t="shared" si="4"/>
        <v>0</v>
      </c>
      <c r="G566" s="7">
        <f t="shared" si="5"/>
        <v>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6">
        <v>561.0</v>
      </c>
      <c r="C567" s="7">
        <f t="shared" si="6"/>
        <v>0</v>
      </c>
      <c r="D567" s="7">
        <f t="shared" si="7"/>
        <v>0</v>
      </c>
      <c r="E567" s="7">
        <f t="shared" si="3"/>
        <v>0</v>
      </c>
      <c r="F567" s="7">
        <f t="shared" si="4"/>
        <v>0</v>
      </c>
      <c r="G567" s="7">
        <f t="shared" si="5"/>
        <v>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6">
        <v>562.0</v>
      </c>
      <c r="C568" s="7">
        <f t="shared" si="6"/>
        <v>0</v>
      </c>
      <c r="D568" s="7">
        <f t="shared" si="7"/>
        <v>0</v>
      </c>
      <c r="E568" s="7">
        <f t="shared" si="3"/>
        <v>0</v>
      </c>
      <c r="F568" s="7">
        <f t="shared" si="4"/>
        <v>0</v>
      </c>
      <c r="G568" s="7">
        <f t="shared" si="5"/>
        <v>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6">
        <v>563.0</v>
      </c>
      <c r="C569" s="7">
        <f t="shared" si="6"/>
        <v>0</v>
      </c>
      <c r="D569" s="7">
        <f t="shared" si="7"/>
        <v>0</v>
      </c>
      <c r="E569" s="7">
        <f t="shared" si="3"/>
        <v>0</v>
      </c>
      <c r="F569" s="7">
        <f t="shared" si="4"/>
        <v>0</v>
      </c>
      <c r="G569" s="7">
        <f t="shared" si="5"/>
        <v>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6">
        <v>564.0</v>
      </c>
      <c r="C570" s="7">
        <f t="shared" si="6"/>
        <v>0</v>
      </c>
      <c r="D570" s="7">
        <f t="shared" si="7"/>
        <v>0</v>
      </c>
      <c r="E570" s="7">
        <f t="shared" si="3"/>
        <v>0</v>
      </c>
      <c r="F570" s="7">
        <f t="shared" si="4"/>
        <v>0</v>
      </c>
      <c r="G570" s="7">
        <f t="shared" si="5"/>
        <v>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6">
        <v>565.0</v>
      </c>
      <c r="C571" s="7">
        <f t="shared" si="6"/>
        <v>0</v>
      </c>
      <c r="D571" s="7">
        <f t="shared" si="7"/>
        <v>0</v>
      </c>
      <c r="E571" s="7">
        <f t="shared" si="3"/>
        <v>0</v>
      </c>
      <c r="F571" s="7">
        <f t="shared" si="4"/>
        <v>0</v>
      </c>
      <c r="G571" s="7">
        <f t="shared" si="5"/>
        <v>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6">
        <v>566.0</v>
      </c>
      <c r="C572" s="7">
        <f t="shared" si="6"/>
        <v>0</v>
      </c>
      <c r="D572" s="7">
        <f t="shared" si="7"/>
        <v>0</v>
      </c>
      <c r="E572" s="7">
        <f t="shared" si="3"/>
        <v>0</v>
      </c>
      <c r="F572" s="7">
        <f t="shared" si="4"/>
        <v>0</v>
      </c>
      <c r="G572" s="7">
        <f t="shared" si="5"/>
        <v>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6">
        <v>567.0</v>
      </c>
      <c r="C573" s="7">
        <f t="shared" si="6"/>
        <v>0</v>
      </c>
      <c r="D573" s="7">
        <f t="shared" si="7"/>
        <v>0</v>
      </c>
      <c r="E573" s="7">
        <f t="shared" si="3"/>
        <v>0</v>
      </c>
      <c r="F573" s="7">
        <f t="shared" si="4"/>
        <v>0</v>
      </c>
      <c r="G573" s="7">
        <f t="shared" si="5"/>
        <v>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6">
        <v>568.0</v>
      </c>
      <c r="C574" s="7">
        <f t="shared" si="6"/>
        <v>0</v>
      </c>
      <c r="D574" s="7">
        <f t="shared" si="7"/>
        <v>0</v>
      </c>
      <c r="E574" s="7">
        <f t="shared" si="3"/>
        <v>0</v>
      </c>
      <c r="F574" s="7">
        <f t="shared" si="4"/>
        <v>0</v>
      </c>
      <c r="G574" s="7">
        <f t="shared" si="5"/>
        <v>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6">
        <v>569.0</v>
      </c>
      <c r="C575" s="7">
        <f t="shared" si="6"/>
        <v>0</v>
      </c>
      <c r="D575" s="7">
        <f t="shared" si="7"/>
        <v>0</v>
      </c>
      <c r="E575" s="7">
        <f t="shared" si="3"/>
        <v>0</v>
      </c>
      <c r="F575" s="7">
        <f t="shared" si="4"/>
        <v>0</v>
      </c>
      <c r="G575" s="7">
        <f t="shared" si="5"/>
        <v>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6">
        <v>570.0</v>
      </c>
      <c r="C576" s="7">
        <f t="shared" si="6"/>
        <v>0</v>
      </c>
      <c r="D576" s="7">
        <f t="shared" si="7"/>
        <v>0</v>
      </c>
      <c r="E576" s="7">
        <f t="shared" si="3"/>
        <v>0</v>
      </c>
      <c r="F576" s="7">
        <f t="shared" si="4"/>
        <v>0</v>
      </c>
      <c r="G576" s="7">
        <f t="shared" si="5"/>
        <v>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6">
        <v>571.0</v>
      </c>
      <c r="C577" s="7">
        <f t="shared" si="6"/>
        <v>0</v>
      </c>
      <c r="D577" s="7">
        <f t="shared" si="7"/>
        <v>0</v>
      </c>
      <c r="E577" s="7">
        <f t="shared" si="3"/>
        <v>0</v>
      </c>
      <c r="F577" s="7">
        <f t="shared" si="4"/>
        <v>0</v>
      </c>
      <c r="G577" s="7">
        <f t="shared" si="5"/>
        <v>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6">
        <v>572.0</v>
      </c>
      <c r="C578" s="7">
        <f t="shared" si="6"/>
        <v>0</v>
      </c>
      <c r="D578" s="7">
        <f t="shared" si="7"/>
        <v>0</v>
      </c>
      <c r="E578" s="7">
        <f t="shared" si="3"/>
        <v>0</v>
      </c>
      <c r="F578" s="7">
        <f t="shared" si="4"/>
        <v>0</v>
      </c>
      <c r="G578" s="7">
        <f t="shared" si="5"/>
        <v>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6">
        <v>573.0</v>
      </c>
      <c r="C579" s="7">
        <f t="shared" si="6"/>
        <v>0</v>
      </c>
      <c r="D579" s="7">
        <f t="shared" si="7"/>
        <v>0</v>
      </c>
      <c r="E579" s="7">
        <f t="shared" si="3"/>
        <v>0</v>
      </c>
      <c r="F579" s="7">
        <f t="shared" si="4"/>
        <v>0</v>
      </c>
      <c r="G579" s="7">
        <f t="shared" si="5"/>
        <v>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6">
        <v>574.0</v>
      </c>
      <c r="C580" s="7">
        <f t="shared" si="6"/>
        <v>0</v>
      </c>
      <c r="D580" s="7">
        <f t="shared" si="7"/>
        <v>0</v>
      </c>
      <c r="E580" s="7">
        <f t="shared" si="3"/>
        <v>0</v>
      </c>
      <c r="F580" s="7">
        <f t="shared" si="4"/>
        <v>0</v>
      </c>
      <c r="G580" s="7">
        <f t="shared" si="5"/>
        <v>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6">
        <v>575.0</v>
      </c>
      <c r="C581" s="7">
        <f t="shared" si="6"/>
        <v>0</v>
      </c>
      <c r="D581" s="7">
        <f t="shared" si="7"/>
        <v>0</v>
      </c>
      <c r="E581" s="7">
        <f t="shared" si="3"/>
        <v>0</v>
      </c>
      <c r="F581" s="7">
        <f t="shared" si="4"/>
        <v>0</v>
      </c>
      <c r="G581" s="7">
        <f t="shared" si="5"/>
        <v>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6">
        <v>576.0</v>
      </c>
      <c r="C582" s="7">
        <f t="shared" si="6"/>
        <v>0</v>
      </c>
      <c r="D582" s="7">
        <f t="shared" si="7"/>
        <v>0</v>
      </c>
      <c r="E582" s="7">
        <f t="shared" si="3"/>
        <v>0</v>
      </c>
      <c r="F582" s="7">
        <f t="shared" si="4"/>
        <v>0</v>
      </c>
      <c r="G582" s="7">
        <f t="shared" si="5"/>
        <v>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6">
        <v>577.0</v>
      </c>
      <c r="C583" s="7">
        <f t="shared" si="6"/>
        <v>0</v>
      </c>
      <c r="D583" s="7">
        <f t="shared" si="7"/>
        <v>0</v>
      </c>
      <c r="E583" s="7">
        <f t="shared" si="3"/>
        <v>0</v>
      </c>
      <c r="F583" s="7">
        <f t="shared" si="4"/>
        <v>0</v>
      </c>
      <c r="G583" s="7">
        <f t="shared" si="5"/>
        <v>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6">
        <v>578.0</v>
      </c>
      <c r="C584" s="7">
        <f t="shared" si="6"/>
        <v>0</v>
      </c>
      <c r="D584" s="7">
        <f t="shared" si="7"/>
        <v>0</v>
      </c>
      <c r="E584" s="7">
        <f t="shared" si="3"/>
        <v>0</v>
      </c>
      <c r="F584" s="7">
        <f t="shared" si="4"/>
        <v>0</v>
      </c>
      <c r="G584" s="7">
        <f t="shared" si="5"/>
        <v>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6">
        <v>579.0</v>
      </c>
      <c r="C585" s="7">
        <f t="shared" si="6"/>
        <v>0</v>
      </c>
      <c r="D585" s="7">
        <f t="shared" si="7"/>
        <v>0</v>
      </c>
      <c r="E585" s="7">
        <f t="shared" si="3"/>
        <v>0</v>
      </c>
      <c r="F585" s="7">
        <f t="shared" si="4"/>
        <v>0</v>
      </c>
      <c r="G585" s="7">
        <f t="shared" si="5"/>
        <v>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6">
        <v>580.0</v>
      </c>
      <c r="C586" s="7">
        <f t="shared" si="6"/>
        <v>0</v>
      </c>
      <c r="D586" s="7">
        <f t="shared" si="7"/>
        <v>0</v>
      </c>
      <c r="E586" s="7">
        <f t="shared" si="3"/>
        <v>0</v>
      </c>
      <c r="F586" s="7">
        <f t="shared" si="4"/>
        <v>0</v>
      </c>
      <c r="G586" s="7">
        <f t="shared" si="5"/>
        <v>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6">
        <v>581.0</v>
      </c>
      <c r="C587" s="7">
        <f t="shared" si="6"/>
        <v>0</v>
      </c>
      <c r="D587" s="7">
        <f t="shared" si="7"/>
        <v>0</v>
      </c>
      <c r="E587" s="7">
        <f t="shared" si="3"/>
        <v>0</v>
      </c>
      <c r="F587" s="7">
        <f t="shared" si="4"/>
        <v>0</v>
      </c>
      <c r="G587" s="7">
        <f t="shared" si="5"/>
        <v>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6">
        <v>582.0</v>
      </c>
      <c r="C588" s="7">
        <f t="shared" si="6"/>
        <v>0</v>
      </c>
      <c r="D588" s="7">
        <f t="shared" si="7"/>
        <v>0</v>
      </c>
      <c r="E588" s="7">
        <f t="shared" si="3"/>
        <v>0</v>
      </c>
      <c r="F588" s="7">
        <f t="shared" si="4"/>
        <v>0</v>
      </c>
      <c r="G588" s="7">
        <f t="shared" si="5"/>
        <v>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6">
        <v>583.0</v>
      </c>
      <c r="C589" s="7">
        <f t="shared" si="6"/>
        <v>0</v>
      </c>
      <c r="D589" s="7">
        <f t="shared" si="7"/>
        <v>0</v>
      </c>
      <c r="E589" s="7">
        <f t="shared" si="3"/>
        <v>0</v>
      </c>
      <c r="F589" s="7">
        <f t="shared" si="4"/>
        <v>0</v>
      </c>
      <c r="G589" s="7">
        <f t="shared" si="5"/>
        <v>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6">
        <v>584.0</v>
      </c>
      <c r="C590" s="7">
        <f t="shared" si="6"/>
        <v>0</v>
      </c>
      <c r="D590" s="7">
        <f t="shared" si="7"/>
        <v>0</v>
      </c>
      <c r="E590" s="7">
        <f t="shared" si="3"/>
        <v>0</v>
      </c>
      <c r="F590" s="7">
        <f t="shared" si="4"/>
        <v>0</v>
      </c>
      <c r="G590" s="7">
        <f t="shared" si="5"/>
        <v>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6">
        <v>585.0</v>
      </c>
      <c r="C591" s="7">
        <f t="shared" si="6"/>
        <v>0</v>
      </c>
      <c r="D591" s="7">
        <f t="shared" si="7"/>
        <v>0</v>
      </c>
      <c r="E591" s="7">
        <f t="shared" si="3"/>
        <v>0</v>
      </c>
      <c r="F591" s="7">
        <f t="shared" si="4"/>
        <v>0</v>
      </c>
      <c r="G591" s="7">
        <f t="shared" si="5"/>
        <v>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6">
        <v>586.0</v>
      </c>
      <c r="C592" s="7">
        <f t="shared" si="6"/>
        <v>0</v>
      </c>
      <c r="D592" s="7">
        <f t="shared" si="7"/>
        <v>0</v>
      </c>
      <c r="E592" s="7">
        <f t="shared" si="3"/>
        <v>0</v>
      </c>
      <c r="F592" s="7">
        <f t="shared" si="4"/>
        <v>0</v>
      </c>
      <c r="G592" s="7">
        <f t="shared" si="5"/>
        <v>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6">
        <v>587.0</v>
      </c>
      <c r="C593" s="7">
        <f t="shared" si="6"/>
        <v>0</v>
      </c>
      <c r="D593" s="7">
        <f t="shared" si="7"/>
        <v>0</v>
      </c>
      <c r="E593" s="7">
        <f t="shared" si="3"/>
        <v>0</v>
      </c>
      <c r="F593" s="7">
        <f t="shared" si="4"/>
        <v>0</v>
      </c>
      <c r="G593" s="7">
        <f t="shared" si="5"/>
        <v>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6">
        <v>588.0</v>
      </c>
      <c r="C594" s="7">
        <f t="shared" si="6"/>
        <v>0</v>
      </c>
      <c r="D594" s="7">
        <f t="shared" si="7"/>
        <v>0</v>
      </c>
      <c r="E594" s="7">
        <f t="shared" si="3"/>
        <v>0</v>
      </c>
      <c r="F594" s="7">
        <f t="shared" si="4"/>
        <v>0</v>
      </c>
      <c r="G594" s="7">
        <f t="shared" si="5"/>
        <v>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6">
        <v>589.0</v>
      </c>
      <c r="C595" s="7">
        <f t="shared" si="6"/>
        <v>0</v>
      </c>
      <c r="D595" s="7">
        <f t="shared" si="7"/>
        <v>0</v>
      </c>
      <c r="E595" s="7">
        <f t="shared" si="3"/>
        <v>0</v>
      </c>
      <c r="F595" s="7">
        <f t="shared" si="4"/>
        <v>0</v>
      </c>
      <c r="G595" s="7">
        <f t="shared" si="5"/>
        <v>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6">
        <v>590.0</v>
      </c>
      <c r="C596" s="7">
        <f t="shared" si="6"/>
        <v>0</v>
      </c>
      <c r="D596" s="7">
        <f t="shared" si="7"/>
        <v>0</v>
      </c>
      <c r="E596" s="7">
        <f t="shared" si="3"/>
        <v>0</v>
      </c>
      <c r="F596" s="7">
        <f t="shared" si="4"/>
        <v>0</v>
      </c>
      <c r="G596" s="7">
        <f t="shared" si="5"/>
        <v>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6">
        <v>591.0</v>
      </c>
      <c r="C597" s="7">
        <f t="shared" si="6"/>
        <v>0</v>
      </c>
      <c r="D597" s="7">
        <f t="shared" si="7"/>
        <v>0</v>
      </c>
      <c r="E597" s="7">
        <f t="shared" si="3"/>
        <v>0</v>
      </c>
      <c r="F597" s="7">
        <f t="shared" si="4"/>
        <v>0</v>
      </c>
      <c r="G597" s="7">
        <f t="shared" si="5"/>
        <v>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6">
        <v>592.0</v>
      </c>
      <c r="C598" s="7">
        <f t="shared" si="6"/>
        <v>0</v>
      </c>
      <c r="D598" s="7">
        <f t="shared" si="7"/>
        <v>0</v>
      </c>
      <c r="E598" s="7">
        <f t="shared" si="3"/>
        <v>0</v>
      </c>
      <c r="F598" s="7">
        <f t="shared" si="4"/>
        <v>0</v>
      </c>
      <c r="G598" s="7">
        <f t="shared" si="5"/>
        <v>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6">
        <v>593.0</v>
      </c>
      <c r="C599" s="7">
        <f t="shared" si="6"/>
        <v>0</v>
      </c>
      <c r="D599" s="7">
        <f t="shared" si="7"/>
        <v>0</v>
      </c>
      <c r="E599" s="7">
        <f t="shared" si="3"/>
        <v>0</v>
      </c>
      <c r="F599" s="7">
        <f t="shared" si="4"/>
        <v>0</v>
      </c>
      <c r="G599" s="7">
        <f t="shared" si="5"/>
        <v>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6">
        <v>594.0</v>
      </c>
      <c r="C600" s="7">
        <f t="shared" si="6"/>
        <v>0</v>
      </c>
      <c r="D600" s="7">
        <f t="shared" si="7"/>
        <v>0</v>
      </c>
      <c r="E600" s="7">
        <f t="shared" si="3"/>
        <v>0</v>
      </c>
      <c r="F600" s="7">
        <f t="shared" si="4"/>
        <v>0</v>
      </c>
      <c r="G600" s="7">
        <f t="shared" si="5"/>
        <v>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6">
        <v>595.0</v>
      </c>
      <c r="C601" s="7">
        <f t="shared" si="6"/>
        <v>0</v>
      </c>
      <c r="D601" s="7">
        <f t="shared" si="7"/>
        <v>0</v>
      </c>
      <c r="E601" s="7">
        <f t="shared" si="3"/>
        <v>0</v>
      </c>
      <c r="F601" s="7">
        <f t="shared" si="4"/>
        <v>0</v>
      </c>
      <c r="G601" s="7">
        <f t="shared" si="5"/>
        <v>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6">
        <v>596.0</v>
      </c>
      <c r="C602" s="7">
        <f t="shared" si="6"/>
        <v>0</v>
      </c>
      <c r="D602" s="7">
        <f t="shared" si="7"/>
        <v>0</v>
      </c>
      <c r="E602" s="7">
        <f t="shared" si="3"/>
        <v>0</v>
      </c>
      <c r="F602" s="7">
        <f t="shared" si="4"/>
        <v>0</v>
      </c>
      <c r="G602" s="7">
        <f t="shared" si="5"/>
        <v>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6">
        <v>597.0</v>
      </c>
      <c r="C603" s="7">
        <f t="shared" si="6"/>
        <v>0</v>
      </c>
      <c r="D603" s="7">
        <f t="shared" si="7"/>
        <v>0</v>
      </c>
      <c r="E603" s="7">
        <f t="shared" si="3"/>
        <v>0</v>
      </c>
      <c r="F603" s="7">
        <f t="shared" si="4"/>
        <v>0</v>
      </c>
      <c r="G603" s="7">
        <f t="shared" si="5"/>
        <v>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6">
        <v>598.0</v>
      </c>
      <c r="C604" s="7">
        <f t="shared" si="6"/>
        <v>0</v>
      </c>
      <c r="D604" s="7">
        <f t="shared" si="7"/>
        <v>0</v>
      </c>
      <c r="E604" s="7">
        <f t="shared" si="3"/>
        <v>0</v>
      </c>
      <c r="F604" s="7">
        <f t="shared" si="4"/>
        <v>0</v>
      </c>
      <c r="G604" s="7">
        <f t="shared" si="5"/>
        <v>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6">
        <v>599.0</v>
      </c>
      <c r="C605" s="7">
        <f t="shared" si="6"/>
        <v>0</v>
      </c>
      <c r="D605" s="7">
        <f t="shared" si="7"/>
        <v>0</v>
      </c>
      <c r="E605" s="7">
        <f t="shared" si="3"/>
        <v>0</v>
      </c>
      <c r="F605" s="7">
        <f t="shared" si="4"/>
        <v>0</v>
      </c>
      <c r="G605" s="7">
        <f t="shared" si="5"/>
        <v>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6">
        <v>600.0</v>
      </c>
      <c r="C606" s="7">
        <f t="shared" si="6"/>
        <v>0</v>
      </c>
      <c r="D606" s="7">
        <f t="shared" si="7"/>
        <v>0</v>
      </c>
      <c r="E606" s="7">
        <f t="shared" si="3"/>
        <v>0</v>
      </c>
      <c r="F606" s="7">
        <f t="shared" si="4"/>
        <v>0</v>
      </c>
      <c r="G606" s="7">
        <f t="shared" si="5"/>
        <v>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6">
        <v>601.0</v>
      </c>
      <c r="C607" s="7">
        <f t="shared" si="6"/>
        <v>0</v>
      </c>
      <c r="D607" s="7">
        <f t="shared" si="7"/>
        <v>0</v>
      </c>
      <c r="E607" s="7">
        <f t="shared" si="3"/>
        <v>0</v>
      </c>
      <c r="F607" s="7">
        <f t="shared" si="4"/>
        <v>0</v>
      </c>
      <c r="G607" s="7">
        <f t="shared" si="5"/>
        <v>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6">
        <v>602.0</v>
      </c>
      <c r="C608" s="7">
        <f t="shared" si="6"/>
        <v>0</v>
      </c>
      <c r="D608" s="7">
        <f t="shared" si="7"/>
        <v>0</v>
      </c>
      <c r="E608" s="7">
        <f t="shared" si="3"/>
        <v>0</v>
      </c>
      <c r="F608" s="7">
        <f t="shared" si="4"/>
        <v>0</v>
      </c>
      <c r="G608" s="7">
        <f t="shared" si="5"/>
        <v>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6">
        <v>603.0</v>
      </c>
      <c r="C609" s="7">
        <f t="shared" si="6"/>
        <v>0</v>
      </c>
      <c r="D609" s="7">
        <f t="shared" si="7"/>
        <v>0</v>
      </c>
      <c r="E609" s="7">
        <f t="shared" si="3"/>
        <v>0</v>
      </c>
      <c r="F609" s="7">
        <f t="shared" si="4"/>
        <v>0</v>
      </c>
      <c r="G609" s="7">
        <f t="shared" si="5"/>
        <v>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6">
        <v>604.0</v>
      </c>
      <c r="C610" s="7">
        <f t="shared" si="6"/>
        <v>0</v>
      </c>
      <c r="D610" s="7">
        <f t="shared" si="7"/>
        <v>0</v>
      </c>
      <c r="E610" s="7">
        <f t="shared" si="3"/>
        <v>0</v>
      </c>
      <c r="F610" s="7">
        <f t="shared" si="4"/>
        <v>0</v>
      </c>
      <c r="G610" s="7">
        <f t="shared" si="5"/>
        <v>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6">
        <v>605.0</v>
      </c>
      <c r="C611" s="7">
        <f t="shared" si="6"/>
        <v>0</v>
      </c>
      <c r="D611" s="7">
        <f t="shared" si="7"/>
        <v>0</v>
      </c>
      <c r="E611" s="7">
        <f t="shared" si="3"/>
        <v>0</v>
      </c>
      <c r="F611" s="7">
        <f t="shared" si="4"/>
        <v>0</v>
      </c>
      <c r="G611" s="7">
        <f t="shared" si="5"/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6">
        <v>606.0</v>
      </c>
      <c r="C612" s="7">
        <f t="shared" si="6"/>
        <v>0</v>
      </c>
      <c r="D612" s="7">
        <f t="shared" si="7"/>
        <v>0</v>
      </c>
      <c r="E612" s="7">
        <f t="shared" si="3"/>
        <v>0</v>
      </c>
      <c r="F612" s="7">
        <f t="shared" si="4"/>
        <v>0</v>
      </c>
      <c r="G612" s="7">
        <f t="shared" si="5"/>
        <v>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6">
        <v>607.0</v>
      </c>
      <c r="C613" s="7">
        <f t="shared" si="6"/>
        <v>0</v>
      </c>
      <c r="D613" s="7">
        <f t="shared" si="7"/>
        <v>0</v>
      </c>
      <c r="E613" s="7">
        <f t="shared" si="3"/>
        <v>0</v>
      </c>
      <c r="F613" s="7">
        <f t="shared" si="4"/>
        <v>0</v>
      </c>
      <c r="G613" s="7">
        <f t="shared" si="5"/>
        <v>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6">
        <v>608.0</v>
      </c>
      <c r="C614" s="7">
        <f t="shared" si="6"/>
        <v>0</v>
      </c>
      <c r="D614" s="7">
        <f t="shared" si="7"/>
        <v>0</v>
      </c>
      <c r="E614" s="7">
        <f t="shared" si="3"/>
        <v>0</v>
      </c>
      <c r="F614" s="7">
        <f t="shared" si="4"/>
        <v>0</v>
      </c>
      <c r="G614" s="7">
        <f t="shared" si="5"/>
        <v>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6">
        <v>609.0</v>
      </c>
      <c r="C615" s="7">
        <f t="shared" si="6"/>
        <v>0</v>
      </c>
      <c r="D615" s="7">
        <f t="shared" si="7"/>
        <v>0</v>
      </c>
      <c r="E615" s="7">
        <f t="shared" si="3"/>
        <v>0</v>
      </c>
      <c r="F615" s="7">
        <f t="shared" si="4"/>
        <v>0</v>
      </c>
      <c r="G615" s="7">
        <f t="shared" si="5"/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6">
        <v>610.0</v>
      </c>
      <c r="C616" s="7">
        <f t="shared" si="6"/>
        <v>0</v>
      </c>
      <c r="D616" s="7">
        <f t="shared" si="7"/>
        <v>0</v>
      </c>
      <c r="E616" s="7">
        <f t="shared" si="3"/>
        <v>0</v>
      </c>
      <c r="F616" s="7">
        <f t="shared" si="4"/>
        <v>0</v>
      </c>
      <c r="G616" s="7">
        <f t="shared" si="5"/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6">
        <v>611.0</v>
      </c>
      <c r="C617" s="7">
        <f t="shared" si="6"/>
        <v>0</v>
      </c>
      <c r="D617" s="7">
        <f t="shared" si="7"/>
        <v>0</v>
      </c>
      <c r="E617" s="7">
        <f t="shared" si="3"/>
        <v>0</v>
      </c>
      <c r="F617" s="7">
        <f t="shared" si="4"/>
        <v>0</v>
      </c>
      <c r="G617" s="7">
        <f t="shared" si="5"/>
        <v>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6">
        <v>612.0</v>
      </c>
      <c r="C618" s="7">
        <f t="shared" si="6"/>
        <v>0</v>
      </c>
      <c r="D618" s="7">
        <f t="shared" si="7"/>
        <v>0</v>
      </c>
      <c r="E618" s="7">
        <f t="shared" si="3"/>
        <v>0</v>
      </c>
      <c r="F618" s="7">
        <f t="shared" si="4"/>
        <v>0</v>
      </c>
      <c r="G618" s="7">
        <f t="shared" si="5"/>
        <v>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6">
        <v>613.0</v>
      </c>
      <c r="C619" s="7">
        <f t="shared" si="6"/>
        <v>0</v>
      </c>
      <c r="D619" s="7">
        <f t="shared" si="7"/>
        <v>0</v>
      </c>
      <c r="E619" s="7">
        <f t="shared" si="3"/>
        <v>0</v>
      </c>
      <c r="F619" s="7">
        <f t="shared" si="4"/>
        <v>0</v>
      </c>
      <c r="G619" s="7">
        <f t="shared" si="5"/>
        <v>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6">
        <v>614.0</v>
      </c>
      <c r="C620" s="7">
        <f t="shared" si="6"/>
        <v>0</v>
      </c>
      <c r="D620" s="7">
        <f t="shared" si="7"/>
        <v>0</v>
      </c>
      <c r="E620" s="7">
        <f t="shared" si="3"/>
        <v>0</v>
      </c>
      <c r="F620" s="7">
        <f t="shared" si="4"/>
        <v>0</v>
      </c>
      <c r="G620" s="7">
        <f t="shared" si="5"/>
        <v>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6">
        <v>615.0</v>
      </c>
      <c r="C621" s="7">
        <f t="shared" si="6"/>
        <v>0</v>
      </c>
      <c r="D621" s="7">
        <f t="shared" si="7"/>
        <v>0</v>
      </c>
      <c r="E621" s="7">
        <f t="shared" si="3"/>
        <v>0</v>
      </c>
      <c r="F621" s="7">
        <f t="shared" si="4"/>
        <v>0</v>
      </c>
      <c r="G621" s="7">
        <f t="shared" si="5"/>
        <v>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6">
        <v>616.0</v>
      </c>
      <c r="C622" s="7">
        <f t="shared" si="6"/>
        <v>0</v>
      </c>
      <c r="D622" s="7">
        <f t="shared" si="7"/>
        <v>0</v>
      </c>
      <c r="E622" s="7">
        <f t="shared" si="3"/>
        <v>0</v>
      </c>
      <c r="F622" s="7">
        <f t="shared" si="4"/>
        <v>0</v>
      </c>
      <c r="G622" s="7">
        <f t="shared" si="5"/>
        <v>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6">
        <v>617.0</v>
      </c>
      <c r="C623" s="7">
        <f t="shared" si="6"/>
        <v>0</v>
      </c>
      <c r="D623" s="7">
        <f t="shared" si="7"/>
        <v>0</v>
      </c>
      <c r="E623" s="7">
        <f t="shared" si="3"/>
        <v>0</v>
      </c>
      <c r="F623" s="7">
        <f t="shared" si="4"/>
        <v>0</v>
      </c>
      <c r="G623" s="7">
        <f t="shared" si="5"/>
        <v>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6">
        <v>618.0</v>
      </c>
      <c r="C624" s="7">
        <f t="shared" si="6"/>
        <v>0</v>
      </c>
      <c r="D624" s="7">
        <f t="shared" si="7"/>
        <v>0</v>
      </c>
      <c r="E624" s="7">
        <f t="shared" si="3"/>
        <v>0</v>
      </c>
      <c r="F624" s="7">
        <f t="shared" si="4"/>
        <v>0</v>
      </c>
      <c r="G624" s="7">
        <f t="shared" si="5"/>
        <v>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6">
        <v>619.0</v>
      </c>
      <c r="C625" s="7">
        <f t="shared" si="6"/>
        <v>0</v>
      </c>
      <c r="D625" s="7">
        <f t="shared" si="7"/>
        <v>0</v>
      </c>
      <c r="E625" s="7">
        <f t="shared" si="3"/>
        <v>0</v>
      </c>
      <c r="F625" s="7">
        <f t="shared" si="4"/>
        <v>0</v>
      </c>
      <c r="G625" s="7">
        <f t="shared" si="5"/>
        <v>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6">
        <v>620.0</v>
      </c>
      <c r="C626" s="7">
        <f t="shared" si="6"/>
        <v>0</v>
      </c>
      <c r="D626" s="7">
        <f t="shared" si="7"/>
        <v>0</v>
      </c>
      <c r="E626" s="7">
        <f t="shared" si="3"/>
        <v>0</v>
      </c>
      <c r="F626" s="7">
        <f t="shared" si="4"/>
        <v>0</v>
      </c>
      <c r="G626" s="7">
        <f t="shared" si="5"/>
        <v>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6">
        <v>621.0</v>
      </c>
      <c r="C627" s="7">
        <f t="shared" si="6"/>
        <v>0</v>
      </c>
      <c r="D627" s="7">
        <f t="shared" si="7"/>
        <v>0</v>
      </c>
      <c r="E627" s="7">
        <f t="shared" si="3"/>
        <v>0</v>
      </c>
      <c r="F627" s="7">
        <f t="shared" si="4"/>
        <v>0</v>
      </c>
      <c r="G627" s="7">
        <f t="shared" si="5"/>
        <v>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6">
        <v>622.0</v>
      </c>
      <c r="C628" s="7">
        <f t="shared" si="6"/>
        <v>0</v>
      </c>
      <c r="D628" s="7">
        <f t="shared" si="7"/>
        <v>0</v>
      </c>
      <c r="E628" s="7">
        <f t="shared" si="3"/>
        <v>0</v>
      </c>
      <c r="F628" s="7">
        <f t="shared" si="4"/>
        <v>0</v>
      </c>
      <c r="G628" s="7">
        <f t="shared" si="5"/>
        <v>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6">
        <v>623.0</v>
      </c>
      <c r="C629" s="7">
        <f t="shared" si="6"/>
        <v>0</v>
      </c>
      <c r="D629" s="7">
        <f t="shared" si="7"/>
        <v>0</v>
      </c>
      <c r="E629" s="7">
        <f t="shared" si="3"/>
        <v>0</v>
      </c>
      <c r="F629" s="7">
        <f t="shared" si="4"/>
        <v>0</v>
      </c>
      <c r="G629" s="7">
        <f t="shared" si="5"/>
        <v>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6">
        <v>624.0</v>
      </c>
      <c r="C630" s="7">
        <f t="shared" si="6"/>
        <v>0</v>
      </c>
      <c r="D630" s="7">
        <f t="shared" si="7"/>
        <v>0</v>
      </c>
      <c r="E630" s="7">
        <f t="shared" si="3"/>
        <v>0</v>
      </c>
      <c r="F630" s="7">
        <f t="shared" si="4"/>
        <v>0</v>
      </c>
      <c r="G630" s="7">
        <f t="shared" si="5"/>
        <v>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6">
        <v>625.0</v>
      </c>
      <c r="C631" s="7">
        <f t="shared" si="6"/>
        <v>0</v>
      </c>
      <c r="D631" s="7">
        <f t="shared" si="7"/>
        <v>0</v>
      </c>
      <c r="E631" s="7">
        <f t="shared" si="3"/>
        <v>0</v>
      </c>
      <c r="F631" s="7">
        <f t="shared" si="4"/>
        <v>0</v>
      </c>
      <c r="G631" s="7">
        <f t="shared" si="5"/>
        <v>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6">
        <v>626.0</v>
      </c>
      <c r="C632" s="7">
        <f t="shared" si="6"/>
        <v>0</v>
      </c>
      <c r="D632" s="7">
        <f t="shared" si="7"/>
        <v>0</v>
      </c>
      <c r="E632" s="7">
        <f t="shared" si="3"/>
        <v>0</v>
      </c>
      <c r="F632" s="7">
        <f t="shared" si="4"/>
        <v>0</v>
      </c>
      <c r="G632" s="7">
        <f t="shared" si="5"/>
        <v>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6">
        <v>627.0</v>
      </c>
      <c r="C633" s="7">
        <f t="shared" si="6"/>
        <v>0</v>
      </c>
      <c r="D633" s="7">
        <f t="shared" si="7"/>
        <v>0</v>
      </c>
      <c r="E633" s="7">
        <f t="shared" si="3"/>
        <v>0</v>
      </c>
      <c r="F633" s="7">
        <f t="shared" si="4"/>
        <v>0</v>
      </c>
      <c r="G633" s="7">
        <f t="shared" si="5"/>
        <v>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6">
        <v>628.0</v>
      </c>
      <c r="C634" s="7">
        <f t="shared" si="6"/>
        <v>0</v>
      </c>
      <c r="D634" s="7">
        <f t="shared" si="7"/>
        <v>0</v>
      </c>
      <c r="E634" s="7">
        <f t="shared" si="3"/>
        <v>0</v>
      </c>
      <c r="F634" s="7">
        <f t="shared" si="4"/>
        <v>0</v>
      </c>
      <c r="G634" s="7">
        <f t="shared" si="5"/>
        <v>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6">
        <v>629.0</v>
      </c>
      <c r="C635" s="7">
        <f t="shared" si="6"/>
        <v>0</v>
      </c>
      <c r="D635" s="7">
        <f t="shared" si="7"/>
        <v>0</v>
      </c>
      <c r="E635" s="7">
        <f t="shared" si="3"/>
        <v>0</v>
      </c>
      <c r="F635" s="7">
        <f t="shared" si="4"/>
        <v>0</v>
      </c>
      <c r="G635" s="7">
        <f t="shared" si="5"/>
        <v>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6">
        <v>630.0</v>
      </c>
      <c r="C636" s="7">
        <f t="shared" si="6"/>
        <v>0</v>
      </c>
      <c r="D636" s="7">
        <f t="shared" si="7"/>
        <v>0</v>
      </c>
      <c r="E636" s="7">
        <f t="shared" si="3"/>
        <v>0</v>
      </c>
      <c r="F636" s="7">
        <f t="shared" si="4"/>
        <v>0</v>
      </c>
      <c r="G636" s="7">
        <f t="shared" si="5"/>
        <v>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6">
        <v>631.0</v>
      </c>
      <c r="C637" s="7">
        <f t="shared" si="6"/>
        <v>0</v>
      </c>
      <c r="D637" s="7">
        <f t="shared" si="7"/>
        <v>0</v>
      </c>
      <c r="E637" s="7">
        <f t="shared" si="3"/>
        <v>0</v>
      </c>
      <c r="F637" s="7">
        <f t="shared" si="4"/>
        <v>0</v>
      </c>
      <c r="G637" s="7">
        <f t="shared" si="5"/>
        <v>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6">
        <v>632.0</v>
      </c>
      <c r="C638" s="7">
        <f t="shared" si="6"/>
        <v>0</v>
      </c>
      <c r="D638" s="7">
        <f t="shared" si="7"/>
        <v>0</v>
      </c>
      <c r="E638" s="7">
        <f t="shared" si="3"/>
        <v>0</v>
      </c>
      <c r="F638" s="7">
        <f t="shared" si="4"/>
        <v>0</v>
      </c>
      <c r="G638" s="7">
        <f t="shared" si="5"/>
        <v>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6">
        <v>633.0</v>
      </c>
      <c r="C639" s="7">
        <f t="shared" si="6"/>
        <v>0</v>
      </c>
      <c r="D639" s="7">
        <f t="shared" si="7"/>
        <v>0</v>
      </c>
      <c r="E639" s="7">
        <f t="shared" si="3"/>
        <v>0</v>
      </c>
      <c r="F639" s="7">
        <f t="shared" si="4"/>
        <v>0</v>
      </c>
      <c r="G639" s="7">
        <f t="shared" si="5"/>
        <v>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6">
        <v>634.0</v>
      </c>
      <c r="C640" s="7">
        <f t="shared" si="6"/>
        <v>0</v>
      </c>
      <c r="D640" s="7">
        <f t="shared" si="7"/>
        <v>0</v>
      </c>
      <c r="E640" s="7">
        <f t="shared" si="3"/>
        <v>0</v>
      </c>
      <c r="F640" s="7">
        <f t="shared" si="4"/>
        <v>0</v>
      </c>
      <c r="G640" s="7">
        <f t="shared" si="5"/>
        <v>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6">
        <v>635.0</v>
      </c>
      <c r="C641" s="7">
        <f t="shared" si="6"/>
        <v>0</v>
      </c>
      <c r="D641" s="7">
        <f t="shared" si="7"/>
        <v>0</v>
      </c>
      <c r="E641" s="7">
        <f t="shared" si="3"/>
        <v>0</v>
      </c>
      <c r="F641" s="7">
        <f t="shared" si="4"/>
        <v>0</v>
      </c>
      <c r="G641" s="7">
        <f t="shared" si="5"/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6">
        <v>636.0</v>
      </c>
      <c r="C642" s="7">
        <f t="shared" si="6"/>
        <v>0</v>
      </c>
      <c r="D642" s="7">
        <f t="shared" si="7"/>
        <v>0</v>
      </c>
      <c r="E642" s="7">
        <f t="shared" si="3"/>
        <v>0</v>
      </c>
      <c r="F642" s="7">
        <f t="shared" si="4"/>
        <v>0</v>
      </c>
      <c r="G642" s="7">
        <f t="shared" si="5"/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6">
        <v>637.0</v>
      </c>
      <c r="C643" s="7">
        <f t="shared" si="6"/>
        <v>0</v>
      </c>
      <c r="D643" s="7">
        <f t="shared" si="7"/>
        <v>0</v>
      </c>
      <c r="E643" s="7">
        <f t="shared" si="3"/>
        <v>0</v>
      </c>
      <c r="F643" s="7">
        <f t="shared" si="4"/>
        <v>0</v>
      </c>
      <c r="G643" s="7">
        <f t="shared" si="5"/>
        <v>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6">
        <v>638.0</v>
      </c>
      <c r="C644" s="7">
        <f t="shared" si="6"/>
        <v>0</v>
      </c>
      <c r="D644" s="7">
        <f t="shared" si="7"/>
        <v>0</v>
      </c>
      <c r="E644" s="7">
        <f t="shared" si="3"/>
        <v>0</v>
      </c>
      <c r="F644" s="7">
        <f t="shared" si="4"/>
        <v>0</v>
      </c>
      <c r="G644" s="7">
        <f t="shared" si="5"/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6">
        <v>639.0</v>
      </c>
      <c r="C645" s="7">
        <f t="shared" si="6"/>
        <v>0</v>
      </c>
      <c r="D645" s="7">
        <f t="shared" si="7"/>
        <v>0</v>
      </c>
      <c r="E645" s="7">
        <f t="shared" si="3"/>
        <v>0</v>
      </c>
      <c r="F645" s="7">
        <f t="shared" si="4"/>
        <v>0</v>
      </c>
      <c r="G645" s="7">
        <f t="shared" si="5"/>
        <v>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6">
        <v>640.0</v>
      </c>
      <c r="C646" s="7">
        <f t="shared" si="6"/>
        <v>0</v>
      </c>
      <c r="D646" s="7">
        <f t="shared" si="7"/>
        <v>0</v>
      </c>
      <c r="E646" s="7">
        <f t="shared" si="3"/>
        <v>0</v>
      </c>
      <c r="F646" s="7">
        <f t="shared" si="4"/>
        <v>0</v>
      </c>
      <c r="G646" s="7">
        <f t="shared" si="5"/>
        <v>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6">
        <v>641.0</v>
      </c>
      <c r="C647" s="7">
        <f t="shared" si="6"/>
        <v>0</v>
      </c>
      <c r="D647" s="7">
        <f t="shared" si="7"/>
        <v>0</v>
      </c>
      <c r="E647" s="7">
        <f t="shared" si="3"/>
        <v>0</v>
      </c>
      <c r="F647" s="7">
        <f t="shared" si="4"/>
        <v>0</v>
      </c>
      <c r="G647" s="7">
        <f t="shared" si="5"/>
        <v>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6">
        <v>642.0</v>
      </c>
      <c r="C648" s="7">
        <f t="shared" si="6"/>
        <v>0</v>
      </c>
      <c r="D648" s="7">
        <f t="shared" si="7"/>
        <v>0</v>
      </c>
      <c r="E648" s="7">
        <f t="shared" si="3"/>
        <v>0</v>
      </c>
      <c r="F648" s="7">
        <f t="shared" si="4"/>
        <v>0</v>
      </c>
      <c r="G648" s="7">
        <f t="shared" si="5"/>
        <v>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6">
        <v>643.0</v>
      </c>
      <c r="C649" s="7">
        <f t="shared" si="6"/>
        <v>0</v>
      </c>
      <c r="D649" s="7">
        <f t="shared" si="7"/>
        <v>0</v>
      </c>
      <c r="E649" s="7">
        <f t="shared" si="3"/>
        <v>0</v>
      </c>
      <c r="F649" s="7">
        <f t="shared" si="4"/>
        <v>0</v>
      </c>
      <c r="G649" s="7">
        <f t="shared" si="5"/>
        <v>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6">
        <v>644.0</v>
      </c>
      <c r="C650" s="7">
        <f t="shared" si="6"/>
        <v>0</v>
      </c>
      <c r="D650" s="7">
        <f t="shared" si="7"/>
        <v>0</v>
      </c>
      <c r="E650" s="7">
        <f t="shared" si="3"/>
        <v>0</v>
      </c>
      <c r="F650" s="7">
        <f t="shared" si="4"/>
        <v>0</v>
      </c>
      <c r="G650" s="7">
        <f t="shared" si="5"/>
        <v>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6">
        <v>645.0</v>
      </c>
      <c r="C651" s="7">
        <f t="shared" si="6"/>
        <v>0</v>
      </c>
      <c r="D651" s="7">
        <f t="shared" si="7"/>
        <v>0</v>
      </c>
      <c r="E651" s="7">
        <f t="shared" si="3"/>
        <v>0</v>
      </c>
      <c r="F651" s="7">
        <f t="shared" si="4"/>
        <v>0</v>
      </c>
      <c r="G651" s="7">
        <f t="shared" si="5"/>
        <v>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6">
        <v>646.0</v>
      </c>
      <c r="C652" s="7">
        <f t="shared" si="6"/>
        <v>0</v>
      </c>
      <c r="D652" s="7">
        <f t="shared" si="7"/>
        <v>0</v>
      </c>
      <c r="E652" s="7">
        <f t="shared" si="3"/>
        <v>0</v>
      </c>
      <c r="F652" s="7">
        <f t="shared" si="4"/>
        <v>0</v>
      </c>
      <c r="G652" s="7">
        <f t="shared" si="5"/>
        <v>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6">
        <v>647.0</v>
      </c>
      <c r="C653" s="7">
        <f t="shared" si="6"/>
        <v>0</v>
      </c>
      <c r="D653" s="7">
        <f t="shared" si="7"/>
        <v>0</v>
      </c>
      <c r="E653" s="7">
        <f t="shared" si="3"/>
        <v>0</v>
      </c>
      <c r="F653" s="7">
        <f t="shared" si="4"/>
        <v>0</v>
      </c>
      <c r="G653" s="7">
        <f t="shared" si="5"/>
        <v>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6">
        <v>648.0</v>
      </c>
      <c r="C654" s="7">
        <f t="shared" si="6"/>
        <v>0</v>
      </c>
      <c r="D654" s="7">
        <f t="shared" si="7"/>
        <v>0</v>
      </c>
      <c r="E654" s="7">
        <f t="shared" si="3"/>
        <v>0</v>
      </c>
      <c r="F654" s="7">
        <f t="shared" si="4"/>
        <v>0</v>
      </c>
      <c r="G654" s="7">
        <f t="shared" si="5"/>
        <v>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6">
        <v>649.0</v>
      </c>
      <c r="C655" s="7">
        <f t="shared" si="6"/>
        <v>0</v>
      </c>
      <c r="D655" s="7">
        <f t="shared" si="7"/>
        <v>0</v>
      </c>
      <c r="E655" s="7">
        <f t="shared" si="3"/>
        <v>0</v>
      </c>
      <c r="F655" s="7">
        <f t="shared" si="4"/>
        <v>0</v>
      </c>
      <c r="G655" s="7">
        <f t="shared" si="5"/>
        <v>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6">
        <v>650.0</v>
      </c>
      <c r="C656" s="7">
        <f t="shared" si="6"/>
        <v>0</v>
      </c>
      <c r="D656" s="7">
        <f t="shared" si="7"/>
        <v>0</v>
      </c>
      <c r="E656" s="7">
        <f t="shared" si="3"/>
        <v>0</v>
      </c>
      <c r="F656" s="7">
        <f t="shared" si="4"/>
        <v>0</v>
      </c>
      <c r="G656" s="7">
        <f t="shared" si="5"/>
        <v>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6">
        <v>651.0</v>
      </c>
      <c r="C657" s="7">
        <f t="shared" si="6"/>
        <v>0</v>
      </c>
      <c r="D657" s="7">
        <f t="shared" si="7"/>
        <v>0</v>
      </c>
      <c r="E657" s="7">
        <f t="shared" si="3"/>
        <v>0</v>
      </c>
      <c r="F657" s="7">
        <f t="shared" si="4"/>
        <v>0</v>
      </c>
      <c r="G657" s="7">
        <f t="shared" si="5"/>
        <v>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6">
        <v>652.0</v>
      </c>
      <c r="C658" s="7">
        <f t="shared" si="6"/>
        <v>0</v>
      </c>
      <c r="D658" s="7">
        <f t="shared" si="7"/>
        <v>0</v>
      </c>
      <c r="E658" s="7">
        <f t="shared" si="3"/>
        <v>0</v>
      </c>
      <c r="F658" s="7">
        <f t="shared" si="4"/>
        <v>0</v>
      </c>
      <c r="G658" s="7">
        <f t="shared" si="5"/>
        <v>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6">
        <v>653.0</v>
      </c>
      <c r="C659" s="7">
        <f t="shared" si="6"/>
        <v>0</v>
      </c>
      <c r="D659" s="7">
        <f t="shared" si="7"/>
        <v>0</v>
      </c>
      <c r="E659" s="7">
        <f t="shared" si="3"/>
        <v>0</v>
      </c>
      <c r="F659" s="7">
        <f t="shared" si="4"/>
        <v>0</v>
      </c>
      <c r="G659" s="7">
        <f t="shared" si="5"/>
        <v>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6">
        <v>654.0</v>
      </c>
      <c r="C660" s="7">
        <f t="shared" si="6"/>
        <v>0</v>
      </c>
      <c r="D660" s="7">
        <f t="shared" si="7"/>
        <v>0</v>
      </c>
      <c r="E660" s="7">
        <f t="shared" si="3"/>
        <v>0</v>
      </c>
      <c r="F660" s="7">
        <f t="shared" si="4"/>
        <v>0</v>
      </c>
      <c r="G660" s="7">
        <f t="shared" si="5"/>
        <v>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6">
        <v>655.0</v>
      </c>
      <c r="C661" s="7">
        <f t="shared" si="6"/>
        <v>0</v>
      </c>
      <c r="D661" s="7">
        <f t="shared" si="7"/>
        <v>0</v>
      </c>
      <c r="E661" s="7">
        <f t="shared" si="3"/>
        <v>0</v>
      </c>
      <c r="F661" s="7">
        <f t="shared" si="4"/>
        <v>0</v>
      </c>
      <c r="G661" s="7">
        <f t="shared" si="5"/>
        <v>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6">
        <v>656.0</v>
      </c>
      <c r="C662" s="7">
        <f t="shared" si="6"/>
        <v>0</v>
      </c>
      <c r="D662" s="7">
        <f t="shared" si="7"/>
        <v>0</v>
      </c>
      <c r="E662" s="7">
        <f t="shared" si="3"/>
        <v>0</v>
      </c>
      <c r="F662" s="7">
        <f t="shared" si="4"/>
        <v>0</v>
      </c>
      <c r="G662" s="7">
        <f t="shared" si="5"/>
        <v>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6">
        <v>657.0</v>
      </c>
      <c r="C663" s="7">
        <f t="shared" si="6"/>
        <v>0</v>
      </c>
      <c r="D663" s="7">
        <f t="shared" si="7"/>
        <v>0</v>
      </c>
      <c r="E663" s="7">
        <f t="shared" si="3"/>
        <v>0</v>
      </c>
      <c r="F663" s="7">
        <f t="shared" si="4"/>
        <v>0</v>
      </c>
      <c r="G663" s="7">
        <f t="shared" si="5"/>
        <v>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6">
        <v>658.0</v>
      </c>
      <c r="C664" s="7">
        <f t="shared" si="6"/>
        <v>0</v>
      </c>
      <c r="D664" s="7">
        <f t="shared" si="7"/>
        <v>0</v>
      </c>
      <c r="E664" s="7">
        <f t="shared" si="3"/>
        <v>0</v>
      </c>
      <c r="F664" s="7">
        <f t="shared" si="4"/>
        <v>0</v>
      </c>
      <c r="G664" s="7">
        <f t="shared" si="5"/>
        <v>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6">
        <v>659.0</v>
      </c>
      <c r="C665" s="7">
        <f t="shared" si="6"/>
        <v>0</v>
      </c>
      <c r="D665" s="7">
        <f t="shared" si="7"/>
        <v>0</v>
      </c>
      <c r="E665" s="7">
        <f t="shared" si="3"/>
        <v>0</v>
      </c>
      <c r="F665" s="7">
        <f t="shared" si="4"/>
        <v>0</v>
      </c>
      <c r="G665" s="7">
        <f t="shared" si="5"/>
        <v>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6">
        <v>660.0</v>
      </c>
      <c r="C666" s="7">
        <f t="shared" si="6"/>
        <v>0</v>
      </c>
      <c r="D666" s="7">
        <f t="shared" si="7"/>
        <v>0</v>
      </c>
      <c r="E666" s="7">
        <f t="shared" si="3"/>
        <v>0</v>
      </c>
      <c r="F666" s="7">
        <f t="shared" si="4"/>
        <v>0</v>
      </c>
      <c r="G666" s="7">
        <f t="shared" si="5"/>
        <v>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6">
        <v>661.0</v>
      </c>
      <c r="C667" s="7">
        <f t="shared" si="6"/>
        <v>0</v>
      </c>
      <c r="D667" s="7">
        <f t="shared" si="7"/>
        <v>0</v>
      </c>
      <c r="E667" s="7">
        <f t="shared" si="3"/>
        <v>0</v>
      </c>
      <c r="F667" s="7">
        <f t="shared" si="4"/>
        <v>0</v>
      </c>
      <c r="G667" s="7">
        <f t="shared" si="5"/>
        <v>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6">
        <v>662.0</v>
      </c>
      <c r="C668" s="7">
        <f t="shared" si="6"/>
        <v>0</v>
      </c>
      <c r="D668" s="7">
        <f t="shared" si="7"/>
        <v>0</v>
      </c>
      <c r="E668" s="7">
        <f t="shared" si="3"/>
        <v>0</v>
      </c>
      <c r="F668" s="7">
        <f t="shared" si="4"/>
        <v>0</v>
      </c>
      <c r="G668" s="7">
        <f t="shared" si="5"/>
        <v>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6">
        <v>663.0</v>
      </c>
      <c r="C669" s="7">
        <f t="shared" si="6"/>
        <v>0</v>
      </c>
      <c r="D669" s="7">
        <f t="shared" si="7"/>
        <v>0</v>
      </c>
      <c r="E669" s="7">
        <f t="shared" si="3"/>
        <v>0</v>
      </c>
      <c r="F669" s="7">
        <f t="shared" si="4"/>
        <v>0</v>
      </c>
      <c r="G669" s="7">
        <f t="shared" si="5"/>
        <v>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6">
        <v>664.0</v>
      </c>
      <c r="C670" s="7">
        <f t="shared" si="6"/>
        <v>0</v>
      </c>
      <c r="D670" s="7">
        <f t="shared" si="7"/>
        <v>0</v>
      </c>
      <c r="E670" s="7">
        <f t="shared" si="3"/>
        <v>0</v>
      </c>
      <c r="F670" s="7">
        <f t="shared" si="4"/>
        <v>0</v>
      </c>
      <c r="G670" s="7">
        <f t="shared" si="5"/>
        <v>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6">
        <v>665.0</v>
      </c>
      <c r="C671" s="7">
        <f t="shared" si="6"/>
        <v>0</v>
      </c>
      <c r="D671" s="7">
        <f t="shared" si="7"/>
        <v>0</v>
      </c>
      <c r="E671" s="7">
        <f t="shared" si="3"/>
        <v>0</v>
      </c>
      <c r="F671" s="7">
        <f t="shared" si="4"/>
        <v>0</v>
      </c>
      <c r="G671" s="7">
        <f t="shared" si="5"/>
        <v>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6">
        <v>666.0</v>
      </c>
      <c r="C672" s="7">
        <f t="shared" si="6"/>
        <v>0</v>
      </c>
      <c r="D672" s="7">
        <f t="shared" si="7"/>
        <v>0</v>
      </c>
      <c r="E672" s="7">
        <f t="shared" si="3"/>
        <v>0</v>
      </c>
      <c r="F672" s="7">
        <f t="shared" si="4"/>
        <v>0</v>
      </c>
      <c r="G672" s="7">
        <f t="shared" si="5"/>
        <v>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6">
        <v>667.0</v>
      </c>
      <c r="C673" s="7">
        <f t="shared" si="6"/>
        <v>0</v>
      </c>
      <c r="D673" s="7">
        <f t="shared" si="7"/>
        <v>0</v>
      </c>
      <c r="E673" s="7">
        <f t="shared" si="3"/>
        <v>0</v>
      </c>
      <c r="F673" s="7">
        <f t="shared" si="4"/>
        <v>0</v>
      </c>
      <c r="G673" s="7">
        <f t="shared" si="5"/>
        <v>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6">
        <v>668.0</v>
      </c>
      <c r="C674" s="7">
        <f t="shared" si="6"/>
        <v>0</v>
      </c>
      <c r="D674" s="7">
        <f t="shared" si="7"/>
        <v>0</v>
      </c>
      <c r="E674" s="7">
        <f t="shared" si="3"/>
        <v>0</v>
      </c>
      <c r="F674" s="7">
        <f t="shared" si="4"/>
        <v>0</v>
      </c>
      <c r="G674" s="7">
        <f t="shared" si="5"/>
        <v>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6">
        <v>669.0</v>
      </c>
      <c r="C675" s="7">
        <f t="shared" si="6"/>
        <v>0</v>
      </c>
      <c r="D675" s="7">
        <f t="shared" si="7"/>
        <v>0</v>
      </c>
      <c r="E675" s="7">
        <f t="shared" si="3"/>
        <v>0</v>
      </c>
      <c r="F675" s="7">
        <f t="shared" si="4"/>
        <v>0</v>
      </c>
      <c r="G675" s="7">
        <f t="shared" si="5"/>
        <v>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6">
        <v>670.0</v>
      </c>
      <c r="C676" s="7">
        <f t="shared" si="6"/>
        <v>0</v>
      </c>
      <c r="D676" s="7">
        <f t="shared" si="7"/>
        <v>0</v>
      </c>
      <c r="E676" s="7">
        <f t="shared" si="3"/>
        <v>0</v>
      </c>
      <c r="F676" s="7">
        <f t="shared" si="4"/>
        <v>0</v>
      </c>
      <c r="G676" s="7">
        <f t="shared" si="5"/>
        <v>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6">
        <v>671.0</v>
      </c>
      <c r="C677" s="7">
        <f t="shared" si="6"/>
        <v>0</v>
      </c>
      <c r="D677" s="7">
        <f t="shared" si="7"/>
        <v>0</v>
      </c>
      <c r="E677" s="7">
        <f t="shared" si="3"/>
        <v>0</v>
      </c>
      <c r="F677" s="7">
        <f t="shared" si="4"/>
        <v>0</v>
      </c>
      <c r="G677" s="7">
        <f t="shared" si="5"/>
        <v>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6">
        <v>672.0</v>
      </c>
      <c r="C678" s="7">
        <f t="shared" si="6"/>
        <v>0</v>
      </c>
      <c r="D678" s="7">
        <f t="shared" si="7"/>
        <v>0</v>
      </c>
      <c r="E678" s="7">
        <f t="shared" si="3"/>
        <v>0</v>
      </c>
      <c r="F678" s="7">
        <f t="shared" si="4"/>
        <v>0</v>
      </c>
      <c r="G678" s="7">
        <f t="shared" si="5"/>
        <v>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6">
        <v>673.0</v>
      </c>
      <c r="C679" s="7">
        <f t="shared" si="6"/>
        <v>0</v>
      </c>
      <c r="D679" s="7">
        <f t="shared" si="7"/>
        <v>0</v>
      </c>
      <c r="E679" s="7">
        <f t="shared" si="3"/>
        <v>0</v>
      </c>
      <c r="F679" s="7">
        <f t="shared" si="4"/>
        <v>0</v>
      </c>
      <c r="G679" s="7">
        <f t="shared" si="5"/>
        <v>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6">
        <v>674.0</v>
      </c>
      <c r="C680" s="7">
        <f t="shared" si="6"/>
        <v>0</v>
      </c>
      <c r="D680" s="7">
        <f t="shared" si="7"/>
        <v>0</v>
      </c>
      <c r="E680" s="7">
        <f t="shared" si="3"/>
        <v>0</v>
      </c>
      <c r="F680" s="7">
        <f t="shared" si="4"/>
        <v>0</v>
      </c>
      <c r="G680" s="7">
        <f t="shared" si="5"/>
        <v>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6">
        <v>675.0</v>
      </c>
      <c r="C681" s="7">
        <f t="shared" si="6"/>
        <v>0</v>
      </c>
      <c r="D681" s="7">
        <f t="shared" si="7"/>
        <v>0</v>
      </c>
      <c r="E681" s="7">
        <f t="shared" si="3"/>
        <v>0</v>
      </c>
      <c r="F681" s="7">
        <f t="shared" si="4"/>
        <v>0</v>
      </c>
      <c r="G681" s="7">
        <f t="shared" si="5"/>
        <v>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6">
        <v>676.0</v>
      </c>
      <c r="C682" s="7">
        <f t="shared" si="6"/>
        <v>0</v>
      </c>
      <c r="D682" s="7">
        <f t="shared" si="7"/>
        <v>0</v>
      </c>
      <c r="E682" s="7">
        <f t="shared" si="3"/>
        <v>0</v>
      </c>
      <c r="F682" s="7">
        <f t="shared" si="4"/>
        <v>0</v>
      </c>
      <c r="G682" s="7">
        <f t="shared" si="5"/>
        <v>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6">
        <v>677.0</v>
      </c>
      <c r="C683" s="7">
        <f t="shared" si="6"/>
        <v>0</v>
      </c>
      <c r="D683" s="7">
        <f t="shared" si="7"/>
        <v>0</v>
      </c>
      <c r="E683" s="7">
        <f t="shared" si="3"/>
        <v>0</v>
      </c>
      <c r="F683" s="7">
        <f t="shared" si="4"/>
        <v>0</v>
      </c>
      <c r="G683" s="7">
        <f t="shared" si="5"/>
        <v>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6">
        <v>678.0</v>
      </c>
      <c r="C684" s="7">
        <f t="shared" si="6"/>
        <v>0</v>
      </c>
      <c r="D684" s="7">
        <f t="shared" si="7"/>
        <v>0</v>
      </c>
      <c r="E684" s="7">
        <f t="shared" si="3"/>
        <v>0</v>
      </c>
      <c r="F684" s="7">
        <f t="shared" si="4"/>
        <v>0</v>
      </c>
      <c r="G684" s="7">
        <f t="shared" si="5"/>
        <v>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6">
        <v>679.0</v>
      </c>
      <c r="C685" s="7">
        <f t="shared" si="6"/>
        <v>0</v>
      </c>
      <c r="D685" s="7">
        <f t="shared" si="7"/>
        <v>0</v>
      </c>
      <c r="E685" s="7">
        <f t="shared" si="3"/>
        <v>0</v>
      </c>
      <c r="F685" s="7">
        <f t="shared" si="4"/>
        <v>0</v>
      </c>
      <c r="G685" s="7">
        <f t="shared" si="5"/>
        <v>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6">
        <v>680.0</v>
      </c>
      <c r="C686" s="7">
        <f t="shared" si="6"/>
        <v>0</v>
      </c>
      <c r="D686" s="7">
        <f t="shared" si="7"/>
        <v>0</v>
      </c>
      <c r="E686" s="7">
        <f t="shared" si="3"/>
        <v>0</v>
      </c>
      <c r="F686" s="7">
        <f t="shared" si="4"/>
        <v>0</v>
      </c>
      <c r="G686" s="7">
        <f t="shared" si="5"/>
        <v>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6">
        <v>681.0</v>
      </c>
      <c r="C687" s="7">
        <f t="shared" si="6"/>
        <v>0</v>
      </c>
      <c r="D687" s="7">
        <f t="shared" si="7"/>
        <v>0</v>
      </c>
      <c r="E687" s="7">
        <f t="shared" si="3"/>
        <v>0</v>
      </c>
      <c r="F687" s="7">
        <f t="shared" si="4"/>
        <v>0</v>
      </c>
      <c r="G687" s="7">
        <f t="shared" si="5"/>
        <v>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6">
        <v>682.0</v>
      </c>
      <c r="C688" s="7">
        <f t="shared" si="6"/>
        <v>0</v>
      </c>
      <c r="D688" s="7">
        <f t="shared" si="7"/>
        <v>0</v>
      </c>
      <c r="E688" s="7">
        <f t="shared" si="3"/>
        <v>0</v>
      </c>
      <c r="F688" s="7">
        <f t="shared" si="4"/>
        <v>0</v>
      </c>
      <c r="G688" s="7">
        <f t="shared" si="5"/>
        <v>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6">
        <v>683.0</v>
      </c>
      <c r="C689" s="7">
        <f t="shared" si="6"/>
        <v>0</v>
      </c>
      <c r="D689" s="7">
        <f t="shared" si="7"/>
        <v>0</v>
      </c>
      <c r="E689" s="7">
        <f t="shared" si="3"/>
        <v>0</v>
      </c>
      <c r="F689" s="7">
        <f t="shared" si="4"/>
        <v>0</v>
      </c>
      <c r="G689" s="7">
        <f t="shared" si="5"/>
        <v>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6">
        <v>684.0</v>
      </c>
      <c r="C690" s="7">
        <f t="shared" si="6"/>
        <v>0</v>
      </c>
      <c r="D690" s="7">
        <f t="shared" si="7"/>
        <v>0</v>
      </c>
      <c r="E690" s="7">
        <f t="shared" si="3"/>
        <v>0</v>
      </c>
      <c r="F690" s="7">
        <f t="shared" si="4"/>
        <v>0</v>
      </c>
      <c r="G690" s="7">
        <f t="shared" si="5"/>
        <v>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6">
        <v>685.0</v>
      </c>
      <c r="C691" s="7">
        <f t="shared" si="6"/>
        <v>0</v>
      </c>
      <c r="D691" s="7">
        <f t="shared" si="7"/>
        <v>0</v>
      </c>
      <c r="E691" s="7">
        <f t="shared" si="3"/>
        <v>0</v>
      </c>
      <c r="F691" s="7">
        <f t="shared" si="4"/>
        <v>0</v>
      </c>
      <c r="G691" s="7">
        <f t="shared" si="5"/>
        <v>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6">
        <v>686.0</v>
      </c>
      <c r="C692" s="7">
        <f t="shared" si="6"/>
        <v>0</v>
      </c>
      <c r="D692" s="7">
        <f t="shared" si="7"/>
        <v>0</v>
      </c>
      <c r="E692" s="7">
        <f t="shared" si="3"/>
        <v>0</v>
      </c>
      <c r="F692" s="7">
        <f t="shared" si="4"/>
        <v>0</v>
      </c>
      <c r="G692" s="7">
        <f t="shared" si="5"/>
        <v>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6">
        <v>687.0</v>
      </c>
      <c r="C693" s="7">
        <f t="shared" si="6"/>
        <v>0</v>
      </c>
      <c r="D693" s="7">
        <f t="shared" si="7"/>
        <v>0</v>
      </c>
      <c r="E693" s="7">
        <f t="shared" si="3"/>
        <v>0</v>
      </c>
      <c r="F693" s="7">
        <f t="shared" si="4"/>
        <v>0</v>
      </c>
      <c r="G693" s="7">
        <f t="shared" si="5"/>
        <v>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6">
        <v>688.0</v>
      </c>
      <c r="C694" s="7">
        <f t="shared" si="6"/>
        <v>0</v>
      </c>
      <c r="D694" s="7">
        <f t="shared" si="7"/>
        <v>0</v>
      </c>
      <c r="E694" s="7">
        <f t="shared" si="3"/>
        <v>0</v>
      </c>
      <c r="F694" s="7">
        <f t="shared" si="4"/>
        <v>0</v>
      </c>
      <c r="G694" s="7">
        <f t="shared" si="5"/>
        <v>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6">
        <v>689.0</v>
      </c>
      <c r="C695" s="7">
        <f t="shared" si="6"/>
        <v>0</v>
      </c>
      <c r="D695" s="7">
        <f t="shared" si="7"/>
        <v>0</v>
      </c>
      <c r="E695" s="7">
        <f t="shared" si="3"/>
        <v>0</v>
      </c>
      <c r="F695" s="7">
        <f t="shared" si="4"/>
        <v>0</v>
      </c>
      <c r="G695" s="7">
        <f t="shared" si="5"/>
        <v>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6">
        <v>690.0</v>
      </c>
      <c r="C696" s="7">
        <f t="shared" si="6"/>
        <v>0</v>
      </c>
      <c r="D696" s="7">
        <f t="shared" si="7"/>
        <v>0</v>
      </c>
      <c r="E696" s="7">
        <f t="shared" si="3"/>
        <v>0</v>
      </c>
      <c r="F696" s="7">
        <f t="shared" si="4"/>
        <v>0</v>
      </c>
      <c r="G696" s="7">
        <f t="shared" si="5"/>
        <v>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6">
        <v>691.0</v>
      </c>
      <c r="C697" s="7">
        <f t="shared" si="6"/>
        <v>0</v>
      </c>
      <c r="D697" s="7">
        <f t="shared" si="7"/>
        <v>0</v>
      </c>
      <c r="E697" s="7">
        <f t="shared" si="3"/>
        <v>0</v>
      </c>
      <c r="F697" s="7">
        <f t="shared" si="4"/>
        <v>0</v>
      </c>
      <c r="G697" s="7">
        <f t="shared" si="5"/>
        <v>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6">
        <v>692.0</v>
      </c>
      <c r="C698" s="7">
        <f t="shared" si="6"/>
        <v>0</v>
      </c>
      <c r="D698" s="7">
        <f t="shared" si="7"/>
        <v>0</v>
      </c>
      <c r="E698" s="7">
        <f t="shared" si="3"/>
        <v>0</v>
      </c>
      <c r="F698" s="7">
        <f t="shared" si="4"/>
        <v>0</v>
      </c>
      <c r="G698" s="7">
        <f t="shared" si="5"/>
        <v>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6">
        <v>693.0</v>
      </c>
      <c r="C699" s="7">
        <f t="shared" si="6"/>
        <v>0</v>
      </c>
      <c r="D699" s="7">
        <f t="shared" si="7"/>
        <v>0</v>
      </c>
      <c r="E699" s="7">
        <f t="shared" si="3"/>
        <v>0</v>
      </c>
      <c r="F699" s="7">
        <f t="shared" si="4"/>
        <v>0</v>
      </c>
      <c r="G699" s="7">
        <f t="shared" si="5"/>
        <v>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6">
        <v>694.0</v>
      </c>
      <c r="C700" s="7">
        <f t="shared" si="6"/>
        <v>0</v>
      </c>
      <c r="D700" s="7">
        <f t="shared" si="7"/>
        <v>0</v>
      </c>
      <c r="E700" s="7">
        <f t="shared" si="3"/>
        <v>0</v>
      </c>
      <c r="F700" s="7">
        <f t="shared" si="4"/>
        <v>0</v>
      </c>
      <c r="G700" s="7">
        <f t="shared" si="5"/>
        <v>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6">
        <v>695.0</v>
      </c>
      <c r="C701" s="7">
        <f t="shared" si="6"/>
        <v>0</v>
      </c>
      <c r="D701" s="7">
        <f t="shared" si="7"/>
        <v>0</v>
      </c>
      <c r="E701" s="7">
        <f t="shared" si="3"/>
        <v>0</v>
      </c>
      <c r="F701" s="7">
        <f t="shared" si="4"/>
        <v>0</v>
      </c>
      <c r="G701" s="7">
        <f t="shared" si="5"/>
        <v>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6">
        <v>696.0</v>
      </c>
      <c r="C702" s="7">
        <f t="shared" si="6"/>
        <v>0</v>
      </c>
      <c r="D702" s="7">
        <f t="shared" si="7"/>
        <v>0</v>
      </c>
      <c r="E702" s="7">
        <f t="shared" si="3"/>
        <v>0</v>
      </c>
      <c r="F702" s="7">
        <f t="shared" si="4"/>
        <v>0</v>
      </c>
      <c r="G702" s="7">
        <f t="shared" si="5"/>
        <v>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6">
        <v>697.0</v>
      </c>
      <c r="C703" s="7">
        <f t="shared" si="6"/>
        <v>0</v>
      </c>
      <c r="D703" s="7">
        <f t="shared" si="7"/>
        <v>0</v>
      </c>
      <c r="E703" s="7">
        <f t="shared" si="3"/>
        <v>0</v>
      </c>
      <c r="F703" s="7">
        <f t="shared" si="4"/>
        <v>0</v>
      </c>
      <c r="G703" s="7">
        <f t="shared" si="5"/>
        <v>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6">
        <v>698.0</v>
      </c>
      <c r="C704" s="7">
        <f t="shared" si="6"/>
        <v>0</v>
      </c>
      <c r="D704" s="7">
        <f t="shared" si="7"/>
        <v>0</v>
      </c>
      <c r="E704" s="7">
        <f t="shared" si="3"/>
        <v>0</v>
      </c>
      <c r="F704" s="7">
        <f t="shared" si="4"/>
        <v>0</v>
      </c>
      <c r="G704" s="7">
        <f t="shared" si="5"/>
        <v>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6">
        <v>699.0</v>
      </c>
      <c r="C705" s="7">
        <f t="shared" si="6"/>
        <v>0</v>
      </c>
      <c r="D705" s="7">
        <f t="shared" si="7"/>
        <v>0</v>
      </c>
      <c r="E705" s="7">
        <f t="shared" si="3"/>
        <v>0</v>
      </c>
      <c r="F705" s="7">
        <f t="shared" si="4"/>
        <v>0</v>
      </c>
      <c r="G705" s="7">
        <f t="shared" si="5"/>
        <v>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6">
        <v>700.0</v>
      </c>
      <c r="C706" s="7">
        <f t="shared" si="6"/>
        <v>0</v>
      </c>
      <c r="D706" s="7">
        <f t="shared" si="7"/>
        <v>0</v>
      </c>
      <c r="E706" s="7">
        <f t="shared" si="3"/>
        <v>0</v>
      </c>
      <c r="F706" s="7">
        <f t="shared" si="4"/>
        <v>0</v>
      </c>
      <c r="G706" s="7">
        <f t="shared" si="5"/>
        <v>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6">
        <v>701.0</v>
      </c>
      <c r="C707" s="7">
        <f t="shared" si="6"/>
        <v>0</v>
      </c>
      <c r="D707" s="7">
        <f t="shared" si="7"/>
        <v>0</v>
      </c>
      <c r="E707" s="7">
        <f t="shared" si="3"/>
        <v>0</v>
      </c>
      <c r="F707" s="7">
        <f t="shared" si="4"/>
        <v>0</v>
      </c>
      <c r="G707" s="7">
        <f t="shared" si="5"/>
        <v>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6">
        <v>702.0</v>
      </c>
      <c r="C708" s="7">
        <f t="shared" si="6"/>
        <v>0</v>
      </c>
      <c r="D708" s="7">
        <f t="shared" si="7"/>
        <v>0</v>
      </c>
      <c r="E708" s="7">
        <f t="shared" si="3"/>
        <v>0</v>
      </c>
      <c r="F708" s="7">
        <f t="shared" si="4"/>
        <v>0</v>
      </c>
      <c r="G708" s="7">
        <f t="shared" si="5"/>
        <v>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6">
        <v>703.0</v>
      </c>
      <c r="C709" s="7">
        <f t="shared" si="6"/>
        <v>0</v>
      </c>
      <c r="D709" s="7">
        <f t="shared" si="7"/>
        <v>0</v>
      </c>
      <c r="E709" s="7">
        <f t="shared" si="3"/>
        <v>0</v>
      </c>
      <c r="F709" s="7">
        <f t="shared" si="4"/>
        <v>0</v>
      </c>
      <c r="G709" s="7">
        <f t="shared" si="5"/>
        <v>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6">
        <v>704.0</v>
      </c>
      <c r="C710" s="7">
        <f t="shared" si="6"/>
        <v>0</v>
      </c>
      <c r="D710" s="7">
        <f t="shared" si="7"/>
        <v>0</v>
      </c>
      <c r="E710" s="7">
        <f t="shared" si="3"/>
        <v>0</v>
      </c>
      <c r="F710" s="7">
        <f t="shared" si="4"/>
        <v>0</v>
      </c>
      <c r="G710" s="7">
        <f t="shared" si="5"/>
        <v>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6">
        <v>705.0</v>
      </c>
      <c r="C711" s="7">
        <f t="shared" si="6"/>
        <v>0</v>
      </c>
      <c r="D711" s="7">
        <f t="shared" si="7"/>
        <v>0</v>
      </c>
      <c r="E711" s="7">
        <f t="shared" si="3"/>
        <v>0</v>
      </c>
      <c r="F711" s="7">
        <f t="shared" si="4"/>
        <v>0</v>
      </c>
      <c r="G711" s="7">
        <f t="shared" si="5"/>
        <v>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6">
        <v>706.0</v>
      </c>
      <c r="C712" s="7">
        <f t="shared" si="6"/>
        <v>0</v>
      </c>
      <c r="D712" s="7">
        <f t="shared" si="7"/>
        <v>0</v>
      </c>
      <c r="E712" s="7">
        <f t="shared" si="3"/>
        <v>0</v>
      </c>
      <c r="F712" s="7">
        <f t="shared" si="4"/>
        <v>0</v>
      </c>
      <c r="G712" s="7">
        <f t="shared" si="5"/>
        <v>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6">
        <v>707.0</v>
      </c>
      <c r="C713" s="7">
        <f t="shared" si="6"/>
        <v>0</v>
      </c>
      <c r="D713" s="7">
        <f t="shared" si="7"/>
        <v>0</v>
      </c>
      <c r="E713" s="7">
        <f t="shared" si="3"/>
        <v>0</v>
      </c>
      <c r="F713" s="7">
        <f t="shared" si="4"/>
        <v>0</v>
      </c>
      <c r="G713" s="7">
        <f t="shared" si="5"/>
        <v>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6">
        <v>708.0</v>
      </c>
      <c r="C714" s="7">
        <f t="shared" si="6"/>
        <v>0</v>
      </c>
      <c r="D714" s="7">
        <f t="shared" si="7"/>
        <v>0</v>
      </c>
      <c r="E714" s="7">
        <f t="shared" si="3"/>
        <v>0</v>
      </c>
      <c r="F714" s="7">
        <f t="shared" si="4"/>
        <v>0</v>
      </c>
      <c r="G714" s="7">
        <f t="shared" si="5"/>
        <v>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6">
        <v>709.0</v>
      </c>
      <c r="C715" s="7">
        <f t="shared" si="6"/>
        <v>0</v>
      </c>
      <c r="D715" s="7">
        <f t="shared" si="7"/>
        <v>0</v>
      </c>
      <c r="E715" s="7">
        <f t="shared" si="3"/>
        <v>0</v>
      </c>
      <c r="F715" s="7">
        <f t="shared" si="4"/>
        <v>0</v>
      </c>
      <c r="G715" s="7">
        <f t="shared" si="5"/>
        <v>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6">
        <v>710.0</v>
      </c>
      <c r="C716" s="7">
        <f t="shared" si="6"/>
        <v>0</v>
      </c>
      <c r="D716" s="7">
        <f t="shared" si="7"/>
        <v>0</v>
      </c>
      <c r="E716" s="7">
        <f t="shared" si="3"/>
        <v>0</v>
      </c>
      <c r="F716" s="7">
        <f t="shared" si="4"/>
        <v>0</v>
      </c>
      <c r="G716" s="7">
        <f t="shared" si="5"/>
        <v>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6">
        <v>711.0</v>
      </c>
      <c r="C717" s="7">
        <f t="shared" si="6"/>
        <v>0</v>
      </c>
      <c r="D717" s="7">
        <f t="shared" si="7"/>
        <v>0</v>
      </c>
      <c r="E717" s="7">
        <f t="shared" si="3"/>
        <v>0</v>
      </c>
      <c r="F717" s="7">
        <f t="shared" si="4"/>
        <v>0</v>
      </c>
      <c r="G717" s="7">
        <f t="shared" si="5"/>
        <v>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6">
        <v>712.0</v>
      </c>
      <c r="C718" s="7">
        <f t="shared" si="6"/>
        <v>0</v>
      </c>
      <c r="D718" s="7">
        <f t="shared" si="7"/>
        <v>0</v>
      </c>
      <c r="E718" s="7">
        <f t="shared" si="3"/>
        <v>0</v>
      </c>
      <c r="F718" s="7">
        <f t="shared" si="4"/>
        <v>0</v>
      </c>
      <c r="G718" s="7">
        <f t="shared" si="5"/>
        <v>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6">
        <v>713.0</v>
      </c>
      <c r="C719" s="7">
        <f t="shared" si="6"/>
        <v>0</v>
      </c>
      <c r="D719" s="7">
        <f t="shared" si="7"/>
        <v>0</v>
      </c>
      <c r="E719" s="7">
        <f t="shared" si="3"/>
        <v>0</v>
      </c>
      <c r="F719" s="7">
        <f t="shared" si="4"/>
        <v>0</v>
      </c>
      <c r="G719" s="7">
        <f t="shared" si="5"/>
        <v>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6">
        <v>714.0</v>
      </c>
      <c r="C720" s="7">
        <f t="shared" si="6"/>
        <v>0</v>
      </c>
      <c r="D720" s="7">
        <f t="shared" si="7"/>
        <v>0</v>
      </c>
      <c r="E720" s="7">
        <f t="shared" si="3"/>
        <v>0</v>
      </c>
      <c r="F720" s="7">
        <f t="shared" si="4"/>
        <v>0</v>
      </c>
      <c r="G720" s="7">
        <f t="shared" si="5"/>
        <v>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6">
        <v>715.0</v>
      </c>
      <c r="C721" s="7">
        <f t="shared" si="6"/>
        <v>0</v>
      </c>
      <c r="D721" s="7">
        <f t="shared" si="7"/>
        <v>0</v>
      </c>
      <c r="E721" s="7">
        <f t="shared" si="3"/>
        <v>0</v>
      </c>
      <c r="F721" s="7">
        <f t="shared" si="4"/>
        <v>0</v>
      </c>
      <c r="G721" s="7">
        <f t="shared" si="5"/>
        <v>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6">
        <v>716.0</v>
      </c>
      <c r="C722" s="7">
        <f t="shared" si="6"/>
        <v>0</v>
      </c>
      <c r="D722" s="7">
        <f t="shared" si="7"/>
        <v>0</v>
      </c>
      <c r="E722" s="7">
        <f t="shared" si="3"/>
        <v>0</v>
      </c>
      <c r="F722" s="7">
        <f t="shared" si="4"/>
        <v>0</v>
      </c>
      <c r="G722" s="7">
        <f t="shared" si="5"/>
        <v>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6">
        <v>717.0</v>
      </c>
      <c r="C723" s="7">
        <f t="shared" si="6"/>
        <v>0</v>
      </c>
      <c r="D723" s="7">
        <f t="shared" si="7"/>
        <v>0</v>
      </c>
      <c r="E723" s="7">
        <f t="shared" si="3"/>
        <v>0</v>
      </c>
      <c r="F723" s="7">
        <f t="shared" si="4"/>
        <v>0</v>
      </c>
      <c r="G723" s="7">
        <f t="shared" si="5"/>
        <v>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6">
        <v>718.0</v>
      </c>
      <c r="C724" s="7">
        <f t="shared" si="6"/>
        <v>0</v>
      </c>
      <c r="D724" s="7">
        <f t="shared" si="7"/>
        <v>0</v>
      </c>
      <c r="E724" s="7">
        <f t="shared" si="3"/>
        <v>0</v>
      </c>
      <c r="F724" s="7">
        <f t="shared" si="4"/>
        <v>0</v>
      </c>
      <c r="G724" s="7">
        <f t="shared" si="5"/>
        <v>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6">
        <v>719.0</v>
      </c>
      <c r="C725" s="7">
        <f t="shared" si="6"/>
        <v>0</v>
      </c>
      <c r="D725" s="7">
        <f t="shared" si="7"/>
        <v>0</v>
      </c>
      <c r="E725" s="7">
        <f t="shared" si="3"/>
        <v>0</v>
      </c>
      <c r="F725" s="7">
        <f t="shared" si="4"/>
        <v>0</v>
      </c>
      <c r="G725" s="7">
        <f t="shared" si="5"/>
        <v>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6">
        <v>720.0</v>
      </c>
      <c r="C726" s="7">
        <f t="shared" si="6"/>
        <v>0</v>
      </c>
      <c r="D726" s="7">
        <f t="shared" si="7"/>
        <v>0</v>
      </c>
      <c r="E726" s="7">
        <f t="shared" si="3"/>
        <v>0</v>
      </c>
      <c r="F726" s="7">
        <f t="shared" si="4"/>
        <v>0</v>
      </c>
      <c r="G726" s="7">
        <f t="shared" si="5"/>
        <v>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6">
        <v>721.0</v>
      </c>
      <c r="C727" s="7">
        <f t="shared" si="6"/>
        <v>0</v>
      </c>
      <c r="D727" s="7">
        <f t="shared" si="7"/>
        <v>0</v>
      </c>
      <c r="E727" s="7">
        <f t="shared" si="3"/>
        <v>0</v>
      </c>
      <c r="F727" s="7">
        <f t="shared" si="4"/>
        <v>0</v>
      </c>
      <c r="G727" s="7">
        <f t="shared" si="5"/>
        <v>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6">
        <v>722.0</v>
      </c>
      <c r="C728" s="7">
        <f t="shared" si="6"/>
        <v>0</v>
      </c>
      <c r="D728" s="7">
        <f t="shared" si="7"/>
        <v>0</v>
      </c>
      <c r="E728" s="7">
        <f t="shared" si="3"/>
        <v>0</v>
      </c>
      <c r="F728" s="7">
        <f t="shared" si="4"/>
        <v>0</v>
      </c>
      <c r="G728" s="7">
        <f t="shared" si="5"/>
        <v>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6">
        <v>723.0</v>
      </c>
      <c r="C729" s="7">
        <f t="shared" si="6"/>
        <v>0</v>
      </c>
      <c r="D729" s="7">
        <f t="shared" si="7"/>
        <v>0</v>
      </c>
      <c r="E729" s="7">
        <f t="shared" si="3"/>
        <v>0</v>
      </c>
      <c r="F729" s="7">
        <f t="shared" si="4"/>
        <v>0</v>
      </c>
      <c r="G729" s="7">
        <f t="shared" si="5"/>
        <v>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6">
        <v>724.0</v>
      </c>
      <c r="C730" s="7">
        <f t="shared" si="6"/>
        <v>0</v>
      </c>
      <c r="D730" s="7">
        <f t="shared" si="7"/>
        <v>0</v>
      </c>
      <c r="E730" s="7">
        <f t="shared" si="3"/>
        <v>0</v>
      </c>
      <c r="F730" s="7">
        <f t="shared" si="4"/>
        <v>0</v>
      </c>
      <c r="G730" s="7">
        <f t="shared" si="5"/>
        <v>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6">
        <v>725.0</v>
      </c>
      <c r="C731" s="7">
        <f t="shared" si="6"/>
        <v>0</v>
      </c>
      <c r="D731" s="7">
        <f t="shared" si="7"/>
        <v>0</v>
      </c>
      <c r="E731" s="7">
        <f t="shared" si="3"/>
        <v>0</v>
      </c>
      <c r="F731" s="7">
        <f t="shared" si="4"/>
        <v>0</v>
      </c>
      <c r="G731" s="7">
        <f t="shared" si="5"/>
        <v>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6">
        <v>726.0</v>
      </c>
      <c r="C732" s="7">
        <f t="shared" si="6"/>
        <v>0</v>
      </c>
      <c r="D732" s="7">
        <f t="shared" si="7"/>
        <v>0</v>
      </c>
      <c r="E732" s="7">
        <f t="shared" si="3"/>
        <v>0</v>
      </c>
      <c r="F732" s="7">
        <f t="shared" si="4"/>
        <v>0</v>
      </c>
      <c r="G732" s="7">
        <f t="shared" si="5"/>
        <v>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6">
        <v>727.0</v>
      </c>
      <c r="C733" s="7">
        <f t="shared" si="6"/>
        <v>0</v>
      </c>
      <c r="D733" s="7">
        <f t="shared" si="7"/>
        <v>0</v>
      </c>
      <c r="E733" s="7">
        <f t="shared" si="3"/>
        <v>0</v>
      </c>
      <c r="F733" s="7">
        <f t="shared" si="4"/>
        <v>0</v>
      </c>
      <c r="G733" s="7">
        <f t="shared" si="5"/>
        <v>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6">
        <v>728.0</v>
      </c>
      <c r="C734" s="7">
        <f t="shared" si="6"/>
        <v>0</v>
      </c>
      <c r="D734" s="7">
        <f t="shared" si="7"/>
        <v>0</v>
      </c>
      <c r="E734" s="7">
        <f t="shared" si="3"/>
        <v>0</v>
      </c>
      <c r="F734" s="7">
        <f t="shared" si="4"/>
        <v>0</v>
      </c>
      <c r="G734" s="7">
        <f t="shared" si="5"/>
        <v>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6">
        <v>729.0</v>
      </c>
      <c r="C735" s="7">
        <f t="shared" si="6"/>
        <v>0</v>
      </c>
      <c r="D735" s="7">
        <f t="shared" si="7"/>
        <v>0</v>
      </c>
      <c r="E735" s="7">
        <f t="shared" si="3"/>
        <v>0</v>
      </c>
      <c r="F735" s="7">
        <f t="shared" si="4"/>
        <v>0</v>
      </c>
      <c r="G735" s="7">
        <f t="shared" si="5"/>
        <v>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6">
        <v>730.0</v>
      </c>
      <c r="C736" s="7">
        <f t="shared" si="6"/>
        <v>0</v>
      </c>
      <c r="D736" s="7">
        <f t="shared" si="7"/>
        <v>0</v>
      </c>
      <c r="E736" s="7">
        <f t="shared" si="3"/>
        <v>0</v>
      </c>
      <c r="F736" s="7">
        <f t="shared" si="4"/>
        <v>0</v>
      </c>
      <c r="G736" s="7">
        <f t="shared" si="5"/>
        <v>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6">
        <v>731.0</v>
      </c>
      <c r="C737" s="7">
        <f t="shared" si="6"/>
        <v>0</v>
      </c>
      <c r="D737" s="7">
        <f t="shared" si="7"/>
        <v>0</v>
      </c>
      <c r="E737" s="7">
        <f t="shared" si="3"/>
        <v>0</v>
      </c>
      <c r="F737" s="7">
        <f t="shared" si="4"/>
        <v>0</v>
      </c>
      <c r="G737" s="7">
        <f t="shared" si="5"/>
        <v>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6">
        <v>732.0</v>
      </c>
      <c r="C738" s="7">
        <f t="shared" si="6"/>
        <v>0</v>
      </c>
      <c r="D738" s="7">
        <f t="shared" si="7"/>
        <v>0</v>
      </c>
      <c r="E738" s="7">
        <f t="shared" si="3"/>
        <v>0</v>
      </c>
      <c r="F738" s="7">
        <f t="shared" si="4"/>
        <v>0</v>
      </c>
      <c r="G738" s="7">
        <f t="shared" si="5"/>
        <v>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6">
        <v>733.0</v>
      </c>
      <c r="C739" s="7">
        <f t="shared" si="6"/>
        <v>0</v>
      </c>
      <c r="D739" s="7">
        <f t="shared" si="7"/>
        <v>0</v>
      </c>
      <c r="E739" s="7">
        <f t="shared" si="3"/>
        <v>0</v>
      </c>
      <c r="F739" s="7">
        <f t="shared" si="4"/>
        <v>0</v>
      </c>
      <c r="G739" s="7">
        <f t="shared" si="5"/>
        <v>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6">
        <v>734.0</v>
      </c>
      <c r="C740" s="7">
        <f t="shared" si="6"/>
        <v>0</v>
      </c>
      <c r="D740" s="7">
        <f t="shared" si="7"/>
        <v>0</v>
      </c>
      <c r="E740" s="7">
        <f t="shared" si="3"/>
        <v>0</v>
      </c>
      <c r="F740" s="7">
        <f t="shared" si="4"/>
        <v>0</v>
      </c>
      <c r="G740" s="7">
        <f t="shared" si="5"/>
        <v>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6">
        <v>735.0</v>
      </c>
      <c r="C741" s="7">
        <f t="shared" si="6"/>
        <v>0</v>
      </c>
      <c r="D741" s="7">
        <f t="shared" si="7"/>
        <v>0</v>
      </c>
      <c r="E741" s="7">
        <f t="shared" si="3"/>
        <v>0</v>
      </c>
      <c r="F741" s="7">
        <f t="shared" si="4"/>
        <v>0</v>
      </c>
      <c r="G741" s="7">
        <f t="shared" si="5"/>
        <v>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6">
        <v>736.0</v>
      </c>
      <c r="C742" s="7">
        <f t="shared" si="6"/>
        <v>0</v>
      </c>
      <c r="D742" s="7">
        <f t="shared" si="7"/>
        <v>0</v>
      </c>
      <c r="E742" s="7">
        <f t="shared" si="3"/>
        <v>0</v>
      </c>
      <c r="F742" s="7">
        <f t="shared" si="4"/>
        <v>0</v>
      </c>
      <c r="G742" s="7">
        <f t="shared" si="5"/>
        <v>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6">
        <v>737.0</v>
      </c>
      <c r="C743" s="7">
        <f t="shared" si="6"/>
        <v>0</v>
      </c>
      <c r="D743" s="7">
        <f t="shared" si="7"/>
        <v>0</v>
      </c>
      <c r="E743" s="7">
        <f t="shared" si="3"/>
        <v>0</v>
      </c>
      <c r="F743" s="7">
        <f t="shared" si="4"/>
        <v>0</v>
      </c>
      <c r="G743" s="7">
        <f t="shared" si="5"/>
        <v>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6">
        <v>738.0</v>
      </c>
      <c r="C744" s="7">
        <f t="shared" si="6"/>
        <v>0</v>
      </c>
      <c r="D744" s="7">
        <f t="shared" si="7"/>
        <v>0</v>
      </c>
      <c r="E744" s="7">
        <f t="shared" si="3"/>
        <v>0</v>
      </c>
      <c r="F744" s="7">
        <f t="shared" si="4"/>
        <v>0</v>
      </c>
      <c r="G744" s="7">
        <f t="shared" si="5"/>
        <v>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6">
        <v>739.0</v>
      </c>
      <c r="C745" s="7">
        <f t="shared" si="6"/>
        <v>0</v>
      </c>
      <c r="D745" s="7">
        <f t="shared" si="7"/>
        <v>0</v>
      </c>
      <c r="E745" s="7">
        <f t="shared" si="3"/>
        <v>0</v>
      </c>
      <c r="F745" s="7">
        <f t="shared" si="4"/>
        <v>0</v>
      </c>
      <c r="G745" s="7">
        <f t="shared" si="5"/>
        <v>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6">
        <v>740.0</v>
      </c>
      <c r="C746" s="7">
        <f t="shared" si="6"/>
        <v>0</v>
      </c>
      <c r="D746" s="7">
        <f t="shared" si="7"/>
        <v>0</v>
      </c>
      <c r="E746" s="7">
        <f t="shared" si="3"/>
        <v>0</v>
      </c>
      <c r="F746" s="7">
        <f t="shared" si="4"/>
        <v>0</v>
      </c>
      <c r="G746" s="7">
        <f t="shared" si="5"/>
        <v>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6">
        <v>741.0</v>
      </c>
      <c r="C747" s="7">
        <f t="shared" si="6"/>
        <v>0</v>
      </c>
      <c r="D747" s="7">
        <f t="shared" si="7"/>
        <v>0</v>
      </c>
      <c r="E747" s="7">
        <f t="shared" si="3"/>
        <v>0</v>
      </c>
      <c r="F747" s="7">
        <f t="shared" si="4"/>
        <v>0</v>
      </c>
      <c r="G747" s="7">
        <f t="shared" si="5"/>
        <v>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6">
        <v>742.0</v>
      </c>
      <c r="C748" s="7">
        <f t="shared" si="6"/>
        <v>0</v>
      </c>
      <c r="D748" s="7">
        <f t="shared" si="7"/>
        <v>0</v>
      </c>
      <c r="E748" s="7">
        <f t="shared" si="3"/>
        <v>0</v>
      </c>
      <c r="F748" s="7">
        <f t="shared" si="4"/>
        <v>0</v>
      </c>
      <c r="G748" s="7">
        <f t="shared" si="5"/>
        <v>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6">
        <v>743.0</v>
      </c>
      <c r="C749" s="7">
        <f t="shared" si="6"/>
        <v>0</v>
      </c>
      <c r="D749" s="7">
        <f t="shared" si="7"/>
        <v>0</v>
      </c>
      <c r="E749" s="7">
        <f t="shared" si="3"/>
        <v>0</v>
      </c>
      <c r="F749" s="7">
        <f t="shared" si="4"/>
        <v>0</v>
      </c>
      <c r="G749" s="7">
        <f t="shared" si="5"/>
        <v>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6">
        <v>744.0</v>
      </c>
      <c r="C750" s="7">
        <f t="shared" si="6"/>
        <v>0</v>
      </c>
      <c r="D750" s="7">
        <f t="shared" si="7"/>
        <v>0</v>
      </c>
      <c r="E750" s="7">
        <f t="shared" si="3"/>
        <v>0</v>
      </c>
      <c r="F750" s="7">
        <f t="shared" si="4"/>
        <v>0</v>
      </c>
      <c r="G750" s="7">
        <f t="shared" si="5"/>
        <v>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6">
        <v>745.0</v>
      </c>
      <c r="C751" s="7">
        <f t="shared" si="6"/>
        <v>0</v>
      </c>
      <c r="D751" s="7">
        <f t="shared" si="7"/>
        <v>0</v>
      </c>
      <c r="E751" s="7">
        <f t="shared" si="3"/>
        <v>0</v>
      </c>
      <c r="F751" s="7">
        <f t="shared" si="4"/>
        <v>0</v>
      </c>
      <c r="G751" s="7">
        <f t="shared" si="5"/>
        <v>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6">
        <v>746.0</v>
      </c>
      <c r="C752" s="7">
        <f t="shared" si="6"/>
        <v>0</v>
      </c>
      <c r="D752" s="7">
        <f t="shared" si="7"/>
        <v>0</v>
      </c>
      <c r="E752" s="7">
        <f t="shared" si="3"/>
        <v>0</v>
      </c>
      <c r="F752" s="7">
        <f t="shared" si="4"/>
        <v>0</v>
      </c>
      <c r="G752" s="7">
        <f t="shared" si="5"/>
        <v>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6">
        <v>747.0</v>
      </c>
      <c r="C753" s="7">
        <f t="shared" si="6"/>
        <v>0</v>
      </c>
      <c r="D753" s="7">
        <f t="shared" si="7"/>
        <v>0</v>
      </c>
      <c r="E753" s="7">
        <f t="shared" si="3"/>
        <v>0</v>
      </c>
      <c r="F753" s="7">
        <f t="shared" si="4"/>
        <v>0</v>
      </c>
      <c r="G753" s="7">
        <f t="shared" si="5"/>
        <v>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6">
        <v>748.0</v>
      </c>
      <c r="C754" s="7">
        <f t="shared" si="6"/>
        <v>0</v>
      </c>
      <c r="D754" s="7">
        <f t="shared" si="7"/>
        <v>0</v>
      </c>
      <c r="E754" s="7">
        <f t="shared" si="3"/>
        <v>0</v>
      </c>
      <c r="F754" s="7">
        <f t="shared" si="4"/>
        <v>0</v>
      </c>
      <c r="G754" s="7">
        <f t="shared" si="5"/>
        <v>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6">
        <v>749.0</v>
      </c>
      <c r="C755" s="7">
        <f t="shared" si="6"/>
        <v>0</v>
      </c>
      <c r="D755" s="7">
        <f t="shared" si="7"/>
        <v>0</v>
      </c>
      <c r="E755" s="7">
        <f t="shared" si="3"/>
        <v>0</v>
      </c>
      <c r="F755" s="7">
        <f t="shared" si="4"/>
        <v>0</v>
      </c>
      <c r="G755" s="7">
        <f t="shared" si="5"/>
        <v>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6">
        <v>750.0</v>
      </c>
      <c r="C756" s="7">
        <f t="shared" si="6"/>
        <v>0</v>
      </c>
      <c r="D756" s="7">
        <f t="shared" si="7"/>
        <v>0</v>
      </c>
      <c r="E756" s="7">
        <f t="shared" si="3"/>
        <v>0</v>
      </c>
      <c r="F756" s="7">
        <f t="shared" si="4"/>
        <v>0</v>
      </c>
      <c r="G756" s="7">
        <f t="shared" si="5"/>
        <v>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6">
        <v>751.0</v>
      </c>
      <c r="C757" s="7">
        <f t="shared" si="6"/>
        <v>0</v>
      </c>
      <c r="D757" s="7">
        <f t="shared" si="7"/>
        <v>0</v>
      </c>
      <c r="E757" s="7">
        <f t="shared" si="3"/>
        <v>0</v>
      </c>
      <c r="F757" s="7">
        <f t="shared" si="4"/>
        <v>0</v>
      </c>
      <c r="G757" s="7">
        <f t="shared" si="5"/>
        <v>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6">
        <v>752.0</v>
      </c>
      <c r="C758" s="7">
        <f t="shared" si="6"/>
        <v>0</v>
      </c>
      <c r="D758" s="7">
        <f t="shared" si="7"/>
        <v>0</v>
      </c>
      <c r="E758" s="7">
        <f t="shared" si="3"/>
        <v>0</v>
      </c>
      <c r="F758" s="7">
        <f t="shared" si="4"/>
        <v>0</v>
      </c>
      <c r="G758" s="7">
        <f t="shared" si="5"/>
        <v>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6">
        <v>753.0</v>
      </c>
      <c r="C759" s="7">
        <f t="shared" si="6"/>
        <v>0</v>
      </c>
      <c r="D759" s="7">
        <f t="shared" si="7"/>
        <v>0</v>
      </c>
      <c r="E759" s="7">
        <f t="shared" si="3"/>
        <v>0</v>
      </c>
      <c r="F759" s="7">
        <f t="shared" si="4"/>
        <v>0</v>
      </c>
      <c r="G759" s="7">
        <f t="shared" si="5"/>
        <v>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6">
        <v>754.0</v>
      </c>
      <c r="C760" s="7">
        <f t="shared" si="6"/>
        <v>0</v>
      </c>
      <c r="D760" s="7">
        <f t="shared" si="7"/>
        <v>0</v>
      </c>
      <c r="E760" s="7">
        <f t="shared" si="3"/>
        <v>0</v>
      </c>
      <c r="F760" s="7">
        <f t="shared" si="4"/>
        <v>0</v>
      </c>
      <c r="G760" s="7">
        <f t="shared" si="5"/>
        <v>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6">
        <v>755.0</v>
      </c>
      <c r="C761" s="7">
        <f t="shared" si="6"/>
        <v>0</v>
      </c>
      <c r="D761" s="7">
        <f t="shared" si="7"/>
        <v>0</v>
      </c>
      <c r="E761" s="7">
        <f t="shared" si="3"/>
        <v>0</v>
      </c>
      <c r="F761" s="7">
        <f t="shared" si="4"/>
        <v>0</v>
      </c>
      <c r="G761" s="7">
        <f t="shared" si="5"/>
        <v>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6">
        <v>756.0</v>
      </c>
      <c r="C762" s="7">
        <f t="shared" si="6"/>
        <v>0</v>
      </c>
      <c r="D762" s="7">
        <f t="shared" si="7"/>
        <v>0</v>
      </c>
      <c r="E762" s="7">
        <f t="shared" si="3"/>
        <v>0</v>
      </c>
      <c r="F762" s="7">
        <f t="shared" si="4"/>
        <v>0</v>
      </c>
      <c r="G762" s="7">
        <f t="shared" si="5"/>
        <v>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6">
        <v>757.0</v>
      </c>
      <c r="C763" s="7">
        <f t="shared" si="6"/>
        <v>0</v>
      </c>
      <c r="D763" s="7">
        <f t="shared" si="7"/>
        <v>0</v>
      </c>
      <c r="E763" s="7">
        <f t="shared" si="3"/>
        <v>0</v>
      </c>
      <c r="F763" s="7">
        <f t="shared" si="4"/>
        <v>0</v>
      </c>
      <c r="G763" s="7">
        <f t="shared" si="5"/>
        <v>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6">
        <v>758.0</v>
      </c>
      <c r="C764" s="7">
        <f t="shared" si="6"/>
        <v>0</v>
      </c>
      <c r="D764" s="7">
        <f t="shared" si="7"/>
        <v>0</v>
      </c>
      <c r="E764" s="7">
        <f t="shared" si="3"/>
        <v>0</v>
      </c>
      <c r="F764" s="7">
        <f t="shared" si="4"/>
        <v>0</v>
      </c>
      <c r="G764" s="7">
        <f t="shared" si="5"/>
        <v>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6">
        <v>759.0</v>
      </c>
      <c r="C765" s="7">
        <f t="shared" si="6"/>
        <v>0</v>
      </c>
      <c r="D765" s="7">
        <f t="shared" si="7"/>
        <v>0</v>
      </c>
      <c r="E765" s="7">
        <f t="shared" si="3"/>
        <v>0</v>
      </c>
      <c r="F765" s="7">
        <f t="shared" si="4"/>
        <v>0</v>
      </c>
      <c r="G765" s="7">
        <f t="shared" si="5"/>
        <v>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6">
        <v>760.0</v>
      </c>
      <c r="C766" s="7">
        <f t="shared" si="6"/>
        <v>0</v>
      </c>
      <c r="D766" s="7">
        <f t="shared" si="7"/>
        <v>0</v>
      </c>
      <c r="E766" s="7">
        <f t="shared" si="3"/>
        <v>0</v>
      </c>
      <c r="F766" s="7">
        <f t="shared" si="4"/>
        <v>0</v>
      </c>
      <c r="G766" s="7">
        <f t="shared" si="5"/>
        <v>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6">
        <v>761.0</v>
      </c>
      <c r="C767" s="7">
        <f t="shared" si="6"/>
        <v>0</v>
      </c>
      <c r="D767" s="7">
        <f t="shared" si="7"/>
        <v>0</v>
      </c>
      <c r="E767" s="7">
        <f t="shared" si="3"/>
        <v>0</v>
      </c>
      <c r="F767" s="7">
        <f t="shared" si="4"/>
        <v>0</v>
      </c>
      <c r="G767" s="7">
        <f t="shared" si="5"/>
        <v>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6">
        <v>762.0</v>
      </c>
      <c r="C768" s="7">
        <f t="shared" si="6"/>
        <v>0</v>
      </c>
      <c r="D768" s="7">
        <f t="shared" si="7"/>
        <v>0</v>
      </c>
      <c r="E768" s="7">
        <f t="shared" si="3"/>
        <v>0</v>
      </c>
      <c r="F768" s="7">
        <f t="shared" si="4"/>
        <v>0</v>
      </c>
      <c r="G768" s="7">
        <f t="shared" si="5"/>
        <v>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6">
        <v>763.0</v>
      </c>
      <c r="C769" s="7">
        <f t="shared" si="6"/>
        <v>0</v>
      </c>
      <c r="D769" s="7">
        <f t="shared" si="7"/>
        <v>0</v>
      </c>
      <c r="E769" s="7">
        <f t="shared" si="3"/>
        <v>0</v>
      </c>
      <c r="F769" s="7">
        <f t="shared" si="4"/>
        <v>0</v>
      </c>
      <c r="G769" s="7">
        <f t="shared" si="5"/>
        <v>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6">
        <v>764.0</v>
      </c>
      <c r="C770" s="7">
        <f t="shared" si="6"/>
        <v>0</v>
      </c>
      <c r="D770" s="7">
        <f t="shared" si="7"/>
        <v>0</v>
      </c>
      <c r="E770" s="7">
        <f t="shared" si="3"/>
        <v>0</v>
      </c>
      <c r="F770" s="7">
        <f t="shared" si="4"/>
        <v>0</v>
      </c>
      <c r="G770" s="7">
        <f t="shared" si="5"/>
        <v>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6">
        <v>765.0</v>
      </c>
      <c r="C771" s="7">
        <f t="shared" si="6"/>
        <v>0</v>
      </c>
      <c r="D771" s="7">
        <f t="shared" si="7"/>
        <v>0</v>
      </c>
      <c r="E771" s="7">
        <f t="shared" si="3"/>
        <v>0</v>
      </c>
      <c r="F771" s="7">
        <f t="shared" si="4"/>
        <v>0</v>
      </c>
      <c r="G771" s="7">
        <f t="shared" si="5"/>
        <v>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6">
        <v>766.0</v>
      </c>
      <c r="C772" s="7">
        <f t="shared" si="6"/>
        <v>0</v>
      </c>
      <c r="D772" s="7">
        <f t="shared" si="7"/>
        <v>0</v>
      </c>
      <c r="E772" s="7">
        <f t="shared" si="3"/>
        <v>0</v>
      </c>
      <c r="F772" s="7">
        <f t="shared" si="4"/>
        <v>0</v>
      </c>
      <c r="G772" s="7">
        <f t="shared" si="5"/>
        <v>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6">
        <v>767.0</v>
      </c>
      <c r="C773" s="7">
        <f t="shared" si="6"/>
        <v>0</v>
      </c>
      <c r="D773" s="7">
        <f t="shared" si="7"/>
        <v>0</v>
      </c>
      <c r="E773" s="7">
        <f t="shared" si="3"/>
        <v>0</v>
      </c>
      <c r="F773" s="7">
        <f t="shared" si="4"/>
        <v>0</v>
      </c>
      <c r="G773" s="7">
        <f t="shared" si="5"/>
        <v>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6">
        <v>768.0</v>
      </c>
      <c r="C774" s="7">
        <f t="shared" si="6"/>
        <v>0</v>
      </c>
      <c r="D774" s="7">
        <f t="shared" si="7"/>
        <v>0</v>
      </c>
      <c r="E774" s="7">
        <f t="shared" si="3"/>
        <v>0</v>
      </c>
      <c r="F774" s="7">
        <f t="shared" si="4"/>
        <v>0</v>
      </c>
      <c r="G774" s="7">
        <f t="shared" si="5"/>
        <v>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6">
        <v>769.0</v>
      </c>
      <c r="C775" s="7">
        <f t="shared" si="6"/>
        <v>0</v>
      </c>
      <c r="D775" s="7">
        <f t="shared" si="7"/>
        <v>0</v>
      </c>
      <c r="E775" s="7">
        <f t="shared" si="3"/>
        <v>0</v>
      </c>
      <c r="F775" s="7">
        <f t="shared" si="4"/>
        <v>0</v>
      </c>
      <c r="G775" s="7">
        <f t="shared" si="5"/>
        <v>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6">
        <v>770.0</v>
      </c>
      <c r="C776" s="7">
        <f t="shared" si="6"/>
        <v>0</v>
      </c>
      <c r="D776" s="7">
        <f t="shared" si="7"/>
        <v>0</v>
      </c>
      <c r="E776" s="7">
        <f t="shared" si="3"/>
        <v>0</v>
      </c>
      <c r="F776" s="7">
        <f t="shared" si="4"/>
        <v>0</v>
      </c>
      <c r="G776" s="7">
        <f t="shared" si="5"/>
        <v>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6">
        <v>771.0</v>
      </c>
      <c r="C777" s="7">
        <f t="shared" si="6"/>
        <v>0</v>
      </c>
      <c r="D777" s="7">
        <f t="shared" si="7"/>
        <v>0</v>
      </c>
      <c r="E777" s="7">
        <f t="shared" si="3"/>
        <v>0</v>
      </c>
      <c r="F777" s="7">
        <f t="shared" si="4"/>
        <v>0</v>
      </c>
      <c r="G777" s="7">
        <f t="shared" si="5"/>
        <v>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6">
        <v>772.0</v>
      </c>
      <c r="C778" s="7">
        <f t="shared" si="6"/>
        <v>0</v>
      </c>
      <c r="D778" s="7">
        <f t="shared" si="7"/>
        <v>0</v>
      </c>
      <c r="E778" s="7">
        <f t="shared" si="3"/>
        <v>0</v>
      </c>
      <c r="F778" s="7">
        <f t="shared" si="4"/>
        <v>0</v>
      </c>
      <c r="G778" s="7">
        <f t="shared" si="5"/>
        <v>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6">
        <v>773.0</v>
      </c>
      <c r="C779" s="7">
        <f t="shared" si="6"/>
        <v>0</v>
      </c>
      <c r="D779" s="7">
        <f t="shared" si="7"/>
        <v>0</v>
      </c>
      <c r="E779" s="7">
        <f t="shared" si="3"/>
        <v>0</v>
      </c>
      <c r="F779" s="7">
        <f t="shared" si="4"/>
        <v>0</v>
      </c>
      <c r="G779" s="7">
        <f t="shared" si="5"/>
        <v>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6">
        <v>774.0</v>
      </c>
      <c r="C780" s="7">
        <f t="shared" si="6"/>
        <v>0</v>
      </c>
      <c r="D780" s="7">
        <f t="shared" si="7"/>
        <v>0</v>
      </c>
      <c r="E780" s="7">
        <f t="shared" si="3"/>
        <v>0</v>
      </c>
      <c r="F780" s="7">
        <f t="shared" si="4"/>
        <v>0</v>
      </c>
      <c r="G780" s="7">
        <f t="shared" si="5"/>
        <v>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6">
        <v>775.0</v>
      </c>
      <c r="C781" s="7">
        <f t="shared" si="6"/>
        <v>0</v>
      </c>
      <c r="D781" s="7">
        <f t="shared" si="7"/>
        <v>0</v>
      </c>
      <c r="E781" s="7">
        <f t="shared" si="3"/>
        <v>0</v>
      </c>
      <c r="F781" s="7">
        <f t="shared" si="4"/>
        <v>0</v>
      </c>
      <c r="G781" s="7">
        <f t="shared" si="5"/>
        <v>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6">
        <v>776.0</v>
      </c>
      <c r="C782" s="7">
        <f t="shared" si="6"/>
        <v>0</v>
      </c>
      <c r="D782" s="7">
        <f t="shared" si="7"/>
        <v>0</v>
      </c>
      <c r="E782" s="7">
        <f t="shared" si="3"/>
        <v>0</v>
      </c>
      <c r="F782" s="7">
        <f t="shared" si="4"/>
        <v>0</v>
      </c>
      <c r="G782" s="7">
        <f t="shared" si="5"/>
        <v>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6">
        <v>777.0</v>
      </c>
      <c r="C783" s="7">
        <f t="shared" si="6"/>
        <v>0</v>
      </c>
      <c r="D783" s="7">
        <f t="shared" si="7"/>
        <v>0</v>
      </c>
      <c r="E783" s="7">
        <f t="shared" si="3"/>
        <v>0</v>
      </c>
      <c r="F783" s="7">
        <f t="shared" si="4"/>
        <v>0</v>
      </c>
      <c r="G783" s="7">
        <f t="shared" si="5"/>
        <v>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6">
        <v>778.0</v>
      </c>
      <c r="C784" s="7">
        <f t="shared" si="6"/>
        <v>0</v>
      </c>
      <c r="D784" s="7">
        <f t="shared" si="7"/>
        <v>0</v>
      </c>
      <c r="E784" s="7">
        <f t="shared" si="3"/>
        <v>0</v>
      </c>
      <c r="F784" s="7">
        <f t="shared" si="4"/>
        <v>0</v>
      </c>
      <c r="G784" s="7">
        <f t="shared" si="5"/>
        <v>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6">
        <v>779.0</v>
      </c>
      <c r="C785" s="7">
        <f t="shared" si="6"/>
        <v>0</v>
      </c>
      <c r="D785" s="7">
        <f t="shared" si="7"/>
        <v>0</v>
      </c>
      <c r="E785" s="7">
        <f t="shared" si="3"/>
        <v>0</v>
      </c>
      <c r="F785" s="7">
        <f t="shared" si="4"/>
        <v>0</v>
      </c>
      <c r="G785" s="7">
        <f t="shared" si="5"/>
        <v>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6">
        <v>780.0</v>
      </c>
      <c r="C786" s="7">
        <f t="shared" si="6"/>
        <v>0</v>
      </c>
      <c r="D786" s="7">
        <f t="shared" si="7"/>
        <v>0</v>
      </c>
      <c r="E786" s="7">
        <f t="shared" si="3"/>
        <v>0</v>
      </c>
      <c r="F786" s="7">
        <f t="shared" si="4"/>
        <v>0</v>
      </c>
      <c r="G786" s="7">
        <f t="shared" si="5"/>
        <v>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6">
        <v>781.0</v>
      </c>
      <c r="C787" s="7">
        <f t="shared" si="6"/>
        <v>0</v>
      </c>
      <c r="D787" s="7">
        <f t="shared" si="7"/>
        <v>0</v>
      </c>
      <c r="E787" s="7">
        <f t="shared" si="3"/>
        <v>0</v>
      </c>
      <c r="F787" s="7">
        <f t="shared" si="4"/>
        <v>0</v>
      </c>
      <c r="G787" s="7">
        <f t="shared" si="5"/>
        <v>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6">
        <v>782.0</v>
      </c>
      <c r="C788" s="7">
        <f t="shared" si="6"/>
        <v>0</v>
      </c>
      <c r="D788" s="7">
        <f t="shared" si="7"/>
        <v>0</v>
      </c>
      <c r="E788" s="7">
        <f t="shared" si="3"/>
        <v>0</v>
      </c>
      <c r="F788" s="7">
        <f t="shared" si="4"/>
        <v>0</v>
      </c>
      <c r="G788" s="7">
        <f t="shared" si="5"/>
        <v>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6">
        <v>783.0</v>
      </c>
      <c r="C789" s="7">
        <f t="shared" si="6"/>
        <v>0</v>
      </c>
      <c r="D789" s="7">
        <f t="shared" si="7"/>
        <v>0</v>
      </c>
      <c r="E789" s="7">
        <f t="shared" si="3"/>
        <v>0</v>
      </c>
      <c r="F789" s="7">
        <f t="shared" si="4"/>
        <v>0</v>
      </c>
      <c r="G789" s="7">
        <f t="shared" si="5"/>
        <v>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6">
        <v>784.0</v>
      </c>
      <c r="C790" s="7">
        <f t="shared" si="6"/>
        <v>0</v>
      </c>
      <c r="D790" s="7">
        <f t="shared" si="7"/>
        <v>0</v>
      </c>
      <c r="E790" s="7">
        <f t="shared" si="3"/>
        <v>0</v>
      </c>
      <c r="F790" s="7">
        <f t="shared" si="4"/>
        <v>0</v>
      </c>
      <c r="G790" s="7">
        <f t="shared" si="5"/>
        <v>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6">
        <v>785.0</v>
      </c>
      <c r="C791" s="7">
        <f t="shared" si="6"/>
        <v>0</v>
      </c>
      <c r="D791" s="7">
        <f t="shared" si="7"/>
        <v>0</v>
      </c>
      <c r="E791" s="7">
        <f t="shared" si="3"/>
        <v>0</v>
      </c>
      <c r="F791" s="7">
        <f t="shared" si="4"/>
        <v>0</v>
      </c>
      <c r="G791" s="7">
        <f t="shared" si="5"/>
        <v>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6">
        <v>786.0</v>
      </c>
      <c r="C792" s="7">
        <f t="shared" si="6"/>
        <v>0</v>
      </c>
      <c r="D792" s="7">
        <f t="shared" si="7"/>
        <v>0</v>
      </c>
      <c r="E792" s="7">
        <f t="shared" si="3"/>
        <v>0</v>
      </c>
      <c r="F792" s="7">
        <f t="shared" si="4"/>
        <v>0</v>
      </c>
      <c r="G792" s="7">
        <f t="shared" si="5"/>
        <v>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6">
        <v>787.0</v>
      </c>
      <c r="C793" s="7">
        <f t="shared" si="6"/>
        <v>0</v>
      </c>
      <c r="D793" s="7">
        <f t="shared" si="7"/>
        <v>0</v>
      </c>
      <c r="E793" s="7">
        <f t="shared" si="3"/>
        <v>0</v>
      </c>
      <c r="F793" s="7">
        <f t="shared" si="4"/>
        <v>0</v>
      </c>
      <c r="G793" s="7">
        <f t="shared" si="5"/>
        <v>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6">
        <v>788.0</v>
      </c>
      <c r="C794" s="7">
        <f t="shared" si="6"/>
        <v>0</v>
      </c>
      <c r="D794" s="7">
        <f t="shared" si="7"/>
        <v>0</v>
      </c>
      <c r="E794" s="7">
        <f t="shared" si="3"/>
        <v>0</v>
      </c>
      <c r="F794" s="7">
        <f t="shared" si="4"/>
        <v>0</v>
      </c>
      <c r="G794" s="7">
        <f t="shared" si="5"/>
        <v>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6">
        <v>789.0</v>
      </c>
      <c r="C795" s="7">
        <f t="shared" si="6"/>
        <v>0</v>
      </c>
      <c r="D795" s="7">
        <f t="shared" si="7"/>
        <v>0</v>
      </c>
      <c r="E795" s="7">
        <f t="shared" si="3"/>
        <v>0</v>
      </c>
      <c r="F795" s="7">
        <f t="shared" si="4"/>
        <v>0</v>
      </c>
      <c r="G795" s="7">
        <f t="shared" si="5"/>
        <v>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6">
        <v>790.0</v>
      </c>
      <c r="C796" s="7">
        <f t="shared" si="6"/>
        <v>0</v>
      </c>
      <c r="D796" s="7">
        <f t="shared" si="7"/>
        <v>0</v>
      </c>
      <c r="E796" s="7">
        <f t="shared" si="3"/>
        <v>0</v>
      </c>
      <c r="F796" s="7">
        <f t="shared" si="4"/>
        <v>0</v>
      </c>
      <c r="G796" s="7">
        <f t="shared" si="5"/>
        <v>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6">
        <v>791.0</v>
      </c>
      <c r="C797" s="7">
        <f t="shared" si="6"/>
        <v>0</v>
      </c>
      <c r="D797" s="7">
        <f t="shared" si="7"/>
        <v>0</v>
      </c>
      <c r="E797" s="7">
        <f t="shared" si="3"/>
        <v>0</v>
      </c>
      <c r="F797" s="7">
        <f t="shared" si="4"/>
        <v>0</v>
      </c>
      <c r="G797" s="7">
        <f t="shared" si="5"/>
        <v>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6">
        <v>792.0</v>
      </c>
      <c r="C798" s="7">
        <f t="shared" si="6"/>
        <v>0</v>
      </c>
      <c r="D798" s="7">
        <f t="shared" si="7"/>
        <v>0</v>
      </c>
      <c r="E798" s="7">
        <f t="shared" si="3"/>
        <v>0</v>
      </c>
      <c r="F798" s="7">
        <f t="shared" si="4"/>
        <v>0</v>
      </c>
      <c r="G798" s="7">
        <f t="shared" si="5"/>
        <v>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6">
        <v>793.0</v>
      </c>
      <c r="C799" s="7">
        <f t="shared" si="6"/>
        <v>0</v>
      </c>
      <c r="D799" s="7">
        <f t="shared" si="7"/>
        <v>0</v>
      </c>
      <c r="E799" s="7">
        <f t="shared" si="3"/>
        <v>0</v>
      </c>
      <c r="F799" s="7">
        <f t="shared" si="4"/>
        <v>0</v>
      </c>
      <c r="G799" s="7">
        <f t="shared" si="5"/>
        <v>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6">
        <v>794.0</v>
      </c>
      <c r="C800" s="7">
        <f t="shared" si="6"/>
        <v>0</v>
      </c>
      <c r="D800" s="7">
        <f t="shared" si="7"/>
        <v>0</v>
      </c>
      <c r="E800" s="7">
        <f t="shared" si="3"/>
        <v>0</v>
      </c>
      <c r="F800" s="7">
        <f t="shared" si="4"/>
        <v>0</v>
      </c>
      <c r="G800" s="7">
        <f t="shared" si="5"/>
        <v>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6">
        <v>795.0</v>
      </c>
      <c r="C801" s="7">
        <f t="shared" si="6"/>
        <v>0</v>
      </c>
      <c r="D801" s="7">
        <f t="shared" si="7"/>
        <v>0</v>
      </c>
      <c r="E801" s="7">
        <f t="shared" si="3"/>
        <v>0</v>
      </c>
      <c r="F801" s="7">
        <f t="shared" si="4"/>
        <v>0</v>
      </c>
      <c r="G801" s="7">
        <f t="shared" si="5"/>
        <v>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6">
        <v>796.0</v>
      </c>
      <c r="C802" s="7">
        <f t="shared" si="6"/>
        <v>0</v>
      </c>
      <c r="D802" s="7">
        <f t="shared" si="7"/>
        <v>0</v>
      </c>
      <c r="E802" s="7">
        <f t="shared" si="3"/>
        <v>0</v>
      </c>
      <c r="F802" s="7">
        <f t="shared" si="4"/>
        <v>0</v>
      </c>
      <c r="G802" s="7">
        <f t="shared" si="5"/>
        <v>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6">
        <v>797.0</v>
      </c>
      <c r="C803" s="7">
        <f t="shared" si="6"/>
        <v>0</v>
      </c>
      <c r="D803" s="7">
        <f t="shared" si="7"/>
        <v>0</v>
      </c>
      <c r="E803" s="7">
        <f t="shared" si="3"/>
        <v>0</v>
      </c>
      <c r="F803" s="7">
        <f t="shared" si="4"/>
        <v>0</v>
      </c>
      <c r="G803" s="7">
        <f t="shared" si="5"/>
        <v>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6">
        <v>798.0</v>
      </c>
      <c r="C804" s="7">
        <f t="shared" si="6"/>
        <v>0</v>
      </c>
      <c r="D804" s="7">
        <f t="shared" si="7"/>
        <v>0</v>
      </c>
      <c r="E804" s="7">
        <f t="shared" si="3"/>
        <v>0</v>
      </c>
      <c r="F804" s="7">
        <f t="shared" si="4"/>
        <v>0</v>
      </c>
      <c r="G804" s="7">
        <f t="shared" si="5"/>
        <v>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6">
        <v>799.0</v>
      </c>
      <c r="C805" s="7">
        <f t="shared" si="6"/>
        <v>0</v>
      </c>
      <c r="D805" s="7">
        <f t="shared" si="7"/>
        <v>0</v>
      </c>
      <c r="E805" s="7">
        <f t="shared" si="3"/>
        <v>0</v>
      </c>
      <c r="F805" s="7">
        <f t="shared" si="4"/>
        <v>0</v>
      </c>
      <c r="G805" s="7">
        <f t="shared" si="5"/>
        <v>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6">
        <v>800.0</v>
      </c>
      <c r="C806" s="7">
        <f t="shared" si="6"/>
        <v>0</v>
      </c>
      <c r="D806" s="7">
        <f t="shared" si="7"/>
        <v>0</v>
      </c>
      <c r="E806" s="7">
        <f t="shared" si="3"/>
        <v>0</v>
      </c>
      <c r="F806" s="7">
        <f t="shared" si="4"/>
        <v>0</v>
      </c>
      <c r="G806" s="7">
        <f t="shared" si="5"/>
        <v>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6">
        <v>801.0</v>
      </c>
      <c r="C807" s="7">
        <f t="shared" si="6"/>
        <v>0</v>
      </c>
      <c r="D807" s="7">
        <f t="shared" si="7"/>
        <v>0</v>
      </c>
      <c r="E807" s="7">
        <f t="shared" si="3"/>
        <v>0</v>
      </c>
      <c r="F807" s="7">
        <f t="shared" si="4"/>
        <v>0</v>
      </c>
      <c r="G807" s="7">
        <f t="shared" si="5"/>
        <v>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6">
        <v>802.0</v>
      </c>
      <c r="C808" s="7">
        <f t="shared" si="6"/>
        <v>0</v>
      </c>
      <c r="D808" s="7">
        <f t="shared" si="7"/>
        <v>0</v>
      </c>
      <c r="E808" s="7">
        <f t="shared" si="3"/>
        <v>0</v>
      </c>
      <c r="F808" s="7">
        <f t="shared" si="4"/>
        <v>0</v>
      </c>
      <c r="G808" s="7">
        <f t="shared" si="5"/>
        <v>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6">
        <v>803.0</v>
      </c>
      <c r="C809" s="7">
        <f t="shared" si="6"/>
        <v>0</v>
      </c>
      <c r="D809" s="7">
        <f t="shared" si="7"/>
        <v>0</v>
      </c>
      <c r="E809" s="7">
        <f t="shared" si="3"/>
        <v>0</v>
      </c>
      <c r="F809" s="7">
        <f t="shared" si="4"/>
        <v>0</v>
      </c>
      <c r="G809" s="7">
        <f t="shared" si="5"/>
        <v>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6">
        <v>804.0</v>
      </c>
      <c r="C810" s="7">
        <f t="shared" si="6"/>
        <v>0</v>
      </c>
      <c r="D810" s="7">
        <f t="shared" si="7"/>
        <v>0</v>
      </c>
      <c r="E810" s="7">
        <f t="shared" si="3"/>
        <v>0</v>
      </c>
      <c r="F810" s="7">
        <f t="shared" si="4"/>
        <v>0</v>
      </c>
      <c r="G810" s="7">
        <f t="shared" si="5"/>
        <v>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6">
        <v>805.0</v>
      </c>
      <c r="C811" s="7">
        <f t="shared" si="6"/>
        <v>0</v>
      </c>
      <c r="D811" s="7">
        <f t="shared" si="7"/>
        <v>0</v>
      </c>
      <c r="E811" s="7">
        <f t="shared" si="3"/>
        <v>0</v>
      </c>
      <c r="F811" s="7">
        <f t="shared" si="4"/>
        <v>0</v>
      </c>
      <c r="G811" s="7">
        <f t="shared" si="5"/>
        <v>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6">
        <v>806.0</v>
      </c>
      <c r="C812" s="7">
        <f t="shared" si="6"/>
        <v>0</v>
      </c>
      <c r="D812" s="7">
        <f t="shared" si="7"/>
        <v>0</v>
      </c>
      <c r="E812" s="7">
        <f t="shared" si="3"/>
        <v>0</v>
      </c>
      <c r="F812" s="7">
        <f t="shared" si="4"/>
        <v>0</v>
      </c>
      <c r="G812" s="7">
        <f t="shared" si="5"/>
        <v>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6">
        <v>807.0</v>
      </c>
      <c r="C813" s="7">
        <f t="shared" si="6"/>
        <v>0</v>
      </c>
      <c r="D813" s="7">
        <f t="shared" si="7"/>
        <v>0</v>
      </c>
      <c r="E813" s="7">
        <f t="shared" si="3"/>
        <v>0</v>
      </c>
      <c r="F813" s="7">
        <f t="shared" si="4"/>
        <v>0</v>
      </c>
      <c r="G813" s="7">
        <f t="shared" si="5"/>
        <v>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6">
        <v>808.0</v>
      </c>
      <c r="C814" s="7">
        <f t="shared" si="6"/>
        <v>0</v>
      </c>
      <c r="D814" s="7">
        <f t="shared" si="7"/>
        <v>0</v>
      </c>
      <c r="E814" s="7">
        <f t="shared" si="3"/>
        <v>0</v>
      </c>
      <c r="F814" s="7">
        <f t="shared" si="4"/>
        <v>0</v>
      </c>
      <c r="G814" s="7">
        <f t="shared" si="5"/>
        <v>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6">
        <v>809.0</v>
      </c>
      <c r="C815" s="7">
        <f t="shared" si="6"/>
        <v>0</v>
      </c>
      <c r="D815" s="7">
        <f t="shared" si="7"/>
        <v>0</v>
      </c>
      <c r="E815" s="7">
        <f t="shared" si="3"/>
        <v>0</v>
      </c>
      <c r="F815" s="7">
        <f t="shared" si="4"/>
        <v>0</v>
      </c>
      <c r="G815" s="7">
        <f t="shared" si="5"/>
        <v>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6">
        <v>810.0</v>
      </c>
      <c r="C816" s="7">
        <f t="shared" si="6"/>
        <v>0</v>
      </c>
      <c r="D816" s="7">
        <f t="shared" si="7"/>
        <v>0</v>
      </c>
      <c r="E816" s="7">
        <f t="shared" si="3"/>
        <v>0</v>
      </c>
      <c r="F816" s="7">
        <f t="shared" si="4"/>
        <v>0</v>
      </c>
      <c r="G816" s="7">
        <f t="shared" si="5"/>
        <v>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6">
        <v>811.0</v>
      </c>
      <c r="C817" s="7">
        <f t="shared" si="6"/>
        <v>0</v>
      </c>
      <c r="D817" s="7">
        <f t="shared" si="7"/>
        <v>0</v>
      </c>
      <c r="E817" s="7">
        <f t="shared" si="3"/>
        <v>0</v>
      </c>
      <c r="F817" s="7">
        <f t="shared" si="4"/>
        <v>0</v>
      </c>
      <c r="G817" s="7">
        <f t="shared" si="5"/>
        <v>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6">
        <v>812.0</v>
      </c>
      <c r="C818" s="7">
        <f t="shared" si="6"/>
        <v>0</v>
      </c>
      <c r="D818" s="7">
        <f t="shared" si="7"/>
        <v>0</v>
      </c>
      <c r="E818" s="7">
        <f t="shared" si="3"/>
        <v>0</v>
      </c>
      <c r="F818" s="7">
        <f t="shared" si="4"/>
        <v>0</v>
      </c>
      <c r="G818" s="7">
        <f t="shared" si="5"/>
        <v>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6">
        <v>813.0</v>
      </c>
      <c r="C819" s="7">
        <f t="shared" si="6"/>
        <v>0</v>
      </c>
      <c r="D819" s="7">
        <f t="shared" si="7"/>
        <v>0</v>
      </c>
      <c r="E819" s="7">
        <f t="shared" si="3"/>
        <v>0</v>
      </c>
      <c r="F819" s="7">
        <f t="shared" si="4"/>
        <v>0</v>
      </c>
      <c r="G819" s="7">
        <f t="shared" si="5"/>
        <v>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6">
        <v>814.0</v>
      </c>
      <c r="C820" s="7">
        <f t="shared" si="6"/>
        <v>0</v>
      </c>
      <c r="D820" s="7">
        <f t="shared" si="7"/>
        <v>0</v>
      </c>
      <c r="E820" s="7">
        <f t="shared" si="3"/>
        <v>0</v>
      </c>
      <c r="F820" s="7">
        <f t="shared" si="4"/>
        <v>0</v>
      </c>
      <c r="G820" s="7">
        <f t="shared" si="5"/>
        <v>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6">
        <v>815.0</v>
      </c>
      <c r="C821" s="7">
        <f t="shared" si="6"/>
        <v>0</v>
      </c>
      <c r="D821" s="7">
        <f t="shared" si="7"/>
        <v>0</v>
      </c>
      <c r="E821" s="7">
        <f t="shared" si="3"/>
        <v>0</v>
      </c>
      <c r="F821" s="7">
        <f t="shared" si="4"/>
        <v>0</v>
      </c>
      <c r="G821" s="7">
        <f t="shared" si="5"/>
        <v>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6">
        <v>816.0</v>
      </c>
      <c r="C822" s="7">
        <f t="shared" si="6"/>
        <v>0</v>
      </c>
      <c r="D822" s="7">
        <f t="shared" si="7"/>
        <v>0</v>
      </c>
      <c r="E822" s="7">
        <f t="shared" si="3"/>
        <v>0</v>
      </c>
      <c r="F822" s="7">
        <f t="shared" si="4"/>
        <v>0</v>
      </c>
      <c r="G822" s="7">
        <f t="shared" si="5"/>
        <v>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6">
        <v>817.0</v>
      </c>
      <c r="C823" s="7">
        <f t="shared" si="6"/>
        <v>0</v>
      </c>
      <c r="D823" s="7">
        <f t="shared" si="7"/>
        <v>0</v>
      </c>
      <c r="E823" s="7">
        <f t="shared" si="3"/>
        <v>0</v>
      </c>
      <c r="F823" s="7">
        <f t="shared" si="4"/>
        <v>0</v>
      </c>
      <c r="G823" s="7">
        <f t="shared" si="5"/>
        <v>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6">
        <v>818.0</v>
      </c>
      <c r="C824" s="7">
        <f t="shared" si="6"/>
        <v>0</v>
      </c>
      <c r="D824" s="7">
        <f t="shared" si="7"/>
        <v>0</v>
      </c>
      <c r="E824" s="7">
        <f t="shared" si="3"/>
        <v>0</v>
      </c>
      <c r="F824" s="7">
        <f t="shared" si="4"/>
        <v>0</v>
      </c>
      <c r="G824" s="7">
        <f t="shared" si="5"/>
        <v>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6">
        <v>819.0</v>
      </c>
      <c r="C825" s="7">
        <f t="shared" si="6"/>
        <v>0</v>
      </c>
      <c r="D825" s="7">
        <f t="shared" si="7"/>
        <v>0</v>
      </c>
      <c r="E825" s="7">
        <f t="shared" si="3"/>
        <v>0</v>
      </c>
      <c r="F825" s="7">
        <f t="shared" si="4"/>
        <v>0</v>
      </c>
      <c r="G825" s="7">
        <f t="shared" si="5"/>
        <v>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6">
        <v>820.0</v>
      </c>
      <c r="C826" s="7">
        <f t="shared" si="6"/>
        <v>0</v>
      </c>
      <c r="D826" s="7">
        <f t="shared" si="7"/>
        <v>0</v>
      </c>
      <c r="E826" s="7">
        <f t="shared" si="3"/>
        <v>0</v>
      </c>
      <c r="F826" s="7">
        <f t="shared" si="4"/>
        <v>0</v>
      </c>
      <c r="G826" s="7">
        <f t="shared" si="5"/>
        <v>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6">
        <v>821.0</v>
      </c>
      <c r="C827" s="7">
        <f t="shared" si="6"/>
        <v>0</v>
      </c>
      <c r="D827" s="7">
        <f t="shared" si="7"/>
        <v>0</v>
      </c>
      <c r="E827" s="7">
        <f t="shared" si="3"/>
        <v>0</v>
      </c>
      <c r="F827" s="7">
        <f t="shared" si="4"/>
        <v>0</v>
      </c>
      <c r="G827" s="7">
        <f t="shared" si="5"/>
        <v>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6">
        <v>822.0</v>
      </c>
      <c r="C828" s="7">
        <f t="shared" si="6"/>
        <v>0</v>
      </c>
      <c r="D828" s="7">
        <f t="shared" si="7"/>
        <v>0</v>
      </c>
      <c r="E828" s="7">
        <f t="shared" si="3"/>
        <v>0</v>
      </c>
      <c r="F828" s="7">
        <f t="shared" si="4"/>
        <v>0</v>
      </c>
      <c r="G828" s="7">
        <f t="shared" si="5"/>
        <v>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6">
        <v>823.0</v>
      </c>
      <c r="C829" s="7">
        <f t="shared" si="6"/>
        <v>0</v>
      </c>
      <c r="D829" s="7">
        <f t="shared" si="7"/>
        <v>0</v>
      </c>
      <c r="E829" s="7">
        <f t="shared" si="3"/>
        <v>0</v>
      </c>
      <c r="F829" s="7">
        <f t="shared" si="4"/>
        <v>0</v>
      </c>
      <c r="G829" s="7">
        <f t="shared" si="5"/>
        <v>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6">
        <v>824.0</v>
      </c>
      <c r="C830" s="7">
        <f t="shared" si="6"/>
        <v>0</v>
      </c>
      <c r="D830" s="7">
        <f t="shared" si="7"/>
        <v>0</v>
      </c>
      <c r="E830" s="7">
        <f t="shared" si="3"/>
        <v>0</v>
      </c>
      <c r="F830" s="7">
        <f t="shared" si="4"/>
        <v>0</v>
      </c>
      <c r="G830" s="7">
        <f t="shared" si="5"/>
        <v>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6">
        <v>825.0</v>
      </c>
      <c r="C831" s="7">
        <f t="shared" si="6"/>
        <v>0</v>
      </c>
      <c r="D831" s="7">
        <f t="shared" si="7"/>
        <v>0</v>
      </c>
      <c r="E831" s="7">
        <f t="shared" si="3"/>
        <v>0</v>
      </c>
      <c r="F831" s="7">
        <f t="shared" si="4"/>
        <v>0</v>
      </c>
      <c r="G831" s="7">
        <f t="shared" si="5"/>
        <v>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6">
        <v>826.0</v>
      </c>
      <c r="C832" s="7">
        <f t="shared" si="6"/>
        <v>0</v>
      </c>
      <c r="D832" s="7">
        <f t="shared" si="7"/>
        <v>0</v>
      </c>
      <c r="E832" s="7">
        <f t="shared" si="3"/>
        <v>0</v>
      </c>
      <c r="F832" s="7">
        <f t="shared" si="4"/>
        <v>0</v>
      </c>
      <c r="G832" s="7">
        <f t="shared" si="5"/>
        <v>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6">
        <v>827.0</v>
      </c>
      <c r="C833" s="7">
        <f t="shared" si="6"/>
        <v>0</v>
      </c>
      <c r="D833" s="7">
        <f t="shared" si="7"/>
        <v>0</v>
      </c>
      <c r="E833" s="7">
        <f t="shared" si="3"/>
        <v>0</v>
      </c>
      <c r="F833" s="7">
        <f t="shared" si="4"/>
        <v>0</v>
      </c>
      <c r="G833" s="7">
        <f t="shared" si="5"/>
        <v>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6">
        <v>828.0</v>
      </c>
      <c r="C834" s="7">
        <f t="shared" si="6"/>
        <v>0</v>
      </c>
      <c r="D834" s="7">
        <f t="shared" si="7"/>
        <v>0</v>
      </c>
      <c r="E834" s="7">
        <f t="shared" si="3"/>
        <v>0</v>
      </c>
      <c r="F834" s="7">
        <f t="shared" si="4"/>
        <v>0</v>
      </c>
      <c r="G834" s="7">
        <f t="shared" si="5"/>
        <v>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6">
        <v>829.0</v>
      </c>
      <c r="C835" s="7">
        <f t="shared" si="6"/>
        <v>0</v>
      </c>
      <c r="D835" s="7">
        <f t="shared" si="7"/>
        <v>0</v>
      </c>
      <c r="E835" s="7">
        <f t="shared" si="3"/>
        <v>0</v>
      </c>
      <c r="F835" s="7">
        <f t="shared" si="4"/>
        <v>0</v>
      </c>
      <c r="G835" s="7">
        <f t="shared" si="5"/>
        <v>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6">
        <v>830.0</v>
      </c>
      <c r="C836" s="7">
        <f t="shared" si="6"/>
        <v>0</v>
      </c>
      <c r="D836" s="7">
        <f t="shared" si="7"/>
        <v>0</v>
      </c>
      <c r="E836" s="7">
        <f t="shared" si="3"/>
        <v>0</v>
      </c>
      <c r="F836" s="7">
        <f t="shared" si="4"/>
        <v>0</v>
      </c>
      <c r="G836" s="7">
        <f t="shared" si="5"/>
        <v>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6">
        <v>831.0</v>
      </c>
      <c r="C837" s="7">
        <f t="shared" si="6"/>
        <v>0</v>
      </c>
      <c r="D837" s="7">
        <f t="shared" si="7"/>
        <v>0</v>
      </c>
      <c r="E837" s="7">
        <f t="shared" si="3"/>
        <v>0</v>
      </c>
      <c r="F837" s="7">
        <f t="shared" si="4"/>
        <v>0</v>
      </c>
      <c r="G837" s="7">
        <f t="shared" si="5"/>
        <v>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6">
        <v>832.0</v>
      </c>
      <c r="C838" s="7">
        <f t="shared" si="6"/>
        <v>0</v>
      </c>
      <c r="D838" s="7">
        <f t="shared" si="7"/>
        <v>0</v>
      </c>
      <c r="E838" s="7">
        <f t="shared" si="3"/>
        <v>0</v>
      </c>
      <c r="F838" s="7">
        <f t="shared" si="4"/>
        <v>0</v>
      </c>
      <c r="G838" s="7">
        <f t="shared" si="5"/>
        <v>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6">
        <v>833.0</v>
      </c>
      <c r="C839" s="7">
        <f t="shared" si="6"/>
        <v>0</v>
      </c>
      <c r="D839" s="7">
        <f t="shared" si="7"/>
        <v>0</v>
      </c>
      <c r="E839" s="7">
        <f t="shared" si="3"/>
        <v>0</v>
      </c>
      <c r="F839" s="7">
        <f t="shared" si="4"/>
        <v>0</v>
      </c>
      <c r="G839" s="7">
        <f t="shared" si="5"/>
        <v>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6">
        <v>834.0</v>
      </c>
      <c r="C840" s="7">
        <f t="shared" si="6"/>
        <v>0</v>
      </c>
      <c r="D840" s="7">
        <f t="shared" si="7"/>
        <v>0</v>
      </c>
      <c r="E840" s="7">
        <f t="shared" si="3"/>
        <v>0</v>
      </c>
      <c r="F840" s="7">
        <f t="shared" si="4"/>
        <v>0</v>
      </c>
      <c r="G840" s="7">
        <f t="shared" si="5"/>
        <v>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6">
        <v>835.0</v>
      </c>
      <c r="C841" s="7">
        <f t="shared" si="6"/>
        <v>0</v>
      </c>
      <c r="D841" s="7">
        <f t="shared" si="7"/>
        <v>0</v>
      </c>
      <c r="E841" s="7">
        <f t="shared" si="3"/>
        <v>0</v>
      </c>
      <c r="F841" s="7">
        <f t="shared" si="4"/>
        <v>0</v>
      </c>
      <c r="G841" s="7">
        <f t="shared" si="5"/>
        <v>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6">
        <v>836.0</v>
      </c>
      <c r="C842" s="7">
        <f t="shared" si="6"/>
        <v>0</v>
      </c>
      <c r="D842" s="7">
        <f t="shared" si="7"/>
        <v>0</v>
      </c>
      <c r="E842" s="7">
        <f t="shared" si="3"/>
        <v>0</v>
      </c>
      <c r="F842" s="7">
        <f t="shared" si="4"/>
        <v>0</v>
      </c>
      <c r="G842" s="7">
        <f t="shared" si="5"/>
        <v>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6">
        <v>837.0</v>
      </c>
      <c r="C843" s="7">
        <f t="shared" si="6"/>
        <v>0</v>
      </c>
      <c r="D843" s="7">
        <f t="shared" si="7"/>
        <v>0</v>
      </c>
      <c r="E843" s="7">
        <f t="shared" si="3"/>
        <v>0</v>
      </c>
      <c r="F843" s="7">
        <f t="shared" si="4"/>
        <v>0</v>
      </c>
      <c r="G843" s="7">
        <f t="shared" si="5"/>
        <v>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6">
        <v>838.0</v>
      </c>
      <c r="C844" s="7">
        <f t="shared" si="6"/>
        <v>0</v>
      </c>
      <c r="D844" s="7">
        <f t="shared" si="7"/>
        <v>0</v>
      </c>
      <c r="E844" s="7">
        <f t="shared" si="3"/>
        <v>0</v>
      </c>
      <c r="F844" s="7">
        <f t="shared" si="4"/>
        <v>0</v>
      </c>
      <c r="G844" s="7">
        <f t="shared" si="5"/>
        <v>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6">
        <v>839.0</v>
      </c>
      <c r="C845" s="7">
        <f t="shared" si="6"/>
        <v>0</v>
      </c>
      <c r="D845" s="7">
        <f t="shared" si="7"/>
        <v>0</v>
      </c>
      <c r="E845" s="7">
        <f t="shared" si="3"/>
        <v>0</v>
      </c>
      <c r="F845" s="7">
        <f t="shared" si="4"/>
        <v>0</v>
      </c>
      <c r="G845" s="7">
        <f t="shared" si="5"/>
        <v>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6">
        <v>840.0</v>
      </c>
      <c r="C846" s="7">
        <f t="shared" si="6"/>
        <v>0</v>
      </c>
      <c r="D846" s="7">
        <f t="shared" si="7"/>
        <v>0</v>
      </c>
      <c r="E846" s="7">
        <f t="shared" si="3"/>
        <v>0</v>
      </c>
      <c r="F846" s="7">
        <f t="shared" si="4"/>
        <v>0</v>
      </c>
      <c r="G846" s="7">
        <f t="shared" si="5"/>
        <v>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6">
        <v>841.0</v>
      </c>
      <c r="C847" s="7">
        <f t="shared" si="6"/>
        <v>0</v>
      </c>
      <c r="D847" s="7">
        <f t="shared" si="7"/>
        <v>0</v>
      </c>
      <c r="E847" s="7">
        <f t="shared" si="3"/>
        <v>0</v>
      </c>
      <c r="F847" s="7">
        <f t="shared" si="4"/>
        <v>0</v>
      </c>
      <c r="G847" s="7">
        <f t="shared" si="5"/>
        <v>0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6">
        <v>842.0</v>
      </c>
      <c r="C848" s="7">
        <f t="shared" si="6"/>
        <v>0</v>
      </c>
      <c r="D848" s="7">
        <f t="shared" si="7"/>
        <v>0</v>
      </c>
      <c r="E848" s="7">
        <f t="shared" si="3"/>
        <v>0</v>
      </c>
      <c r="F848" s="7">
        <f t="shared" si="4"/>
        <v>0</v>
      </c>
      <c r="G848" s="7">
        <f t="shared" si="5"/>
        <v>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6">
        <v>843.0</v>
      </c>
      <c r="C849" s="7">
        <f t="shared" si="6"/>
        <v>0</v>
      </c>
      <c r="D849" s="7">
        <f t="shared" si="7"/>
        <v>0</v>
      </c>
      <c r="E849" s="7">
        <f t="shared" si="3"/>
        <v>0</v>
      </c>
      <c r="F849" s="7">
        <f t="shared" si="4"/>
        <v>0</v>
      </c>
      <c r="G849" s="7">
        <f t="shared" si="5"/>
        <v>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6">
        <v>844.0</v>
      </c>
      <c r="C850" s="7">
        <f t="shared" si="6"/>
        <v>0</v>
      </c>
      <c r="D850" s="7">
        <f t="shared" si="7"/>
        <v>0</v>
      </c>
      <c r="E850" s="7">
        <f t="shared" si="3"/>
        <v>0</v>
      </c>
      <c r="F850" s="7">
        <f t="shared" si="4"/>
        <v>0</v>
      </c>
      <c r="G850" s="7">
        <f t="shared" si="5"/>
        <v>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6">
        <v>845.0</v>
      </c>
      <c r="C851" s="7">
        <f t="shared" si="6"/>
        <v>0</v>
      </c>
      <c r="D851" s="7">
        <f t="shared" si="7"/>
        <v>0</v>
      </c>
      <c r="E851" s="7">
        <f t="shared" si="3"/>
        <v>0</v>
      </c>
      <c r="F851" s="7">
        <f t="shared" si="4"/>
        <v>0</v>
      </c>
      <c r="G851" s="7">
        <f t="shared" si="5"/>
        <v>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6">
        <v>846.0</v>
      </c>
      <c r="C852" s="7">
        <f t="shared" si="6"/>
        <v>0</v>
      </c>
      <c r="D852" s="7">
        <f t="shared" si="7"/>
        <v>0</v>
      </c>
      <c r="E852" s="7">
        <f t="shared" si="3"/>
        <v>0</v>
      </c>
      <c r="F852" s="7">
        <f t="shared" si="4"/>
        <v>0</v>
      </c>
      <c r="G852" s="7">
        <f t="shared" si="5"/>
        <v>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6">
        <v>847.0</v>
      </c>
      <c r="C853" s="7">
        <f t="shared" si="6"/>
        <v>0</v>
      </c>
      <c r="D853" s="7">
        <f t="shared" si="7"/>
        <v>0</v>
      </c>
      <c r="E853" s="7">
        <f t="shared" si="3"/>
        <v>0</v>
      </c>
      <c r="F853" s="7">
        <f t="shared" si="4"/>
        <v>0</v>
      </c>
      <c r="G853" s="7">
        <f t="shared" si="5"/>
        <v>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6">
        <v>848.0</v>
      </c>
      <c r="C854" s="7">
        <f t="shared" si="6"/>
        <v>0</v>
      </c>
      <c r="D854" s="7">
        <f t="shared" si="7"/>
        <v>0</v>
      </c>
      <c r="E854" s="7">
        <f t="shared" si="3"/>
        <v>0</v>
      </c>
      <c r="F854" s="7">
        <f t="shared" si="4"/>
        <v>0</v>
      </c>
      <c r="G854" s="7">
        <f t="shared" si="5"/>
        <v>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6">
        <v>849.0</v>
      </c>
      <c r="C855" s="7">
        <f t="shared" si="6"/>
        <v>0</v>
      </c>
      <c r="D855" s="7">
        <f t="shared" si="7"/>
        <v>0</v>
      </c>
      <c r="E855" s="7">
        <f t="shared" si="3"/>
        <v>0</v>
      </c>
      <c r="F855" s="7">
        <f t="shared" si="4"/>
        <v>0</v>
      </c>
      <c r="G855" s="7">
        <f t="shared" si="5"/>
        <v>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6">
        <v>850.0</v>
      </c>
      <c r="C856" s="7">
        <f t="shared" si="6"/>
        <v>0</v>
      </c>
      <c r="D856" s="7">
        <f t="shared" si="7"/>
        <v>0</v>
      </c>
      <c r="E856" s="7">
        <f t="shared" si="3"/>
        <v>0</v>
      </c>
      <c r="F856" s="7">
        <f t="shared" si="4"/>
        <v>0</v>
      </c>
      <c r="G856" s="7">
        <f t="shared" si="5"/>
        <v>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6">
        <v>851.0</v>
      </c>
      <c r="C857" s="7">
        <f t="shared" si="6"/>
        <v>0</v>
      </c>
      <c r="D857" s="7">
        <f t="shared" si="7"/>
        <v>0</v>
      </c>
      <c r="E857" s="7">
        <f t="shared" si="3"/>
        <v>0</v>
      </c>
      <c r="F857" s="7">
        <f t="shared" si="4"/>
        <v>0</v>
      </c>
      <c r="G857" s="7">
        <f t="shared" si="5"/>
        <v>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6">
        <v>852.0</v>
      </c>
      <c r="C858" s="7">
        <f t="shared" si="6"/>
        <v>0</v>
      </c>
      <c r="D858" s="7">
        <f t="shared" si="7"/>
        <v>0</v>
      </c>
      <c r="E858" s="7">
        <f t="shared" si="3"/>
        <v>0</v>
      </c>
      <c r="F858" s="7">
        <f t="shared" si="4"/>
        <v>0</v>
      </c>
      <c r="G858" s="7">
        <f t="shared" si="5"/>
        <v>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6">
        <v>853.0</v>
      </c>
      <c r="C859" s="7">
        <f t="shared" si="6"/>
        <v>0</v>
      </c>
      <c r="D859" s="7">
        <f t="shared" si="7"/>
        <v>0</v>
      </c>
      <c r="E859" s="7">
        <f t="shared" si="3"/>
        <v>0</v>
      </c>
      <c r="F859" s="7">
        <f t="shared" si="4"/>
        <v>0</v>
      </c>
      <c r="G859" s="7">
        <f t="shared" si="5"/>
        <v>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6">
        <v>854.0</v>
      </c>
      <c r="C860" s="7">
        <f t="shared" si="6"/>
        <v>0</v>
      </c>
      <c r="D860" s="7">
        <f t="shared" si="7"/>
        <v>0</v>
      </c>
      <c r="E860" s="7">
        <f t="shared" si="3"/>
        <v>0</v>
      </c>
      <c r="F860" s="7">
        <f t="shared" si="4"/>
        <v>0</v>
      </c>
      <c r="G860" s="7">
        <f t="shared" si="5"/>
        <v>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6">
        <v>855.0</v>
      </c>
      <c r="C861" s="7">
        <f t="shared" si="6"/>
        <v>0</v>
      </c>
      <c r="D861" s="7">
        <f t="shared" si="7"/>
        <v>0</v>
      </c>
      <c r="E861" s="7">
        <f t="shared" si="3"/>
        <v>0</v>
      </c>
      <c r="F861" s="7">
        <f t="shared" si="4"/>
        <v>0</v>
      </c>
      <c r="G861" s="7">
        <f t="shared" si="5"/>
        <v>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6">
        <v>856.0</v>
      </c>
      <c r="C862" s="7">
        <f t="shared" si="6"/>
        <v>0</v>
      </c>
      <c r="D862" s="7">
        <f t="shared" si="7"/>
        <v>0</v>
      </c>
      <c r="E862" s="7">
        <f t="shared" si="3"/>
        <v>0</v>
      </c>
      <c r="F862" s="7">
        <f t="shared" si="4"/>
        <v>0</v>
      </c>
      <c r="G862" s="7">
        <f t="shared" si="5"/>
        <v>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6">
        <v>857.0</v>
      </c>
      <c r="C863" s="7">
        <f t="shared" si="6"/>
        <v>0</v>
      </c>
      <c r="D863" s="7">
        <f t="shared" si="7"/>
        <v>0</v>
      </c>
      <c r="E863" s="7">
        <f t="shared" si="3"/>
        <v>0</v>
      </c>
      <c r="F863" s="7">
        <f t="shared" si="4"/>
        <v>0</v>
      </c>
      <c r="G863" s="7">
        <f t="shared" si="5"/>
        <v>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6">
        <v>858.0</v>
      </c>
      <c r="C864" s="7">
        <f t="shared" si="6"/>
        <v>0</v>
      </c>
      <c r="D864" s="7">
        <f t="shared" si="7"/>
        <v>0</v>
      </c>
      <c r="E864" s="7">
        <f t="shared" si="3"/>
        <v>0</v>
      </c>
      <c r="F864" s="7">
        <f t="shared" si="4"/>
        <v>0</v>
      </c>
      <c r="G864" s="7">
        <f t="shared" si="5"/>
        <v>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6">
        <v>859.0</v>
      </c>
      <c r="C865" s="7">
        <f t="shared" si="6"/>
        <v>0</v>
      </c>
      <c r="D865" s="7">
        <f t="shared" si="7"/>
        <v>0</v>
      </c>
      <c r="E865" s="7">
        <f t="shared" si="3"/>
        <v>0</v>
      </c>
      <c r="F865" s="7">
        <f t="shared" si="4"/>
        <v>0</v>
      </c>
      <c r="G865" s="7">
        <f t="shared" si="5"/>
        <v>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6">
        <v>860.0</v>
      </c>
      <c r="C866" s="7">
        <f t="shared" si="6"/>
        <v>0</v>
      </c>
      <c r="D866" s="7">
        <f t="shared" si="7"/>
        <v>0</v>
      </c>
      <c r="E866" s="7">
        <f t="shared" si="3"/>
        <v>0</v>
      </c>
      <c r="F866" s="7">
        <f t="shared" si="4"/>
        <v>0</v>
      </c>
      <c r="G866" s="7">
        <f t="shared" si="5"/>
        <v>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6">
        <v>861.0</v>
      </c>
      <c r="C867" s="7">
        <f t="shared" si="6"/>
        <v>0</v>
      </c>
      <c r="D867" s="7">
        <f t="shared" si="7"/>
        <v>0</v>
      </c>
      <c r="E867" s="7">
        <f t="shared" si="3"/>
        <v>0</v>
      </c>
      <c r="F867" s="7">
        <f t="shared" si="4"/>
        <v>0</v>
      </c>
      <c r="G867" s="7">
        <f t="shared" si="5"/>
        <v>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6">
        <v>862.0</v>
      </c>
      <c r="C868" s="7">
        <f t="shared" si="6"/>
        <v>0</v>
      </c>
      <c r="D868" s="7">
        <f t="shared" si="7"/>
        <v>0</v>
      </c>
      <c r="E868" s="7">
        <f t="shared" si="3"/>
        <v>0</v>
      </c>
      <c r="F868" s="7">
        <f t="shared" si="4"/>
        <v>0</v>
      </c>
      <c r="G868" s="7">
        <f t="shared" si="5"/>
        <v>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6">
        <v>863.0</v>
      </c>
      <c r="C869" s="7">
        <f t="shared" si="6"/>
        <v>0</v>
      </c>
      <c r="D869" s="7">
        <f t="shared" si="7"/>
        <v>0</v>
      </c>
      <c r="E869" s="7">
        <f t="shared" si="3"/>
        <v>0</v>
      </c>
      <c r="F869" s="7">
        <f t="shared" si="4"/>
        <v>0</v>
      </c>
      <c r="G869" s="7">
        <f t="shared" si="5"/>
        <v>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6">
        <v>864.0</v>
      </c>
      <c r="C870" s="7">
        <f t="shared" si="6"/>
        <v>0</v>
      </c>
      <c r="D870" s="7">
        <f t="shared" si="7"/>
        <v>0</v>
      </c>
      <c r="E870" s="7">
        <f t="shared" si="3"/>
        <v>0</v>
      </c>
      <c r="F870" s="7">
        <f t="shared" si="4"/>
        <v>0</v>
      </c>
      <c r="G870" s="7">
        <f t="shared" si="5"/>
        <v>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6">
        <v>865.0</v>
      </c>
      <c r="C871" s="7">
        <f t="shared" si="6"/>
        <v>0</v>
      </c>
      <c r="D871" s="7">
        <f t="shared" si="7"/>
        <v>0</v>
      </c>
      <c r="E871" s="7">
        <f t="shared" si="3"/>
        <v>0</v>
      </c>
      <c r="F871" s="7">
        <f t="shared" si="4"/>
        <v>0</v>
      </c>
      <c r="G871" s="7">
        <f t="shared" si="5"/>
        <v>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6">
        <v>866.0</v>
      </c>
      <c r="C872" s="7">
        <f t="shared" si="6"/>
        <v>0</v>
      </c>
      <c r="D872" s="7">
        <f t="shared" si="7"/>
        <v>0</v>
      </c>
      <c r="E872" s="7">
        <f t="shared" si="3"/>
        <v>0</v>
      </c>
      <c r="F872" s="7">
        <f t="shared" si="4"/>
        <v>0</v>
      </c>
      <c r="G872" s="7">
        <f t="shared" si="5"/>
        <v>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6">
        <v>867.0</v>
      </c>
      <c r="C873" s="7">
        <f t="shared" si="6"/>
        <v>0</v>
      </c>
      <c r="D873" s="7">
        <f t="shared" si="7"/>
        <v>0</v>
      </c>
      <c r="E873" s="7">
        <f t="shared" si="3"/>
        <v>0</v>
      </c>
      <c r="F873" s="7">
        <f t="shared" si="4"/>
        <v>0</v>
      </c>
      <c r="G873" s="7">
        <f t="shared" si="5"/>
        <v>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6">
        <v>868.0</v>
      </c>
      <c r="C874" s="7">
        <f t="shared" si="6"/>
        <v>0</v>
      </c>
      <c r="D874" s="7">
        <f t="shared" si="7"/>
        <v>0</v>
      </c>
      <c r="E874" s="7">
        <f t="shared" si="3"/>
        <v>0</v>
      </c>
      <c r="F874" s="7">
        <f t="shared" si="4"/>
        <v>0</v>
      </c>
      <c r="G874" s="7">
        <f t="shared" si="5"/>
        <v>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6">
        <v>869.0</v>
      </c>
      <c r="C875" s="7">
        <f t="shared" si="6"/>
        <v>0</v>
      </c>
      <c r="D875" s="7">
        <f t="shared" si="7"/>
        <v>0</v>
      </c>
      <c r="E875" s="7">
        <f t="shared" si="3"/>
        <v>0</v>
      </c>
      <c r="F875" s="7">
        <f t="shared" si="4"/>
        <v>0</v>
      </c>
      <c r="G875" s="7">
        <f t="shared" si="5"/>
        <v>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6">
        <v>870.0</v>
      </c>
      <c r="C876" s="7">
        <f t="shared" si="6"/>
        <v>0</v>
      </c>
      <c r="D876" s="7">
        <f t="shared" si="7"/>
        <v>0</v>
      </c>
      <c r="E876" s="7">
        <f t="shared" si="3"/>
        <v>0</v>
      </c>
      <c r="F876" s="7">
        <f t="shared" si="4"/>
        <v>0</v>
      </c>
      <c r="G876" s="7">
        <f t="shared" si="5"/>
        <v>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6">
        <v>871.0</v>
      </c>
      <c r="C877" s="7">
        <f t="shared" si="6"/>
        <v>0</v>
      </c>
      <c r="D877" s="7">
        <f t="shared" si="7"/>
        <v>0</v>
      </c>
      <c r="E877" s="7">
        <f t="shared" si="3"/>
        <v>0</v>
      </c>
      <c r="F877" s="7">
        <f t="shared" si="4"/>
        <v>0</v>
      </c>
      <c r="G877" s="7">
        <f t="shared" si="5"/>
        <v>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6">
        <v>872.0</v>
      </c>
      <c r="C878" s="7">
        <f t="shared" si="6"/>
        <v>0</v>
      </c>
      <c r="D878" s="7">
        <f t="shared" si="7"/>
        <v>0</v>
      </c>
      <c r="E878" s="7">
        <f t="shared" si="3"/>
        <v>0</v>
      </c>
      <c r="F878" s="7">
        <f t="shared" si="4"/>
        <v>0</v>
      </c>
      <c r="G878" s="7">
        <f t="shared" si="5"/>
        <v>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6">
        <v>873.0</v>
      </c>
      <c r="C879" s="7">
        <f t="shared" si="6"/>
        <v>0</v>
      </c>
      <c r="D879" s="7">
        <f t="shared" si="7"/>
        <v>0</v>
      </c>
      <c r="E879" s="7">
        <f t="shared" si="3"/>
        <v>0</v>
      </c>
      <c r="F879" s="7">
        <f t="shared" si="4"/>
        <v>0</v>
      </c>
      <c r="G879" s="7">
        <f t="shared" si="5"/>
        <v>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6">
        <v>874.0</v>
      </c>
      <c r="C880" s="7">
        <f t="shared" si="6"/>
        <v>0</v>
      </c>
      <c r="D880" s="7">
        <f t="shared" si="7"/>
        <v>0</v>
      </c>
      <c r="E880" s="7">
        <f t="shared" si="3"/>
        <v>0</v>
      </c>
      <c r="F880" s="7">
        <f t="shared" si="4"/>
        <v>0</v>
      </c>
      <c r="G880" s="7">
        <f t="shared" si="5"/>
        <v>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6">
        <v>875.0</v>
      </c>
      <c r="C881" s="7">
        <f t="shared" si="6"/>
        <v>0</v>
      </c>
      <c r="D881" s="7">
        <f t="shared" si="7"/>
        <v>0</v>
      </c>
      <c r="E881" s="7">
        <f t="shared" si="3"/>
        <v>0</v>
      </c>
      <c r="F881" s="7">
        <f t="shared" si="4"/>
        <v>0</v>
      </c>
      <c r="G881" s="7">
        <f t="shared" si="5"/>
        <v>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6">
        <v>876.0</v>
      </c>
      <c r="C882" s="7">
        <f t="shared" si="6"/>
        <v>0</v>
      </c>
      <c r="D882" s="7">
        <f t="shared" si="7"/>
        <v>0</v>
      </c>
      <c r="E882" s="7">
        <f t="shared" si="3"/>
        <v>0</v>
      </c>
      <c r="F882" s="7">
        <f t="shared" si="4"/>
        <v>0</v>
      </c>
      <c r="G882" s="7">
        <f t="shared" si="5"/>
        <v>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6">
        <v>877.0</v>
      </c>
      <c r="C883" s="7">
        <f t="shared" si="6"/>
        <v>0</v>
      </c>
      <c r="D883" s="7">
        <f t="shared" si="7"/>
        <v>0</v>
      </c>
      <c r="E883" s="7">
        <f t="shared" si="3"/>
        <v>0</v>
      </c>
      <c r="F883" s="7">
        <f t="shared" si="4"/>
        <v>0</v>
      </c>
      <c r="G883" s="7">
        <f t="shared" si="5"/>
        <v>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6">
        <v>878.0</v>
      </c>
      <c r="C884" s="7">
        <f t="shared" si="6"/>
        <v>0</v>
      </c>
      <c r="D884" s="7">
        <f t="shared" si="7"/>
        <v>0</v>
      </c>
      <c r="E884" s="7">
        <f t="shared" si="3"/>
        <v>0</v>
      </c>
      <c r="F884" s="7">
        <f t="shared" si="4"/>
        <v>0</v>
      </c>
      <c r="G884" s="7">
        <f t="shared" si="5"/>
        <v>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6">
        <v>879.0</v>
      </c>
      <c r="C885" s="7">
        <f t="shared" si="6"/>
        <v>0</v>
      </c>
      <c r="D885" s="7">
        <f t="shared" si="7"/>
        <v>0</v>
      </c>
      <c r="E885" s="7">
        <f t="shared" si="3"/>
        <v>0</v>
      </c>
      <c r="F885" s="7">
        <f t="shared" si="4"/>
        <v>0</v>
      </c>
      <c r="G885" s="7">
        <f t="shared" si="5"/>
        <v>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6">
        <v>880.0</v>
      </c>
      <c r="C886" s="7">
        <f t="shared" si="6"/>
        <v>0</v>
      </c>
      <c r="D886" s="7">
        <f t="shared" si="7"/>
        <v>0</v>
      </c>
      <c r="E886" s="7">
        <f t="shared" si="3"/>
        <v>0</v>
      </c>
      <c r="F886" s="7">
        <f t="shared" si="4"/>
        <v>0</v>
      </c>
      <c r="G886" s="7">
        <f t="shared" si="5"/>
        <v>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6">
        <v>881.0</v>
      </c>
      <c r="C887" s="7">
        <f t="shared" si="6"/>
        <v>0</v>
      </c>
      <c r="D887" s="7">
        <f t="shared" si="7"/>
        <v>0</v>
      </c>
      <c r="E887" s="7">
        <f t="shared" si="3"/>
        <v>0</v>
      </c>
      <c r="F887" s="7">
        <f t="shared" si="4"/>
        <v>0</v>
      </c>
      <c r="G887" s="7">
        <f t="shared" si="5"/>
        <v>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6">
        <v>882.0</v>
      </c>
      <c r="C888" s="7">
        <f t="shared" si="6"/>
        <v>0</v>
      </c>
      <c r="D888" s="7">
        <f t="shared" si="7"/>
        <v>0</v>
      </c>
      <c r="E888" s="7">
        <f t="shared" si="3"/>
        <v>0</v>
      </c>
      <c r="F888" s="7">
        <f t="shared" si="4"/>
        <v>0</v>
      </c>
      <c r="G888" s="7">
        <f t="shared" si="5"/>
        <v>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6">
        <v>883.0</v>
      </c>
      <c r="C889" s="7">
        <f t="shared" si="6"/>
        <v>0</v>
      </c>
      <c r="D889" s="7">
        <f t="shared" si="7"/>
        <v>0</v>
      </c>
      <c r="E889" s="7">
        <f t="shared" si="3"/>
        <v>0</v>
      </c>
      <c r="F889" s="7">
        <f t="shared" si="4"/>
        <v>0</v>
      </c>
      <c r="G889" s="7">
        <f t="shared" si="5"/>
        <v>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6">
        <v>884.0</v>
      </c>
      <c r="C890" s="7">
        <f t="shared" si="6"/>
        <v>0</v>
      </c>
      <c r="D890" s="7">
        <f t="shared" si="7"/>
        <v>0</v>
      </c>
      <c r="E890" s="7">
        <f t="shared" si="3"/>
        <v>0</v>
      </c>
      <c r="F890" s="7">
        <f t="shared" si="4"/>
        <v>0</v>
      </c>
      <c r="G890" s="7">
        <f t="shared" si="5"/>
        <v>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6">
        <v>885.0</v>
      </c>
      <c r="C891" s="7">
        <f t="shared" si="6"/>
        <v>0</v>
      </c>
      <c r="D891" s="7">
        <f t="shared" si="7"/>
        <v>0</v>
      </c>
      <c r="E891" s="7">
        <f t="shared" si="3"/>
        <v>0</v>
      </c>
      <c r="F891" s="7">
        <f t="shared" si="4"/>
        <v>0</v>
      </c>
      <c r="G891" s="7">
        <f t="shared" si="5"/>
        <v>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6">
        <v>886.0</v>
      </c>
      <c r="C892" s="7">
        <f t="shared" si="6"/>
        <v>0</v>
      </c>
      <c r="D892" s="7">
        <f t="shared" si="7"/>
        <v>0</v>
      </c>
      <c r="E892" s="7">
        <f t="shared" si="3"/>
        <v>0</v>
      </c>
      <c r="F892" s="7">
        <f t="shared" si="4"/>
        <v>0</v>
      </c>
      <c r="G892" s="7">
        <f t="shared" si="5"/>
        <v>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6">
        <v>887.0</v>
      </c>
      <c r="C893" s="7">
        <f t="shared" si="6"/>
        <v>0</v>
      </c>
      <c r="D893" s="7">
        <f t="shared" si="7"/>
        <v>0</v>
      </c>
      <c r="E893" s="7">
        <f t="shared" si="3"/>
        <v>0</v>
      </c>
      <c r="F893" s="7">
        <f t="shared" si="4"/>
        <v>0</v>
      </c>
      <c r="G893" s="7">
        <f t="shared" si="5"/>
        <v>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6">
        <v>888.0</v>
      </c>
      <c r="C894" s="7">
        <f t="shared" si="6"/>
        <v>0</v>
      </c>
      <c r="D894" s="7">
        <f t="shared" si="7"/>
        <v>0</v>
      </c>
      <c r="E894" s="7">
        <f t="shared" si="3"/>
        <v>0</v>
      </c>
      <c r="F894" s="7">
        <f t="shared" si="4"/>
        <v>0</v>
      </c>
      <c r="G894" s="7">
        <f t="shared" si="5"/>
        <v>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6">
        <v>889.0</v>
      </c>
      <c r="C895" s="7">
        <f t="shared" si="6"/>
        <v>0</v>
      </c>
      <c r="D895" s="7">
        <f t="shared" si="7"/>
        <v>0</v>
      </c>
      <c r="E895" s="7">
        <f t="shared" si="3"/>
        <v>0</v>
      </c>
      <c r="F895" s="7">
        <f t="shared" si="4"/>
        <v>0</v>
      </c>
      <c r="G895" s="7">
        <f t="shared" si="5"/>
        <v>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6">
        <v>890.0</v>
      </c>
      <c r="C896" s="7">
        <f t="shared" si="6"/>
        <v>0</v>
      </c>
      <c r="D896" s="7">
        <f t="shared" si="7"/>
        <v>0</v>
      </c>
      <c r="E896" s="7">
        <f t="shared" si="3"/>
        <v>0</v>
      </c>
      <c r="F896" s="7">
        <f t="shared" si="4"/>
        <v>0</v>
      </c>
      <c r="G896" s="7">
        <f t="shared" si="5"/>
        <v>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6">
        <v>891.0</v>
      </c>
      <c r="C897" s="7">
        <f t="shared" si="6"/>
        <v>0</v>
      </c>
      <c r="D897" s="7">
        <f t="shared" si="7"/>
        <v>0</v>
      </c>
      <c r="E897" s="7">
        <f t="shared" si="3"/>
        <v>0</v>
      </c>
      <c r="F897" s="7">
        <f t="shared" si="4"/>
        <v>0</v>
      </c>
      <c r="G897" s="7">
        <f t="shared" si="5"/>
        <v>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6">
        <v>892.0</v>
      </c>
      <c r="C898" s="7">
        <f t="shared" si="6"/>
        <v>0</v>
      </c>
      <c r="D898" s="7">
        <f t="shared" si="7"/>
        <v>0</v>
      </c>
      <c r="E898" s="7">
        <f t="shared" si="3"/>
        <v>0</v>
      </c>
      <c r="F898" s="7">
        <f t="shared" si="4"/>
        <v>0</v>
      </c>
      <c r="G898" s="7">
        <f t="shared" si="5"/>
        <v>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6">
        <v>893.0</v>
      </c>
      <c r="C899" s="7">
        <f t="shared" si="6"/>
        <v>0</v>
      </c>
      <c r="D899" s="7">
        <f t="shared" si="7"/>
        <v>0</v>
      </c>
      <c r="E899" s="7">
        <f t="shared" si="3"/>
        <v>0</v>
      </c>
      <c r="F899" s="7">
        <f t="shared" si="4"/>
        <v>0</v>
      </c>
      <c r="G899" s="7">
        <f t="shared" si="5"/>
        <v>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6">
        <v>894.0</v>
      </c>
      <c r="C900" s="7">
        <f t="shared" si="6"/>
        <v>0</v>
      </c>
      <c r="D900" s="7">
        <f t="shared" si="7"/>
        <v>0</v>
      </c>
      <c r="E900" s="7">
        <f t="shared" si="3"/>
        <v>0</v>
      </c>
      <c r="F900" s="7">
        <f t="shared" si="4"/>
        <v>0</v>
      </c>
      <c r="G900" s="7">
        <f t="shared" si="5"/>
        <v>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6">
        <v>895.0</v>
      </c>
      <c r="C901" s="7">
        <f t="shared" si="6"/>
        <v>0</v>
      </c>
      <c r="D901" s="7">
        <f t="shared" si="7"/>
        <v>0</v>
      </c>
      <c r="E901" s="7">
        <f t="shared" si="3"/>
        <v>0</v>
      </c>
      <c r="F901" s="7">
        <f t="shared" si="4"/>
        <v>0</v>
      </c>
      <c r="G901" s="7">
        <f t="shared" si="5"/>
        <v>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6">
        <v>896.0</v>
      </c>
      <c r="C902" s="7">
        <f t="shared" si="6"/>
        <v>0</v>
      </c>
      <c r="D902" s="7">
        <f t="shared" si="7"/>
        <v>0</v>
      </c>
      <c r="E902" s="7">
        <f t="shared" si="3"/>
        <v>0</v>
      </c>
      <c r="F902" s="7">
        <f t="shared" si="4"/>
        <v>0</v>
      </c>
      <c r="G902" s="7">
        <f t="shared" si="5"/>
        <v>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6">
        <v>897.0</v>
      </c>
      <c r="C903" s="7">
        <f t="shared" si="6"/>
        <v>0</v>
      </c>
      <c r="D903" s="7">
        <f t="shared" si="7"/>
        <v>0</v>
      </c>
      <c r="E903" s="7">
        <f t="shared" si="3"/>
        <v>0</v>
      </c>
      <c r="F903" s="7">
        <f t="shared" si="4"/>
        <v>0</v>
      </c>
      <c r="G903" s="7">
        <f t="shared" si="5"/>
        <v>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6">
        <v>898.0</v>
      </c>
      <c r="C904" s="7">
        <f t="shared" si="6"/>
        <v>0</v>
      </c>
      <c r="D904" s="7">
        <f t="shared" si="7"/>
        <v>0</v>
      </c>
      <c r="E904" s="7">
        <f t="shared" si="3"/>
        <v>0</v>
      </c>
      <c r="F904" s="7">
        <f t="shared" si="4"/>
        <v>0</v>
      </c>
      <c r="G904" s="7">
        <f t="shared" si="5"/>
        <v>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6">
        <v>899.0</v>
      </c>
      <c r="C905" s="7">
        <f t="shared" si="6"/>
        <v>0</v>
      </c>
      <c r="D905" s="7">
        <f t="shared" si="7"/>
        <v>0</v>
      </c>
      <c r="E905" s="7">
        <f t="shared" si="3"/>
        <v>0</v>
      </c>
      <c r="F905" s="7">
        <f t="shared" si="4"/>
        <v>0</v>
      </c>
      <c r="G905" s="7">
        <f t="shared" si="5"/>
        <v>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6">
        <v>900.0</v>
      </c>
      <c r="C906" s="7">
        <f t="shared" si="6"/>
        <v>0</v>
      </c>
      <c r="D906" s="7">
        <f t="shared" si="7"/>
        <v>0</v>
      </c>
      <c r="E906" s="7">
        <f t="shared" si="3"/>
        <v>0</v>
      </c>
      <c r="F906" s="7">
        <f t="shared" si="4"/>
        <v>0</v>
      </c>
      <c r="G906" s="7">
        <f t="shared" si="5"/>
        <v>0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6">
        <v>901.0</v>
      </c>
      <c r="C907" s="7">
        <f t="shared" si="6"/>
        <v>0</v>
      </c>
      <c r="D907" s="7">
        <f t="shared" si="7"/>
        <v>0</v>
      </c>
      <c r="E907" s="7">
        <f t="shared" si="3"/>
        <v>0</v>
      </c>
      <c r="F907" s="7">
        <f t="shared" si="4"/>
        <v>0</v>
      </c>
      <c r="G907" s="7">
        <f t="shared" si="5"/>
        <v>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6">
        <v>902.0</v>
      </c>
      <c r="C908" s="7">
        <f t="shared" si="6"/>
        <v>0</v>
      </c>
      <c r="D908" s="7">
        <f t="shared" si="7"/>
        <v>0</v>
      </c>
      <c r="E908" s="7">
        <f t="shared" si="3"/>
        <v>0</v>
      </c>
      <c r="F908" s="7">
        <f t="shared" si="4"/>
        <v>0</v>
      </c>
      <c r="G908" s="7">
        <f t="shared" si="5"/>
        <v>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6">
        <v>903.0</v>
      </c>
      <c r="C909" s="7">
        <f t="shared" si="6"/>
        <v>0</v>
      </c>
      <c r="D909" s="7">
        <f t="shared" si="7"/>
        <v>0</v>
      </c>
      <c r="E909" s="7">
        <f t="shared" si="3"/>
        <v>0</v>
      </c>
      <c r="F909" s="7">
        <f t="shared" si="4"/>
        <v>0</v>
      </c>
      <c r="G909" s="7">
        <f t="shared" si="5"/>
        <v>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6">
        <v>904.0</v>
      </c>
      <c r="C910" s="7">
        <f t="shared" si="6"/>
        <v>0</v>
      </c>
      <c r="D910" s="7">
        <f t="shared" si="7"/>
        <v>0</v>
      </c>
      <c r="E910" s="7">
        <f t="shared" si="3"/>
        <v>0</v>
      </c>
      <c r="F910" s="7">
        <f t="shared" si="4"/>
        <v>0</v>
      </c>
      <c r="G910" s="7">
        <f t="shared" si="5"/>
        <v>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6">
        <v>905.0</v>
      </c>
      <c r="C911" s="7">
        <f t="shared" si="6"/>
        <v>0</v>
      </c>
      <c r="D911" s="7">
        <f t="shared" si="7"/>
        <v>0</v>
      </c>
      <c r="E911" s="7">
        <f t="shared" si="3"/>
        <v>0</v>
      </c>
      <c r="F911" s="7">
        <f t="shared" si="4"/>
        <v>0</v>
      </c>
      <c r="G911" s="7">
        <f t="shared" si="5"/>
        <v>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6">
        <v>906.0</v>
      </c>
      <c r="C912" s="7">
        <f t="shared" si="6"/>
        <v>0</v>
      </c>
      <c r="D912" s="7">
        <f t="shared" si="7"/>
        <v>0</v>
      </c>
      <c r="E912" s="7">
        <f t="shared" si="3"/>
        <v>0</v>
      </c>
      <c r="F912" s="7">
        <f t="shared" si="4"/>
        <v>0</v>
      </c>
      <c r="G912" s="7">
        <f t="shared" si="5"/>
        <v>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6">
        <v>907.0</v>
      </c>
      <c r="C913" s="7">
        <f t="shared" si="6"/>
        <v>0</v>
      </c>
      <c r="D913" s="7">
        <f t="shared" si="7"/>
        <v>0</v>
      </c>
      <c r="E913" s="7">
        <f t="shared" si="3"/>
        <v>0</v>
      </c>
      <c r="F913" s="7">
        <f t="shared" si="4"/>
        <v>0</v>
      </c>
      <c r="G913" s="7">
        <f t="shared" si="5"/>
        <v>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6">
        <v>908.0</v>
      </c>
      <c r="C914" s="7">
        <f t="shared" si="6"/>
        <v>0</v>
      </c>
      <c r="D914" s="7">
        <f t="shared" si="7"/>
        <v>0</v>
      </c>
      <c r="E914" s="7">
        <f t="shared" si="3"/>
        <v>0</v>
      </c>
      <c r="F914" s="7">
        <f t="shared" si="4"/>
        <v>0</v>
      </c>
      <c r="G914" s="7">
        <f t="shared" si="5"/>
        <v>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6">
        <v>909.0</v>
      </c>
      <c r="C915" s="7">
        <f t="shared" si="6"/>
        <v>0</v>
      </c>
      <c r="D915" s="7">
        <f t="shared" si="7"/>
        <v>0</v>
      </c>
      <c r="E915" s="7">
        <f t="shared" si="3"/>
        <v>0</v>
      </c>
      <c r="F915" s="7">
        <f t="shared" si="4"/>
        <v>0</v>
      </c>
      <c r="G915" s="7">
        <f t="shared" si="5"/>
        <v>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6">
        <v>910.0</v>
      </c>
      <c r="C916" s="7">
        <f t="shared" si="6"/>
        <v>0</v>
      </c>
      <c r="D916" s="7">
        <f t="shared" si="7"/>
        <v>0</v>
      </c>
      <c r="E916" s="7">
        <f t="shared" si="3"/>
        <v>0</v>
      </c>
      <c r="F916" s="7">
        <f t="shared" si="4"/>
        <v>0</v>
      </c>
      <c r="G916" s="7">
        <f t="shared" si="5"/>
        <v>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6">
        <v>911.0</v>
      </c>
      <c r="C917" s="7">
        <f t="shared" si="6"/>
        <v>0</v>
      </c>
      <c r="D917" s="7">
        <f t="shared" si="7"/>
        <v>0</v>
      </c>
      <c r="E917" s="7">
        <f t="shared" si="3"/>
        <v>0</v>
      </c>
      <c r="F917" s="7">
        <f t="shared" si="4"/>
        <v>0</v>
      </c>
      <c r="G917" s="7">
        <f t="shared" si="5"/>
        <v>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6">
        <v>912.0</v>
      </c>
      <c r="C918" s="7">
        <f t="shared" si="6"/>
        <v>0</v>
      </c>
      <c r="D918" s="7">
        <f t="shared" si="7"/>
        <v>0</v>
      </c>
      <c r="E918" s="7">
        <f t="shared" si="3"/>
        <v>0</v>
      </c>
      <c r="F918" s="7">
        <f t="shared" si="4"/>
        <v>0</v>
      </c>
      <c r="G918" s="7">
        <f t="shared" si="5"/>
        <v>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6">
        <v>913.0</v>
      </c>
      <c r="C919" s="7">
        <f t="shared" si="6"/>
        <v>0</v>
      </c>
      <c r="D919" s="7">
        <f t="shared" si="7"/>
        <v>0</v>
      </c>
      <c r="E919" s="7">
        <f t="shared" si="3"/>
        <v>0</v>
      </c>
      <c r="F919" s="7">
        <f t="shared" si="4"/>
        <v>0</v>
      </c>
      <c r="G919" s="7">
        <f t="shared" si="5"/>
        <v>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6">
        <v>914.0</v>
      </c>
      <c r="C920" s="7">
        <f t="shared" si="6"/>
        <v>0</v>
      </c>
      <c r="D920" s="7">
        <f t="shared" si="7"/>
        <v>0</v>
      </c>
      <c r="E920" s="7">
        <f t="shared" si="3"/>
        <v>0</v>
      </c>
      <c r="F920" s="7">
        <f t="shared" si="4"/>
        <v>0</v>
      </c>
      <c r="G920" s="7">
        <f t="shared" si="5"/>
        <v>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6">
        <v>915.0</v>
      </c>
      <c r="C921" s="7">
        <f t="shared" si="6"/>
        <v>0</v>
      </c>
      <c r="D921" s="7">
        <f t="shared" si="7"/>
        <v>0</v>
      </c>
      <c r="E921" s="7">
        <f t="shared" si="3"/>
        <v>0</v>
      </c>
      <c r="F921" s="7">
        <f t="shared" si="4"/>
        <v>0</v>
      </c>
      <c r="G921" s="7">
        <f t="shared" si="5"/>
        <v>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6">
        <v>916.0</v>
      </c>
      <c r="C922" s="7">
        <f t="shared" si="6"/>
        <v>0</v>
      </c>
      <c r="D922" s="7">
        <f t="shared" si="7"/>
        <v>0</v>
      </c>
      <c r="E922" s="7">
        <f t="shared" si="3"/>
        <v>0</v>
      </c>
      <c r="F922" s="7">
        <f t="shared" si="4"/>
        <v>0</v>
      </c>
      <c r="G922" s="7">
        <f t="shared" si="5"/>
        <v>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6">
        <v>917.0</v>
      </c>
      <c r="C923" s="7">
        <f t="shared" si="6"/>
        <v>0</v>
      </c>
      <c r="D923" s="7">
        <f t="shared" si="7"/>
        <v>0</v>
      </c>
      <c r="E923" s="7">
        <f t="shared" si="3"/>
        <v>0</v>
      </c>
      <c r="F923" s="7">
        <f t="shared" si="4"/>
        <v>0</v>
      </c>
      <c r="G923" s="7">
        <f t="shared" si="5"/>
        <v>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6">
        <v>918.0</v>
      </c>
      <c r="C924" s="7">
        <f t="shared" si="6"/>
        <v>0</v>
      </c>
      <c r="D924" s="7">
        <f t="shared" si="7"/>
        <v>0</v>
      </c>
      <c r="E924" s="7">
        <f t="shared" si="3"/>
        <v>0</v>
      </c>
      <c r="F924" s="7">
        <f t="shared" si="4"/>
        <v>0</v>
      </c>
      <c r="G924" s="7">
        <f t="shared" si="5"/>
        <v>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6">
        <v>919.0</v>
      </c>
      <c r="C925" s="7">
        <f t="shared" si="6"/>
        <v>0</v>
      </c>
      <c r="D925" s="7">
        <f t="shared" si="7"/>
        <v>0</v>
      </c>
      <c r="E925" s="7">
        <f t="shared" si="3"/>
        <v>0</v>
      </c>
      <c r="F925" s="7">
        <f t="shared" si="4"/>
        <v>0</v>
      </c>
      <c r="G925" s="7">
        <f t="shared" si="5"/>
        <v>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6">
        <v>920.0</v>
      </c>
      <c r="C926" s="7">
        <f t="shared" si="6"/>
        <v>0</v>
      </c>
      <c r="D926" s="7">
        <f t="shared" si="7"/>
        <v>0</v>
      </c>
      <c r="E926" s="7">
        <f t="shared" si="3"/>
        <v>0</v>
      </c>
      <c r="F926" s="7">
        <f t="shared" si="4"/>
        <v>0</v>
      </c>
      <c r="G926" s="7">
        <f t="shared" si="5"/>
        <v>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6">
        <v>921.0</v>
      </c>
      <c r="C927" s="7">
        <f t="shared" si="6"/>
        <v>0</v>
      </c>
      <c r="D927" s="7">
        <f t="shared" si="7"/>
        <v>0</v>
      </c>
      <c r="E927" s="7">
        <f t="shared" si="3"/>
        <v>0</v>
      </c>
      <c r="F927" s="7">
        <f t="shared" si="4"/>
        <v>0</v>
      </c>
      <c r="G927" s="7">
        <f t="shared" si="5"/>
        <v>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6">
        <v>922.0</v>
      </c>
      <c r="C928" s="7">
        <f t="shared" si="6"/>
        <v>0</v>
      </c>
      <c r="D928" s="7">
        <f t="shared" si="7"/>
        <v>0</v>
      </c>
      <c r="E928" s="7">
        <f t="shared" si="3"/>
        <v>0</v>
      </c>
      <c r="F928" s="7">
        <f t="shared" si="4"/>
        <v>0</v>
      </c>
      <c r="G928" s="7">
        <f t="shared" si="5"/>
        <v>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6">
        <v>923.0</v>
      </c>
      <c r="C929" s="7">
        <f t="shared" si="6"/>
        <v>0</v>
      </c>
      <c r="D929" s="7">
        <f t="shared" si="7"/>
        <v>0</v>
      </c>
      <c r="E929" s="7">
        <f t="shared" si="3"/>
        <v>0</v>
      </c>
      <c r="F929" s="7">
        <f t="shared" si="4"/>
        <v>0</v>
      </c>
      <c r="G929" s="7">
        <f t="shared" si="5"/>
        <v>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6">
        <v>924.0</v>
      </c>
      <c r="C930" s="7">
        <f t="shared" si="6"/>
        <v>0</v>
      </c>
      <c r="D930" s="7">
        <f t="shared" si="7"/>
        <v>0</v>
      </c>
      <c r="E930" s="7">
        <f t="shared" si="3"/>
        <v>0</v>
      </c>
      <c r="F930" s="7">
        <f t="shared" si="4"/>
        <v>0</v>
      </c>
      <c r="G930" s="7">
        <f t="shared" si="5"/>
        <v>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6">
        <v>925.0</v>
      </c>
      <c r="C931" s="7">
        <f t="shared" si="6"/>
        <v>0</v>
      </c>
      <c r="D931" s="7">
        <f t="shared" si="7"/>
        <v>0</v>
      </c>
      <c r="E931" s="7">
        <f t="shared" si="3"/>
        <v>0</v>
      </c>
      <c r="F931" s="7">
        <f t="shared" si="4"/>
        <v>0</v>
      </c>
      <c r="G931" s="7">
        <f t="shared" si="5"/>
        <v>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6">
        <v>926.0</v>
      </c>
      <c r="C932" s="7">
        <f t="shared" si="6"/>
        <v>0</v>
      </c>
      <c r="D932" s="7">
        <f t="shared" si="7"/>
        <v>0</v>
      </c>
      <c r="E932" s="7">
        <f t="shared" si="3"/>
        <v>0</v>
      </c>
      <c r="F932" s="7">
        <f t="shared" si="4"/>
        <v>0</v>
      </c>
      <c r="G932" s="7">
        <f t="shared" si="5"/>
        <v>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6">
        <v>927.0</v>
      </c>
      <c r="C933" s="7">
        <f t="shared" si="6"/>
        <v>0</v>
      </c>
      <c r="D933" s="7">
        <f t="shared" si="7"/>
        <v>0</v>
      </c>
      <c r="E933" s="7">
        <f t="shared" si="3"/>
        <v>0</v>
      </c>
      <c r="F933" s="7">
        <f t="shared" si="4"/>
        <v>0</v>
      </c>
      <c r="G933" s="7">
        <f t="shared" si="5"/>
        <v>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6">
        <v>928.0</v>
      </c>
      <c r="C934" s="7">
        <f t="shared" si="6"/>
        <v>0</v>
      </c>
      <c r="D934" s="7">
        <f t="shared" si="7"/>
        <v>0</v>
      </c>
      <c r="E934" s="7">
        <f t="shared" si="3"/>
        <v>0</v>
      </c>
      <c r="F934" s="7">
        <f t="shared" si="4"/>
        <v>0</v>
      </c>
      <c r="G934" s="7">
        <f t="shared" si="5"/>
        <v>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6">
        <v>929.0</v>
      </c>
      <c r="C935" s="7">
        <f t="shared" si="6"/>
        <v>0</v>
      </c>
      <c r="D935" s="7">
        <f t="shared" si="7"/>
        <v>0</v>
      </c>
      <c r="E935" s="7">
        <f t="shared" si="3"/>
        <v>0</v>
      </c>
      <c r="F935" s="7">
        <f t="shared" si="4"/>
        <v>0</v>
      </c>
      <c r="G935" s="7">
        <f t="shared" si="5"/>
        <v>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6">
        <v>930.0</v>
      </c>
      <c r="C936" s="7">
        <f t="shared" si="6"/>
        <v>0</v>
      </c>
      <c r="D936" s="7">
        <f t="shared" si="7"/>
        <v>0</v>
      </c>
      <c r="E936" s="7">
        <f t="shared" si="3"/>
        <v>0</v>
      </c>
      <c r="F936" s="7">
        <f t="shared" si="4"/>
        <v>0</v>
      </c>
      <c r="G936" s="7">
        <f t="shared" si="5"/>
        <v>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6">
        <v>931.0</v>
      </c>
      <c r="C937" s="7">
        <f t="shared" si="6"/>
        <v>0</v>
      </c>
      <c r="D937" s="7">
        <f t="shared" si="7"/>
        <v>0</v>
      </c>
      <c r="E937" s="7">
        <f t="shared" si="3"/>
        <v>0</v>
      </c>
      <c r="F937" s="7">
        <f t="shared" si="4"/>
        <v>0</v>
      </c>
      <c r="G937" s="7">
        <f t="shared" si="5"/>
        <v>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6">
        <v>932.0</v>
      </c>
      <c r="C938" s="7">
        <f t="shared" si="6"/>
        <v>0</v>
      </c>
      <c r="D938" s="7">
        <f t="shared" si="7"/>
        <v>0</v>
      </c>
      <c r="E938" s="7">
        <f t="shared" si="3"/>
        <v>0</v>
      </c>
      <c r="F938" s="7">
        <f t="shared" si="4"/>
        <v>0</v>
      </c>
      <c r="G938" s="7">
        <f t="shared" si="5"/>
        <v>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6">
        <v>933.0</v>
      </c>
      <c r="C939" s="7">
        <f t="shared" si="6"/>
        <v>0</v>
      </c>
      <c r="D939" s="7">
        <f t="shared" si="7"/>
        <v>0</v>
      </c>
      <c r="E939" s="7">
        <f t="shared" si="3"/>
        <v>0</v>
      </c>
      <c r="F939" s="7">
        <f t="shared" si="4"/>
        <v>0</v>
      </c>
      <c r="G939" s="7">
        <f t="shared" si="5"/>
        <v>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6">
        <v>934.0</v>
      </c>
      <c r="C940" s="7">
        <f t="shared" si="6"/>
        <v>0</v>
      </c>
      <c r="D940" s="7">
        <f t="shared" si="7"/>
        <v>0</v>
      </c>
      <c r="E940" s="7">
        <f t="shared" si="3"/>
        <v>0</v>
      </c>
      <c r="F940" s="7">
        <f t="shared" si="4"/>
        <v>0</v>
      </c>
      <c r="G940" s="7">
        <f t="shared" si="5"/>
        <v>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6">
        <v>935.0</v>
      </c>
      <c r="C941" s="7">
        <f t="shared" si="6"/>
        <v>0</v>
      </c>
      <c r="D941" s="7">
        <f t="shared" si="7"/>
        <v>0</v>
      </c>
      <c r="E941" s="7">
        <f t="shared" si="3"/>
        <v>0</v>
      </c>
      <c r="F941" s="7">
        <f t="shared" si="4"/>
        <v>0</v>
      </c>
      <c r="G941" s="7">
        <f t="shared" si="5"/>
        <v>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6">
        <v>936.0</v>
      </c>
      <c r="C942" s="7">
        <f t="shared" si="6"/>
        <v>0</v>
      </c>
      <c r="D942" s="7">
        <f t="shared" si="7"/>
        <v>0</v>
      </c>
      <c r="E942" s="7">
        <f t="shared" si="3"/>
        <v>0</v>
      </c>
      <c r="F942" s="7">
        <f t="shared" si="4"/>
        <v>0</v>
      </c>
      <c r="G942" s="7">
        <f t="shared" si="5"/>
        <v>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6">
        <v>937.0</v>
      </c>
      <c r="C943" s="7">
        <f t="shared" si="6"/>
        <v>0</v>
      </c>
      <c r="D943" s="7">
        <f t="shared" si="7"/>
        <v>0</v>
      </c>
      <c r="E943" s="7">
        <f t="shared" si="3"/>
        <v>0</v>
      </c>
      <c r="F943" s="7">
        <f t="shared" si="4"/>
        <v>0</v>
      </c>
      <c r="G943" s="7">
        <f t="shared" si="5"/>
        <v>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6">
        <v>938.0</v>
      </c>
      <c r="C944" s="7">
        <f t="shared" si="6"/>
        <v>0</v>
      </c>
      <c r="D944" s="7">
        <f t="shared" si="7"/>
        <v>0</v>
      </c>
      <c r="E944" s="7">
        <f t="shared" si="3"/>
        <v>0</v>
      </c>
      <c r="F944" s="7">
        <f t="shared" si="4"/>
        <v>0</v>
      </c>
      <c r="G944" s="7">
        <f t="shared" si="5"/>
        <v>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6">
        <v>939.0</v>
      </c>
      <c r="C945" s="7">
        <f t="shared" si="6"/>
        <v>0</v>
      </c>
      <c r="D945" s="7">
        <f t="shared" si="7"/>
        <v>0</v>
      </c>
      <c r="E945" s="7">
        <f t="shared" si="3"/>
        <v>0</v>
      </c>
      <c r="F945" s="7">
        <f t="shared" si="4"/>
        <v>0</v>
      </c>
      <c r="G945" s="7">
        <f t="shared" si="5"/>
        <v>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6">
        <v>940.0</v>
      </c>
      <c r="C946" s="7">
        <f t="shared" si="6"/>
        <v>0</v>
      </c>
      <c r="D946" s="7">
        <f t="shared" si="7"/>
        <v>0</v>
      </c>
      <c r="E946" s="7">
        <f t="shared" si="3"/>
        <v>0</v>
      </c>
      <c r="F946" s="7">
        <f t="shared" si="4"/>
        <v>0</v>
      </c>
      <c r="G946" s="7">
        <f t="shared" si="5"/>
        <v>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6">
        <v>941.0</v>
      </c>
      <c r="C947" s="7">
        <f t="shared" si="6"/>
        <v>0</v>
      </c>
      <c r="D947" s="7">
        <f t="shared" si="7"/>
        <v>0</v>
      </c>
      <c r="E947" s="7">
        <f t="shared" si="3"/>
        <v>0</v>
      </c>
      <c r="F947" s="7">
        <f t="shared" si="4"/>
        <v>0</v>
      </c>
      <c r="G947" s="7">
        <f t="shared" si="5"/>
        <v>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6">
        <v>942.0</v>
      </c>
      <c r="C948" s="7">
        <f t="shared" si="6"/>
        <v>0</v>
      </c>
      <c r="D948" s="7">
        <f t="shared" si="7"/>
        <v>0</v>
      </c>
      <c r="E948" s="7">
        <f t="shared" si="3"/>
        <v>0</v>
      </c>
      <c r="F948" s="7">
        <f t="shared" si="4"/>
        <v>0</v>
      </c>
      <c r="G948" s="7">
        <f t="shared" si="5"/>
        <v>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6">
        <v>943.0</v>
      </c>
      <c r="C949" s="7">
        <f t="shared" si="6"/>
        <v>0</v>
      </c>
      <c r="D949" s="7">
        <f t="shared" si="7"/>
        <v>0</v>
      </c>
      <c r="E949" s="7">
        <f t="shared" si="3"/>
        <v>0</v>
      </c>
      <c r="F949" s="7">
        <f t="shared" si="4"/>
        <v>0</v>
      </c>
      <c r="G949" s="7">
        <f t="shared" si="5"/>
        <v>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6">
        <v>944.0</v>
      </c>
      <c r="C950" s="7">
        <f t="shared" si="6"/>
        <v>0</v>
      </c>
      <c r="D950" s="7">
        <f t="shared" si="7"/>
        <v>0</v>
      </c>
      <c r="E950" s="7">
        <f t="shared" si="3"/>
        <v>0</v>
      </c>
      <c r="F950" s="7">
        <f t="shared" si="4"/>
        <v>0</v>
      </c>
      <c r="G950" s="7">
        <f t="shared" si="5"/>
        <v>0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6">
        <v>945.0</v>
      </c>
      <c r="C951" s="7">
        <f t="shared" si="6"/>
        <v>0</v>
      </c>
      <c r="D951" s="7">
        <f t="shared" si="7"/>
        <v>0</v>
      </c>
      <c r="E951" s="7">
        <f t="shared" si="3"/>
        <v>0</v>
      </c>
      <c r="F951" s="7">
        <f t="shared" si="4"/>
        <v>0</v>
      </c>
      <c r="G951" s="7">
        <f t="shared" si="5"/>
        <v>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6">
        <v>946.0</v>
      </c>
      <c r="C952" s="7">
        <f t="shared" si="6"/>
        <v>0</v>
      </c>
      <c r="D952" s="7">
        <f t="shared" si="7"/>
        <v>0</v>
      </c>
      <c r="E952" s="7">
        <f t="shared" si="3"/>
        <v>0</v>
      </c>
      <c r="F952" s="7">
        <f t="shared" si="4"/>
        <v>0</v>
      </c>
      <c r="G952" s="7">
        <f t="shared" si="5"/>
        <v>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6">
        <v>947.0</v>
      </c>
      <c r="C953" s="7">
        <f t="shared" si="6"/>
        <v>0</v>
      </c>
      <c r="D953" s="7">
        <f t="shared" si="7"/>
        <v>0</v>
      </c>
      <c r="E953" s="7">
        <f t="shared" si="3"/>
        <v>0</v>
      </c>
      <c r="F953" s="7">
        <f t="shared" si="4"/>
        <v>0</v>
      </c>
      <c r="G953" s="7">
        <f t="shared" si="5"/>
        <v>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6">
        <v>948.0</v>
      </c>
      <c r="C954" s="7">
        <f t="shared" si="6"/>
        <v>0</v>
      </c>
      <c r="D954" s="7">
        <f t="shared" si="7"/>
        <v>0</v>
      </c>
      <c r="E954" s="7">
        <f t="shared" si="3"/>
        <v>0</v>
      </c>
      <c r="F954" s="7">
        <f t="shared" si="4"/>
        <v>0</v>
      </c>
      <c r="G954" s="7">
        <f t="shared" si="5"/>
        <v>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6">
        <v>949.0</v>
      </c>
      <c r="C955" s="7">
        <f t="shared" si="6"/>
        <v>0</v>
      </c>
      <c r="D955" s="7">
        <f t="shared" si="7"/>
        <v>0</v>
      </c>
      <c r="E955" s="7">
        <f t="shared" si="3"/>
        <v>0</v>
      </c>
      <c r="F955" s="7">
        <f t="shared" si="4"/>
        <v>0</v>
      </c>
      <c r="G955" s="7">
        <f t="shared" si="5"/>
        <v>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6">
        <v>950.0</v>
      </c>
      <c r="C956" s="7">
        <f t="shared" si="6"/>
        <v>0</v>
      </c>
      <c r="D956" s="7">
        <f t="shared" si="7"/>
        <v>0</v>
      </c>
      <c r="E956" s="7">
        <f t="shared" si="3"/>
        <v>0</v>
      </c>
      <c r="F956" s="7">
        <f t="shared" si="4"/>
        <v>0</v>
      </c>
      <c r="G956" s="7">
        <f t="shared" si="5"/>
        <v>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6">
        <v>951.0</v>
      </c>
      <c r="C957" s="7">
        <f t="shared" si="6"/>
        <v>0</v>
      </c>
      <c r="D957" s="7">
        <f t="shared" si="7"/>
        <v>0</v>
      </c>
      <c r="E957" s="7">
        <f t="shared" si="3"/>
        <v>0</v>
      </c>
      <c r="F957" s="7">
        <f t="shared" si="4"/>
        <v>0</v>
      </c>
      <c r="G957" s="7">
        <f t="shared" si="5"/>
        <v>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6">
        <v>952.0</v>
      </c>
      <c r="C958" s="7">
        <f t="shared" si="6"/>
        <v>0</v>
      </c>
      <c r="D958" s="7">
        <f t="shared" si="7"/>
        <v>0</v>
      </c>
      <c r="E958" s="7">
        <f t="shared" si="3"/>
        <v>0</v>
      </c>
      <c r="F958" s="7">
        <f t="shared" si="4"/>
        <v>0</v>
      </c>
      <c r="G958" s="7">
        <f t="shared" si="5"/>
        <v>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6">
        <v>953.0</v>
      </c>
      <c r="C959" s="7">
        <f t="shared" si="6"/>
        <v>0</v>
      </c>
      <c r="D959" s="7">
        <f t="shared" si="7"/>
        <v>0</v>
      </c>
      <c r="E959" s="7">
        <f t="shared" si="3"/>
        <v>0</v>
      </c>
      <c r="F959" s="7">
        <f t="shared" si="4"/>
        <v>0</v>
      </c>
      <c r="G959" s="7">
        <f t="shared" si="5"/>
        <v>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6">
        <v>954.0</v>
      </c>
      <c r="C960" s="7">
        <f t="shared" si="6"/>
        <v>0</v>
      </c>
      <c r="D960" s="7">
        <f t="shared" si="7"/>
        <v>0</v>
      </c>
      <c r="E960" s="7">
        <f t="shared" si="3"/>
        <v>0</v>
      </c>
      <c r="F960" s="7">
        <f t="shared" si="4"/>
        <v>0</v>
      </c>
      <c r="G960" s="7">
        <f t="shared" si="5"/>
        <v>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6">
        <v>955.0</v>
      </c>
      <c r="C961" s="7">
        <f t="shared" si="6"/>
        <v>0</v>
      </c>
      <c r="D961" s="7">
        <f t="shared" si="7"/>
        <v>0</v>
      </c>
      <c r="E961" s="7">
        <f t="shared" si="3"/>
        <v>0</v>
      </c>
      <c r="F961" s="7">
        <f t="shared" si="4"/>
        <v>0</v>
      </c>
      <c r="G961" s="7">
        <f t="shared" si="5"/>
        <v>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6">
        <v>956.0</v>
      </c>
      <c r="C962" s="7">
        <f t="shared" si="6"/>
        <v>0</v>
      </c>
      <c r="D962" s="7">
        <f t="shared" si="7"/>
        <v>0</v>
      </c>
      <c r="E962" s="7">
        <f t="shared" si="3"/>
        <v>0</v>
      </c>
      <c r="F962" s="7">
        <f t="shared" si="4"/>
        <v>0</v>
      </c>
      <c r="G962" s="7">
        <f t="shared" si="5"/>
        <v>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6">
        <v>957.0</v>
      </c>
      <c r="C963" s="7">
        <f t="shared" si="6"/>
        <v>0</v>
      </c>
      <c r="D963" s="7">
        <f t="shared" si="7"/>
        <v>0</v>
      </c>
      <c r="E963" s="7">
        <f t="shared" si="3"/>
        <v>0</v>
      </c>
      <c r="F963" s="7">
        <f t="shared" si="4"/>
        <v>0</v>
      </c>
      <c r="G963" s="7">
        <f t="shared" si="5"/>
        <v>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6">
        <v>958.0</v>
      </c>
      <c r="C964" s="7">
        <f t="shared" si="6"/>
        <v>0</v>
      </c>
      <c r="D964" s="7">
        <f t="shared" si="7"/>
        <v>0</v>
      </c>
      <c r="E964" s="7">
        <f t="shared" si="3"/>
        <v>0</v>
      </c>
      <c r="F964" s="7">
        <f t="shared" si="4"/>
        <v>0</v>
      </c>
      <c r="G964" s="7">
        <f t="shared" si="5"/>
        <v>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6">
        <v>959.0</v>
      </c>
      <c r="C965" s="7">
        <f t="shared" si="6"/>
        <v>0</v>
      </c>
      <c r="D965" s="7">
        <f t="shared" si="7"/>
        <v>0</v>
      </c>
      <c r="E965" s="7">
        <f t="shared" si="3"/>
        <v>0</v>
      </c>
      <c r="F965" s="7">
        <f t="shared" si="4"/>
        <v>0</v>
      </c>
      <c r="G965" s="7">
        <f t="shared" si="5"/>
        <v>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6">
        <v>960.0</v>
      </c>
      <c r="C966" s="7">
        <f t="shared" si="6"/>
        <v>0</v>
      </c>
      <c r="D966" s="7">
        <f t="shared" si="7"/>
        <v>0</v>
      </c>
      <c r="E966" s="7">
        <f t="shared" si="3"/>
        <v>0</v>
      </c>
      <c r="F966" s="7">
        <f t="shared" si="4"/>
        <v>0</v>
      </c>
      <c r="G966" s="7">
        <f t="shared" si="5"/>
        <v>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6">
        <v>961.0</v>
      </c>
      <c r="C967" s="7">
        <f t="shared" si="6"/>
        <v>0</v>
      </c>
      <c r="D967" s="7">
        <f t="shared" si="7"/>
        <v>0</v>
      </c>
      <c r="E967" s="7">
        <f t="shared" si="3"/>
        <v>0</v>
      </c>
      <c r="F967" s="7">
        <f t="shared" si="4"/>
        <v>0</v>
      </c>
      <c r="G967" s="7">
        <f t="shared" si="5"/>
        <v>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6">
        <v>962.0</v>
      </c>
      <c r="C968" s="7">
        <f t="shared" si="6"/>
        <v>0</v>
      </c>
      <c r="D968" s="7">
        <f t="shared" si="7"/>
        <v>0</v>
      </c>
      <c r="E968" s="7">
        <f t="shared" si="3"/>
        <v>0</v>
      </c>
      <c r="F968" s="7">
        <f t="shared" si="4"/>
        <v>0</v>
      </c>
      <c r="G968" s="7">
        <f t="shared" si="5"/>
        <v>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6">
        <v>963.0</v>
      </c>
      <c r="C969" s="7">
        <f t="shared" si="6"/>
        <v>0</v>
      </c>
      <c r="D969" s="7">
        <f t="shared" si="7"/>
        <v>0</v>
      </c>
      <c r="E969" s="7">
        <f t="shared" si="3"/>
        <v>0</v>
      </c>
      <c r="F969" s="7">
        <f t="shared" si="4"/>
        <v>0</v>
      </c>
      <c r="G969" s="7">
        <f t="shared" si="5"/>
        <v>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6">
        <v>964.0</v>
      </c>
      <c r="C970" s="7">
        <f t="shared" si="6"/>
        <v>0</v>
      </c>
      <c r="D970" s="7">
        <f t="shared" si="7"/>
        <v>0</v>
      </c>
      <c r="E970" s="7">
        <f t="shared" si="3"/>
        <v>0</v>
      </c>
      <c r="F970" s="7">
        <f t="shared" si="4"/>
        <v>0</v>
      </c>
      <c r="G970" s="7">
        <f t="shared" si="5"/>
        <v>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6">
        <v>965.0</v>
      </c>
      <c r="C971" s="7">
        <f t="shared" si="6"/>
        <v>0</v>
      </c>
      <c r="D971" s="7">
        <f t="shared" si="7"/>
        <v>0</v>
      </c>
      <c r="E971" s="7">
        <f t="shared" si="3"/>
        <v>0</v>
      </c>
      <c r="F971" s="7">
        <f t="shared" si="4"/>
        <v>0</v>
      </c>
      <c r="G971" s="7">
        <f t="shared" si="5"/>
        <v>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6">
        <v>966.0</v>
      </c>
      <c r="C972" s="7">
        <f t="shared" si="6"/>
        <v>0</v>
      </c>
      <c r="D972" s="7">
        <f t="shared" si="7"/>
        <v>0</v>
      </c>
      <c r="E972" s="7">
        <f t="shared" si="3"/>
        <v>0</v>
      </c>
      <c r="F972" s="7">
        <f t="shared" si="4"/>
        <v>0</v>
      </c>
      <c r="G972" s="7">
        <f t="shared" si="5"/>
        <v>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6">
        <v>967.0</v>
      </c>
      <c r="C973" s="7">
        <f t="shared" si="6"/>
        <v>0</v>
      </c>
      <c r="D973" s="7">
        <f t="shared" si="7"/>
        <v>0</v>
      </c>
      <c r="E973" s="7">
        <f t="shared" si="3"/>
        <v>0</v>
      </c>
      <c r="F973" s="7">
        <f t="shared" si="4"/>
        <v>0</v>
      </c>
      <c r="G973" s="7">
        <f t="shared" si="5"/>
        <v>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6">
        <v>968.0</v>
      </c>
      <c r="C974" s="7">
        <f t="shared" si="6"/>
        <v>0</v>
      </c>
      <c r="D974" s="7">
        <f t="shared" si="7"/>
        <v>0</v>
      </c>
      <c r="E974" s="7">
        <f t="shared" si="3"/>
        <v>0</v>
      </c>
      <c r="F974" s="7">
        <f t="shared" si="4"/>
        <v>0</v>
      </c>
      <c r="G974" s="7">
        <f t="shared" si="5"/>
        <v>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6">
        <v>969.0</v>
      </c>
      <c r="C975" s="7">
        <f t="shared" si="6"/>
        <v>0</v>
      </c>
      <c r="D975" s="7">
        <f t="shared" si="7"/>
        <v>0</v>
      </c>
      <c r="E975" s="7">
        <f t="shared" si="3"/>
        <v>0</v>
      </c>
      <c r="F975" s="7">
        <f t="shared" si="4"/>
        <v>0</v>
      </c>
      <c r="G975" s="7">
        <f t="shared" si="5"/>
        <v>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6">
        <v>970.0</v>
      </c>
      <c r="C976" s="7">
        <f t="shared" si="6"/>
        <v>0</v>
      </c>
      <c r="D976" s="7">
        <f t="shared" si="7"/>
        <v>0</v>
      </c>
      <c r="E976" s="7">
        <f t="shared" si="3"/>
        <v>0</v>
      </c>
      <c r="F976" s="7">
        <f t="shared" si="4"/>
        <v>0</v>
      </c>
      <c r="G976" s="7">
        <f t="shared" si="5"/>
        <v>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6">
        <v>971.0</v>
      </c>
      <c r="C977" s="7">
        <f t="shared" si="6"/>
        <v>0</v>
      </c>
      <c r="D977" s="7">
        <f t="shared" si="7"/>
        <v>0</v>
      </c>
      <c r="E977" s="7">
        <f t="shared" si="3"/>
        <v>0</v>
      </c>
      <c r="F977" s="7">
        <f t="shared" si="4"/>
        <v>0</v>
      </c>
      <c r="G977" s="7">
        <f t="shared" si="5"/>
        <v>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6">
        <v>972.0</v>
      </c>
      <c r="C978" s="7">
        <f t="shared" si="6"/>
        <v>0</v>
      </c>
      <c r="D978" s="7">
        <f t="shared" si="7"/>
        <v>0</v>
      </c>
      <c r="E978" s="7">
        <f t="shared" si="3"/>
        <v>0</v>
      </c>
      <c r="F978" s="7">
        <f t="shared" si="4"/>
        <v>0</v>
      </c>
      <c r="G978" s="7">
        <f t="shared" si="5"/>
        <v>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6">
        <v>973.0</v>
      </c>
      <c r="C979" s="7">
        <f t="shared" si="6"/>
        <v>0</v>
      </c>
      <c r="D979" s="7">
        <f t="shared" si="7"/>
        <v>0</v>
      </c>
      <c r="E979" s="7">
        <f t="shared" si="3"/>
        <v>0</v>
      </c>
      <c r="F979" s="7">
        <f t="shared" si="4"/>
        <v>0</v>
      </c>
      <c r="G979" s="7">
        <f t="shared" si="5"/>
        <v>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6">
        <v>974.0</v>
      </c>
      <c r="C980" s="7">
        <f t="shared" si="6"/>
        <v>0</v>
      </c>
      <c r="D980" s="7">
        <f t="shared" si="7"/>
        <v>0</v>
      </c>
      <c r="E980" s="7">
        <f t="shared" si="3"/>
        <v>0</v>
      </c>
      <c r="F980" s="7">
        <f t="shared" si="4"/>
        <v>0</v>
      </c>
      <c r="G980" s="7">
        <f t="shared" si="5"/>
        <v>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6">
        <v>975.0</v>
      </c>
      <c r="C981" s="7">
        <f t="shared" si="6"/>
        <v>0</v>
      </c>
      <c r="D981" s="7">
        <f t="shared" si="7"/>
        <v>0</v>
      </c>
      <c r="E981" s="7">
        <f t="shared" si="3"/>
        <v>0</v>
      </c>
      <c r="F981" s="7">
        <f t="shared" si="4"/>
        <v>0</v>
      </c>
      <c r="G981" s="7">
        <f t="shared" si="5"/>
        <v>0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6">
        <v>976.0</v>
      </c>
      <c r="C982" s="7">
        <f t="shared" si="6"/>
        <v>0</v>
      </c>
      <c r="D982" s="7">
        <f t="shared" si="7"/>
        <v>0</v>
      </c>
      <c r="E982" s="7">
        <f t="shared" si="3"/>
        <v>0</v>
      </c>
      <c r="F982" s="7">
        <f t="shared" si="4"/>
        <v>0</v>
      </c>
      <c r="G982" s="7">
        <f t="shared" si="5"/>
        <v>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6">
        <v>977.0</v>
      </c>
      <c r="C983" s="7">
        <f t="shared" si="6"/>
        <v>0</v>
      </c>
      <c r="D983" s="7">
        <f t="shared" si="7"/>
        <v>0</v>
      </c>
      <c r="E983" s="7">
        <f t="shared" si="3"/>
        <v>0</v>
      </c>
      <c r="F983" s="7">
        <f t="shared" si="4"/>
        <v>0</v>
      </c>
      <c r="G983" s="7">
        <f t="shared" si="5"/>
        <v>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6">
        <v>978.0</v>
      </c>
      <c r="C984" s="7">
        <f t="shared" si="6"/>
        <v>0</v>
      </c>
      <c r="D984" s="7">
        <f t="shared" si="7"/>
        <v>0</v>
      </c>
      <c r="E984" s="7">
        <f t="shared" si="3"/>
        <v>0</v>
      </c>
      <c r="F984" s="7">
        <f t="shared" si="4"/>
        <v>0</v>
      </c>
      <c r="G984" s="7">
        <f t="shared" si="5"/>
        <v>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6">
        <v>979.0</v>
      </c>
      <c r="C985" s="7">
        <f t="shared" si="6"/>
        <v>0</v>
      </c>
      <c r="D985" s="7">
        <f t="shared" si="7"/>
        <v>0</v>
      </c>
      <c r="E985" s="7">
        <f t="shared" si="3"/>
        <v>0</v>
      </c>
      <c r="F985" s="7">
        <f t="shared" si="4"/>
        <v>0</v>
      </c>
      <c r="G985" s="7">
        <f t="shared" si="5"/>
        <v>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6">
        <v>980.0</v>
      </c>
      <c r="C986" s="7">
        <f t="shared" si="6"/>
        <v>0</v>
      </c>
      <c r="D986" s="7">
        <f t="shared" si="7"/>
        <v>0</v>
      </c>
      <c r="E986" s="7">
        <f t="shared" si="3"/>
        <v>0</v>
      </c>
      <c r="F986" s="7">
        <f t="shared" si="4"/>
        <v>0</v>
      </c>
      <c r="G986" s="7">
        <f t="shared" si="5"/>
        <v>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6">
        <v>981.0</v>
      </c>
      <c r="C987" s="7">
        <f t="shared" si="6"/>
        <v>0</v>
      </c>
      <c r="D987" s="7">
        <f t="shared" si="7"/>
        <v>0</v>
      </c>
      <c r="E987" s="7">
        <f t="shared" si="3"/>
        <v>0</v>
      </c>
      <c r="F987" s="7">
        <f t="shared" si="4"/>
        <v>0</v>
      </c>
      <c r="G987" s="7">
        <f t="shared" si="5"/>
        <v>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6">
        <v>982.0</v>
      </c>
      <c r="C988" s="7">
        <f t="shared" si="6"/>
        <v>0</v>
      </c>
      <c r="D988" s="7">
        <f t="shared" si="7"/>
        <v>0</v>
      </c>
      <c r="E988" s="7">
        <f t="shared" si="3"/>
        <v>0</v>
      </c>
      <c r="F988" s="7">
        <f t="shared" si="4"/>
        <v>0</v>
      </c>
      <c r="G988" s="7">
        <f t="shared" si="5"/>
        <v>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6">
        <v>983.0</v>
      </c>
      <c r="C989" s="7">
        <f t="shared" si="6"/>
        <v>0</v>
      </c>
      <c r="D989" s="7">
        <f t="shared" si="7"/>
        <v>0</v>
      </c>
      <c r="E989" s="7">
        <f t="shared" si="3"/>
        <v>0</v>
      </c>
      <c r="F989" s="7">
        <f t="shared" si="4"/>
        <v>0</v>
      </c>
      <c r="G989" s="7">
        <f t="shared" si="5"/>
        <v>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6">
        <v>984.0</v>
      </c>
      <c r="C990" s="7">
        <f t="shared" si="6"/>
        <v>0</v>
      </c>
      <c r="D990" s="7">
        <f t="shared" si="7"/>
        <v>0</v>
      </c>
      <c r="E990" s="7">
        <f t="shared" si="3"/>
        <v>0</v>
      </c>
      <c r="F990" s="7">
        <f t="shared" si="4"/>
        <v>0</v>
      </c>
      <c r="G990" s="7">
        <f t="shared" si="5"/>
        <v>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6">
        <v>985.0</v>
      </c>
      <c r="C991" s="7">
        <f t="shared" si="6"/>
        <v>0</v>
      </c>
      <c r="D991" s="7">
        <f t="shared" si="7"/>
        <v>0</v>
      </c>
      <c r="E991" s="7">
        <f t="shared" si="3"/>
        <v>0</v>
      </c>
      <c r="F991" s="7">
        <f t="shared" si="4"/>
        <v>0</v>
      </c>
      <c r="G991" s="7">
        <f t="shared" si="5"/>
        <v>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6">
        <v>986.0</v>
      </c>
      <c r="C992" s="7">
        <f t="shared" si="6"/>
        <v>0</v>
      </c>
      <c r="D992" s="7">
        <f t="shared" si="7"/>
        <v>0</v>
      </c>
      <c r="E992" s="7">
        <f t="shared" si="3"/>
        <v>0</v>
      </c>
      <c r="F992" s="7">
        <f t="shared" si="4"/>
        <v>0</v>
      </c>
      <c r="G992" s="7">
        <f t="shared" si="5"/>
        <v>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6">
        <v>987.0</v>
      </c>
      <c r="C993" s="7">
        <f t="shared" si="6"/>
        <v>0</v>
      </c>
      <c r="D993" s="7">
        <f t="shared" si="7"/>
        <v>0</v>
      </c>
      <c r="E993" s="7">
        <f t="shared" si="3"/>
        <v>0</v>
      </c>
      <c r="F993" s="7">
        <f t="shared" si="4"/>
        <v>0</v>
      </c>
      <c r="G993" s="7">
        <f t="shared" si="5"/>
        <v>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6">
        <v>988.0</v>
      </c>
      <c r="C994" s="7">
        <f t="shared" si="6"/>
        <v>0</v>
      </c>
      <c r="D994" s="7">
        <f t="shared" si="7"/>
        <v>0</v>
      </c>
      <c r="E994" s="7">
        <f t="shared" si="3"/>
        <v>0</v>
      </c>
      <c r="F994" s="7">
        <f t="shared" si="4"/>
        <v>0</v>
      </c>
      <c r="G994" s="7">
        <f t="shared" si="5"/>
        <v>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6">
        <v>989.0</v>
      </c>
      <c r="C995" s="7">
        <f t="shared" si="6"/>
        <v>0</v>
      </c>
      <c r="D995" s="7">
        <f t="shared" si="7"/>
        <v>0</v>
      </c>
      <c r="E995" s="7">
        <f t="shared" si="3"/>
        <v>0</v>
      </c>
      <c r="F995" s="7">
        <f t="shared" si="4"/>
        <v>0</v>
      </c>
      <c r="G995" s="7">
        <f t="shared" si="5"/>
        <v>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6">
        <v>990.0</v>
      </c>
      <c r="C996" s="7">
        <f t="shared" si="6"/>
        <v>0</v>
      </c>
      <c r="D996" s="7">
        <f t="shared" si="7"/>
        <v>0</v>
      </c>
      <c r="E996" s="7">
        <f t="shared" si="3"/>
        <v>0</v>
      </c>
      <c r="F996" s="7">
        <f t="shared" si="4"/>
        <v>0</v>
      </c>
      <c r="G996" s="7">
        <f t="shared" si="5"/>
        <v>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6">
        <v>991.0</v>
      </c>
      <c r="C997" s="7">
        <f t="shared" si="6"/>
        <v>0</v>
      </c>
      <c r="D997" s="7">
        <f t="shared" si="7"/>
        <v>0</v>
      </c>
      <c r="E997" s="7">
        <f t="shared" si="3"/>
        <v>0</v>
      </c>
      <c r="F997" s="7">
        <f t="shared" si="4"/>
        <v>0</v>
      </c>
      <c r="G997" s="7">
        <f t="shared" si="5"/>
        <v>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6">
        <v>992.0</v>
      </c>
      <c r="C998" s="7">
        <f t="shared" si="6"/>
        <v>0</v>
      </c>
      <c r="D998" s="7">
        <f t="shared" si="7"/>
        <v>0</v>
      </c>
      <c r="E998" s="7">
        <f t="shared" si="3"/>
        <v>0</v>
      </c>
      <c r="F998" s="7">
        <f t="shared" si="4"/>
        <v>0</v>
      </c>
      <c r="G998" s="7">
        <f t="shared" si="5"/>
        <v>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6">
        <v>993.0</v>
      </c>
      <c r="C999" s="7">
        <f t="shared" si="6"/>
        <v>0</v>
      </c>
      <c r="D999" s="7">
        <f t="shared" si="7"/>
        <v>0</v>
      </c>
      <c r="E999" s="7">
        <f t="shared" si="3"/>
        <v>0</v>
      </c>
      <c r="F999" s="7">
        <f t="shared" si="4"/>
        <v>0</v>
      </c>
      <c r="G999" s="7">
        <f t="shared" si="5"/>
        <v>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6">
        <v>994.0</v>
      </c>
      <c r="C1000" s="7">
        <f t="shared" si="6"/>
        <v>0</v>
      </c>
      <c r="D1000" s="7">
        <f t="shared" si="7"/>
        <v>0</v>
      </c>
      <c r="E1000" s="7">
        <f t="shared" si="3"/>
        <v>0</v>
      </c>
      <c r="F1000" s="7">
        <f t="shared" si="4"/>
        <v>0</v>
      </c>
      <c r="G1000" s="7">
        <f t="shared" si="5"/>
        <v>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6.43"/>
    <col customWidth="1" min="2" max="2" width="10.71"/>
    <col customWidth="1" min="3" max="3" width="13.71"/>
    <col customWidth="1" min="4" max="8" width="12.71"/>
    <col customWidth="1" min="9" max="26" width="11.43"/>
  </cols>
  <sheetData>
    <row r="1" ht="14.25" customHeight="1">
      <c r="A1" s="1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0</v>
      </c>
      <c r="B2" s="9">
        <v>0.0</v>
      </c>
      <c r="C2" s="1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</v>
      </c>
      <c r="B3" s="3">
        <v>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11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12</v>
      </c>
      <c r="B5" s="11">
        <f>(1+B4/12)^12-1</f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6">
        <v>0.0</v>
      </c>
      <c r="C7" s="7">
        <f t="shared" ref="C7:C1001" si="1">IF(B$3*12&gt;=B7,-PMT(B$4/12,(B$3*12)+1,B$2/(1+B$4/12)),0)</f>
        <v>0</v>
      </c>
      <c r="D7" s="7">
        <v>0.0</v>
      </c>
      <c r="E7" s="7">
        <f>C7</f>
        <v>0</v>
      </c>
      <c r="F7" s="7">
        <f t="shared" ref="F7:F1001" si="2">SUM(E$7:E7)</f>
        <v>0</v>
      </c>
      <c r="G7" s="7">
        <f>B2-E7</f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">
        <v>1.0</v>
      </c>
      <c r="C8" s="7">
        <f t="shared" si="1"/>
        <v>0</v>
      </c>
      <c r="D8" s="7">
        <f t="shared" ref="D8:D1001" si="3">IF(B$3*12&gt;=B8,G7*B$4/12,0)</f>
        <v>0</v>
      </c>
      <c r="E8" s="7">
        <f t="shared" ref="E8:E1001" si="4">C8-D8</f>
        <v>0</v>
      </c>
      <c r="F8" s="7">
        <f t="shared" si="2"/>
        <v>0</v>
      </c>
      <c r="G8" s="7">
        <f t="shared" ref="G8:G1001" si="5">G7-E8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6">
        <v>2.0</v>
      </c>
      <c r="C9" s="7">
        <f t="shared" si="1"/>
        <v>0</v>
      </c>
      <c r="D9" s="7">
        <f t="shared" si="3"/>
        <v>0</v>
      </c>
      <c r="E9" s="7">
        <f t="shared" si="4"/>
        <v>0</v>
      </c>
      <c r="F9" s="7">
        <f t="shared" si="2"/>
        <v>0</v>
      </c>
      <c r="G9" s="7">
        <f t="shared" si="5"/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6">
        <v>3.0</v>
      </c>
      <c r="C10" s="7">
        <f t="shared" si="1"/>
        <v>0</v>
      </c>
      <c r="D10" s="7">
        <f t="shared" si="3"/>
        <v>0</v>
      </c>
      <c r="E10" s="7">
        <f t="shared" si="4"/>
        <v>0</v>
      </c>
      <c r="F10" s="7">
        <f t="shared" si="2"/>
        <v>0</v>
      </c>
      <c r="G10" s="7">
        <f t="shared" si="5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6">
        <v>4.0</v>
      </c>
      <c r="C11" s="7">
        <f t="shared" si="1"/>
        <v>0</v>
      </c>
      <c r="D11" s="7">
        <f t="shared" si="3"/>
        <v>0</v>
      </c>
      <c r="E11" s="7">
        <f t="shared" si="4"/>
        <v>0</v>
      </c>
      <c r="F11" s="7">
        <f t="shared" si="2"/>
        <v>0</v>
      </c>
      <c r="G11" s="7">
        <f t="shared" si="5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6">
        <v>5.0</v>
      </c>
      <c r="C12" s="7">
        <f t="shared" si="1"/>
        <v>0</v>
      </c>
      <c r="D12" s="7">
        <f t="shared" si="3"/>
        <v>0</v>
      </c>
      <c r="E12" s="7">
        <f t="shared" si="4"/>
        <v>0</v>
      </c>
      <c r="F12" s="7">
        <f t="shared" si="2"/>
        <v>0</v>
      </c>
      <c r="G12" s="7">
        <f t="shared" si="5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6">
        <v>6.0</v>
      </c>
      <c r="C13" s="7">
        <f t="shared" si="1"/>
        <v>0</v>
      </c>
      <c r="D13" s="7">
        <f t="shared" si="3"/>
        <v>0</v>
      </c>
      <c r="E13" s="7">
        <f t="shared" si="4"/>
        <v>0</v>
      </c>
      <c r="F13" s="7">
        <f t="shared" si="2"/>
        <v>0</v>
      </c>
      <c r="G13" s="7">
        <f t="shared" si="5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6">
        <v>7.0</v>
      </c>
      <c r="C14" s="7">
        <f t="shared" si="1"/>
        <v>0</v>
      </c>
      <c r="D14" s="7">
        <f t="shared" si="3"/>
        <v>0</v>
      </c>
      <c r="E14" s="7">
        <f t="shared" si="4"/>
        <v>0</v>
      </c>
      <c r="F14" s="7">
        <f t="shared" si="2"/>
        <v>0</v>
      </c>
      <c r="G14" s="7">
        <f t="shared" si="5"/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6">
        <v>8.0</v>
      </c>
      <c r="C15" s="7">
        <f t="shared" si="1"/>
        <v>0</v>
      </c>
      <c r="D15" s="7">
        <f t="shared" si="3"/>
        <v>0</v>
      </c>
      <c r="E15" s="7">
        <f t="shared" si="4"/>
        <v>0</v>
      </c>
      <c r="F15" s="7">
        <f t="shared" si="2"/>
        <v>0</v>
      </c>
      <c r="G15" s="7">
        <f t="shared" si="5"/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6">
        <v>9.0</v>
      </c>
      <c r="C16" s="7">
        <f t="shared" si="1"/>
        <v>0</v>
      </c>
      <c r="D16" s="7">
        <f t="shared" si="3"/>
        <v>0</v>
      </c>
      <c r="E16" s="7">
        <f t="shared" si="4"/>
        <v>0</v>
      </c>
      <c r="F16" s="7">
        <f t="shared" si="2"/>
        <v>0</v>
      </c>
      <c r="G16" s="7">
        <f t="shared" si="5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6">
        <v>10.0</v>
      </c>
      <c r="C17" s="7">
        <f t="shared" si="1"/>
        <v>0</v>
      </c>
      <c r="D17" s="7">
        <f t="shared" si="3"/>
        <v>0</v>
      </c>
      <c r="E17" s="7">
        <f t="shared" si="4"/>
        <v>0</v>
      </c>
      <c r="F17" s="7">
        <f t="shared" si="2"/>
        <v>0</v>
      </c>
      <c r="G17" s="7">
        <f t="shared" si="5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6">
        <v>11.0</v>
      </c>
      <c r="C18" s="7">
        <f t="shared" si="1"/>
        <v>0</v>
      </c>
      <c r="D18" s="7">
        <f t="shared" si="3"/>
        <v>0</v>
      </c>
      <c r="E18" s="7">
        <f t="shared" si="4"/>
        <v>0</v>
      </c>
      <c r="F18" s="7">
        <f t="shared" si="2"/>
        <v>0</v>
      </c>
      <c r="G18" s="7">
        <f t="shared" si="5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6">
        <v>12.0</v>
      </c>
      <c r="C19" s="7">
        <f t="shared" si="1"/>
        <v>0</v>
      </c>
      <c r="D19" s="7">
        <f t="shared" si="3"/>
        <v>0</v>
      </c>
      <c r="E19" s="7">
        <f t="shared" si="4"/>
        <v>0</v>
      </c>
      <c r="F19" s="7">
        <f t="shared" si="2"/>
        <v>0</v>
      </c>
      <c r="G19" s="7">
        <f t="shared" si="5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6">
        <v>13.0</v>
      </c>
      <c r="C20" s="7">
        <f t="shared" si="1"/>
        <v>0</v>
      </c>
      <c r="D20" s="7">
        <f t="shared" si="3"/>
        <v>0</v>
      </c>
      <c r="E20" s="7">
        <f t="shared" si="4"/>
        <v>0</v>
      </c>
      <c r="F20" s="7">
        <f t="shared" si="2"/>
        <v>0</v>
      </c>
      <c r="G20" s="7">
        <f t="shared" si="5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6">
        <v>14.0</v>
      </c>
      <c r="C21" s="7">
        <f t="shared" si="1"/>
        <v>0</v>
      </c>
      <c r="D21" s="7">
        <f t="shared" si="3"/>
        <v>0</v>
      </c>
      <c r="E21" s="7">
        <f t="shared" si="4"/>
        <v>0</v>
      </c>
      <c r="F21" s="7">
        <f t="shared" si="2"/>
        <v>0</v>
      </c>
      <c r="G21" s="7">
        <f t="shared" si="5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6">
        <v>15.0</v>
      </c>
      <c r="C22" s="7">
        <f t="shared" si="1"/>
        <v>0</v>
      </c>
      <c r="D22" s="7">
        <f t="shared" si="3"/>
        <v>0</v>
      </c>
      <c r="E22" s="7">
        <f t="shared" si="4"/>
        <v>0</v>
      </c>
      <c r="F22" s="7">
        <f t="shared" si="2"/>
        <v>0</v>
      </c>
      <c r="G22" s="7">
        <f t="shared" si="5"/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6">
        <v>16.0</v>
      </c>
      <c r="C23" s="7">
        <f t="shared" si="1"/>
        <v>0</v>
      </c>
      <c r="D23" s="7">
        <f t="shared" si="3"/>
        <v>0</v>
      </c>
      <c r="E23" s="7">
        <f t="shared" si="4"/>
        <v>0</v>
      </c>
      <c r="F23" s="7">
        <f t="shared" si="2"/>
        <v>0</v>
      </c>
      <c r="G23" s="7">
        <f t="shared" si="5"/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6">
        <v>17.0</v>
      </c>
      <c r="C24" s="7">
        <f t="shared" si="1"/>
        <v>0</v>
      </c>
      <c r="D24" s="7">
        <f t="shared" si="3"/>
        <v>0</v>
      </c>
      <c r="E24" s="7">
        <f t="shared" si="4"/>
        <v>0</v>
      </c>
      <c r="F24" s="7">
        <f t="shared" si="2"/>
        <v>0</v>
      </c>
      <c r="G24" s="7">
        <f t="shared" si="5"/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6">
        <v>18.0</v>
      </c>
      <c r="C25" s="7">
        <f t="shared" si="1"/>
        <v>0</v>
      </c>
      <c r="D25" s="7">
        <f t="shared" si="3"/>
        <v>0</v>
      </c>
      <c r="E25" s="7">
        <f t="shared" si="4"/>
        <v>0</v>
      </c>
      <c r="F25" s="7">
        <f t="shared" si="2"/>
        <v>0</v>
      </c>
      <c r="G25" s="7">
        <f t="shared" si="5"/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6">
        <v>19.0</v>
      </c>
      <c r="C26" s="7">
        <f t="shared" si="1"/>
        <v>0</v>
      </c>
      <c r="D26" s="7">
        <f t="shared" si="3"/>
        <v>0</v>
      </c>
      <c r="E26" s="7">
        <f t="shared" si="4"/>
        <v>0</v>
      </c>
      <c r="F26" s="7">
        <f t="shared" si="2"/>
        <v>0</v>
      </c>
      <c r="G26" s="7">
        <f t="shared" si="5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6">
        <v>20.0</v>
      </c>
      <c r="C27" s="7">
        <f t="shared" si="1"/>
        <v>0</v>
      </c>
      <c r="D27" s="7">
        <f t="shared" si="3"/>
        <v>0</v>
      </c>
      <c r="E27" s="7">
        <f t="shared" si="4"/>
        <v>0</v>
      </c>
      <c r="F27" s="7">
        <f t="shared" si="2"/>
        <v>0</v>
      </c>
      <c r="G27" s="7">
        <f t="shared" si="5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6">
        <v>21.0</v>
      </c>
      <c r="C28" s="7">
        <f t="shared" si="1"/>
        <v>0</v>
      </c>
      <c r="D28" s="7">
        <f t="shared" si="3"/>
        <v>0</v>
      </c>
      <c r="E28" s="7">
        <f t="shared" si="4"/>
        <v>0</v>
      </c>
      <c r="F28" s="7">
        <f t="shared" si="2"/>
        <v>0</v>
      </c>
      <c r="G28" s="7">
        <f t="shared" si="5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6">
        <v>22.0</v>
      </c>
      <c r="C29" s="7">
        <f t="shared" si="1"/>
        <v>0</v>
      </c>
      <c r="D29" s="7">
        <f t="shared" si="3"/>
        <v>0</v>
      </c>
      <c r="E29" s="7">
        <f t="shared" si="4"/>
        <v>0</v>
      </c>
      <c r="F29" s="7">
        <f t="shared" si="2"/>
        <v>0</v>
      </c>
      <c r="G29" s="7">
        <f t="shared" si="5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6">
        <v>23.0</v>
      </c>
      <c r="C30" s="7">
        <f t="shared" si="1"/>
        <v>0</v>
      </c>
      <c r="D30" s="7">
        <f t="shared" si="3"/>
        <v>0</v>
      </c>
      <c r="E30" s="7">
        <f t="shared" si="4"/>
        <v>0</v>
      </c>
      <c r="F30" s="7">
        <f t="shared" si="2"/>
        <v>0</v>
      </c>
      <c r="G30" s="7">
        <f t="shared" si="5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6">
        <v>24.0</v>
      </c>
      <c r="C31" s="7">
        <f t="shared" si="1"/>
        <v>0</v>
      </c>
      <c r="D31" s="7">
        <f t="shared" si="3"/>
        <v>0</v>
      </c>
      <c r="E31" s="7">
        <f t="shared" si="4"/>
        <v>0</v>
      </c>
      <c r="F31" s="7">
        <f t="shared" si="2"/>
        <v>0</v>
      </c>
      <c r="G31" s="7">
        <f t="shared" si="5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6">
        <v>25.0</v>
      </c>
      <c r="C32" s="7">
        <f t="shared" si="1"/>
        <v>0</v>
      </c>
      <c r="D32" s="7">
        <f t="shared" si="3"/>
        <v>0</v>
      </c>
      <c r="E32" s="7">
        <f t="shared" si="4"/>
        <v>0</v>
      </c>
      <c r="F32" s="7">
        <f t="shared" si="2"/>
        <v>0</v>
      </c>
      <c r="G32" s="7">
        <f t="shared" si="5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">
        <v>26.0</v>
      </c>
      <c r="C33" s="7">
        <f t="shared" si="1"/>
        <v>0</v>
      </c>
      <c r="D33" s="7">
        <f t="shared" si="3"/>
        <v>0</v>
      </c>
      <c r="E33" s="7">
        <f t="shared" si="4"/>
        <v>0</v>
      </c>
      <c r="F33" s="7">
        <f t="shared" si="2"/>
        <v>0</v>
      </c>
      <c r="G33" s="7">
        <f t="shared" si="5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6">
        <v>27.0</v>
      </c>
      <c r="C34" s="7">
        <f t="shared" si="1"/>
        <v>0</v>
      </c>
      <c r="D34" s="7">
        <f t="shared" si="3"/>
        <v>0</v>
      </c>
      <c r="E34" s="7">
        <f t="shared" si="4"/>
        <v>0</v>
      </c>
      <c r="F34" s="7">
        <f t="shared" si="2"/>
        <v>0</v>
      </c>
      <c r="G34" s="7">
        <f t="shared" si="5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">
        <v>28.0</v>
      </c>
      <c r="C35" s="7">
        <f t="shared" si="1"/>
        <v>0</v>
      </c>
      <c r="D35" s="7">
        <f t="shared" si="3"/>
        <v>0</v>
      </c>
      <c r="E35" s="7">
        <f t="shared" si="4"/>
        <v>0</v>
      </c>
      <c r="F35" s="7">
        <f t="shared" si="2"/>
        <v>0</v>
      </c>
      <c r="G35" s="7">
        <f t="shared" si="5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6">
        <v>29.0</v>
      </c>
      <c r="C36" s="7">
        <f t="shared" si="1"/>
        <v>0</v>
      </c>
      <c r="D36" s="7">
        <f t="shared" si="3"/>
        <v>0</v>
      </c>
      <c r="E36" s="7">
        <f t="shared" si="4"/>
        <v>0</v>
      </c>
      <c r="F36" s="7">
        <f t="shared" si="2"/>
        <v>0</v>
      </c>
      <c r="G36" s="7">
        <f t="shared" si="5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">
        <v>30.0</v>
      </c>
      <c r="C37" s="7">
        <f t="shared" si="1"/>
        <v>0</v>
      </c>
      <c r="D37" s="7">
        <f t="shared" si="3"/>
        <v>0</v>
      </c>
      <c r="E37" s="7">
        <f t="shared" si="4"/>
        <v>0</v>
      </c>
      <c r="F37" s="7">
        <f t="shared" si="2"/>
        <v>0</v>
      </c>
      <c r="G37" s="7">
        <f t="shared" si="5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6">
        <v>31.0</v>
      </c>
      <c r="C38" s="7">
        <f t="shared" si="1"/>
        <v>0</v>
      </c>
      <c r="D38" s="7">
        <f t="shared" si="3"/>
        <v>0</v>
      </c>
      <c r="E38" s="7">
        <f t="shared" si="4"/>
        <v>0</v>
      </c>
      <c r="F38" s="7">
        <f t="shared" si="2"/>
        <v>0</v>
      </c>
      <c r="G38" s="7">
        <f t="shared" si="5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">
        <v>32.0</v>
      </c>
      <c r="C39" s="7">
        <f t="shared" si="1"/>
        <v>0</v>
      </c>
      <c r="D39" s="7">
        <f t="shared" si="3"/>
        <v>0</v>
      </c>
      <c r="E39" s="7">
        <f t="shared" si="4"/>
        <v>0</v>
      </c>
      <c r="F39" s="7">
        <f t="shared" si="2"/>
        <v>0</v>
      </c>
      <c r="G39" s="7">
        <f t="shared" si="5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">
        <v>33.0</v>
      </c>
      <c r="C40" s="7">
        <f t="shared" si="1"/>
        <v>0</v>
      </c>
      <c r="D40" s="7">
        <f t="shared" si="3"/>
        <v>0</v>
      </c>
      <c r="E40" s="7">
        <f t="shared" si="4"/>
        <v>0</v>
      </c>
      <c r="F40" s="7">
        <f t="shared" si="2"/>
        <v>0</v>
      </c>
      <c r="G40" s="7">
        <f t="shared" si="5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6">
        <v>34.0</v>
      </c>
      <c r="C41" s="7">
        <f t="shared" si="1"/>
        <v>0</v>
      </c>
      <c r="D41" s="7">
        <f t="shared" si="3"/>
        <v>0</v>
      </c>
      <c r="E41" s="7">
        <f t="shared" si="4"/>
        <v>0</v>
      </c>
      <c r="F41" s="7">
        <f t="shared" si="2"/>
        <v>0</v>
      </c>
      <c r="G41" s="7">
        <f t="shared" si="5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6">
        <v>35.0</v>
      </c>
      <c r="C42" s="7">
        <f t="shared" si="1"/>
        <v>0</v>
      </c>
      <c r="D42" s="7">
        <f t="shared" si="3"/>
        <v>0</v>
      </c>
      <c r="E42" s="7">
        <f t="shared" si="4"/>
        <v>0</v>
      </c>
      <c r="F42" s="7">
        <f t="shared" si="2"/>
        <v>0</v>
      </c>
      <c r="G42" s="7">
        <f t="shared" si="5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6">
        <v>36.0</v>
      </c>
      <c r="C43" s="7">
        <f t="shared" si="1"/>
        <v>0</v>
      </c>
      <c r="D43" s="7">
        <f t="shared" si="3"/>
        <v>0</v>
      </c>
      <c r="E43" s="7">
        <f t="shared" si="4"/>
        <v>0</v>
      </c>
      <c r="F43" s="7">
        <f t="shared" si="2"/>
        <v>0</v>
      </c>
      <c r="G43" s="7">
        <f t="shared" si="5"/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6">
        <v>37.0</v>
      </c>
      <c r="C44" s="7">
        <f t="shared" si="1"/>
        <v>0</v>
      </c>
      <c r="D44" s="7">
        <f t="shared" si="3"/>
        <v>0</v>
      </c>
      <c r="E44" s="7">
        <f t="shared" si="4"/>
        <v>0</v>
      </c>
      <c r="F44" s="7">
        <f t="shared" si="2"/>
        <v>0</v>
      </c>
      <c r="G44" s="7">
        <f t="shared" si="5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6">
        <v>38.0</v>
      </c>
      <c r="C45" s="7">
        <f t="shared" si="1"/>
        <v>0</v>
      </c>
      <c r="D45" s="7">
        <f t="shared" si="3"/>
        <v>0</v>
      </c>
      <c r="E45" s="7">
        <f t="shared" si="4"/>
        <v>0</v>
      </c>
      <c r="F45" s="7">
        <f t="shared" si="2"/>
        <v>0</v>
      </c>
      <c r="G45" s="7">
        <f t="shared" si="5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6">
        <v>39.0</v>
      </c>
      <c r="C46" s="7">
        <f t="shared" si="1"/>
        <v>0</v>
      </c>
      <c r="D46" s="7">
        <f t="shared" si="3"/>
        <v>0</v>
      </c>
      <c r="E46" s="7">
        <f t="shared" si="4"/>
        <v>0</v>
      </c>
      <c r="F46" s="7">
        <f t="shared" si="2"/>
        <v>0</v>
      </c>
      <c r="G46" s="7">
        <f t="shared" si="5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6">
        <v>40.0</v>
      </c>
      <c r="C47" s="7">
        <f t="shared" si="1"/>
        <v>0</v>
      </c>
      <c r="D47" s="7">
        <f t="shared" si="3"/>
        <v>0</v>
      </c>
      <c r="E47" s="7">
        <f t="shared" si="4"/>
        <v>0</v>
      </c>
      <c r="F47" s="7">
        <f t="shared" si="2"/>
        <v>0</v>
      </c>
      <c r="G47" s="7">
        <f t="shared" si="5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6">
        <v>41.0</v>
      </c>
      <c r="C48" s="7">
        <f t="shared" si="1"/>
        <v>0</v>
      </c>
      <c r="D48" s="7">
        <f t="shared" si="3"/>
        <v>0</v>
      </c>
      <c r="E48" s="7">
        <f t="shared" si="4"/>
        <v>0</v>
      </c>
      <c r="F48" s="7">
        <f t="shared" si="2"/>
        <v>0</v>
      </c>
      <c r="G48" s="7">
        <f t="shared" si="5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6">
        <v>42.0</v>
      </c>
      <c r="C49" s="7">
        <f t="shared" si="1"/>
        <v>0</v>
      </c>
      <c r="D49" s="7">
        <f t="shared" si="3"/>
        <v>0</v>
      </c>
      <c r="E49" s="7">
        <f t="shared" si="4"/>
        <v>0</v>
      </c>
      <c r="F49" s="7">
        <f t="shared" si="2"/>
        <v>0</v>
      </c>
      <c r="G49" s="7">
        <f t="shared" si="5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6">
        <v>43.0</v>
      </c>
      <c r="C50" s="7">
        <f t="shared" si="1"/>
        <v>0</v>
      </c>
      <c r="D50" s="7">
        <f t="shared" si="3"/>
        <v>0</v>
      </c>
      <c r="E50" s="7">
        <f t="shared" si="4"/>
        <v>0</v>
      </c>
      <c r="F50" s="7">
        <f t="shared" si="2"/>
        <v>0</v>
      </c>
      <c r="G50" s="7">
        <f t="shared" si="5"/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6">
        <v>44.0</v>
      </c>
      <c r="C51" s="7">
        <f t="shared" si="1"/>
        <v>0</v>
      </c>
      <c r="D51" s="7">
        <f t="shared" si="3"/>
        <v>0</v>
      </c>
      <c r="E51" s="7">
        <f t="shared" si="4"/>
        <v>0</v>
      </c>
      <c r="F51" s="7">
        <f t="shared" si="2"/>
        <v>0</v>
      </c>
      <c r="G51" s="7">
        <f t="shared" si="5"/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6">
        <v>45.0</v>
      </c>
      <c r="C52" s="7">
        <f t="shared" si="1"/>
        <v>0</v>
      </c>
      <c r="D52" s="7">
        <f t="shared" si="3"/>
        <v>0</v>
      </c>
      <c r="E52" s="7">
        <f t="shared" si="4"/>
        <v>0</v>
      </c>
      <c r="F52" s="7">
        <f t="shared" si="2"/>
        <v>0</v>
      </c>
      <c r="G52" s="7">
        <f t="shared" si="5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6">
        <v>46.0</v>
      </c>
      <c r="C53" s="7">
        <f t="shared" si="1"/>
        <v>0</v>
      </c>
      <c r="D53" s="7">
        <f t="shared" si="3"/>
        <v>0</v>
      </c>
      <c r="E53" s="7">
        <f t="shared" si="4"/>
        <v>0</v>
      </c>
      <c r="F53" s="7">
        <f t="shared" si="2"/>
        <v>0</v>
      </c>
      <c r="G53" s="7">
        <f t="shared" si="5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6">
        <v>47.0</v>
      </c>
      <c r="C54" s="7">
        <f t="shared" si="1"/>
        <v>0</v>
      </c>
      <c r="D54" s="7">
        <f t="shared" si="3"/>
        <v>0</v>
      </c>
      <c r="E54" s="7">
        <f t="shared" si="4"/>
        <v>0</v>
      </c>
      <c r="F54" s="7">
        <f t="shared" si="2"/>
        <v>0</v>
      </c>
      <c r="G54" s="7">
        <f t="shared" si="5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6">
        <v>48.0</v>
      </c>
      <c r="C55" s="7">
        <f t="shared" si="1"/>
        <v>0</v>
      </c>
      <c r="D55" s="7">
        <f t="shared" si="3"/>
        <v>0</v>
      </c>
      <c r="E55" s="7">
        <f t="shared" si="4"/>
        <v>0</v>
      </c>
      <c r="F55" s="7">
        <f t="shared" si="2"/>
        <v>0</v>
      </c>
      <c r="G55" s="7">
        <f t="shared" si="5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6">
        <v>49.0</v>
      </c>
      <c r="C56" s="7">
        <f t="shared" si="1"/>
        <v>0</v>
      </c>
      <c r="D56" s="7">
        <f t="shared" si="3"/>
        <v>0</v>
      </c>
      <c r="E56" s="7">
        <f t="shared" si="4"/>
        <v>0</v>
      </c>
      <c r="F56" s="7">
        <f t="shared" si="2"/>
        <v>0</v>
      </c>
      <c r="G56" s="7">
        <f t="shared" si="5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6">
        <v>50.0</v>
      </c>
      <c r="C57" s="7">
        <f t="shared" si="1"/>
        <v>0</v>
      </c>
      <c r="D57" s="7">
        <f t="shared" si="3"/>
        <v>0</v>
      </c>
      <c r="E57" s="7">
        <f t="shared" si="4"/>
        <v>0</v>
      </c>
      <c r="F57" s="7">
        <f t="shared" si="2"/>
        <v>0</v>
      </c>
      <c r="G57" s="7">
        <f t="shared" si="5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6">
        <v>51.0</v>
      </c>
      <c r="C58" s="7">
        <f t="shared" si="1"/>
        <v>0</v>
      </c>
      <c r="D58" s="7">
        <f t="shared" si="3"/>
        <v>0</v>
      </c>
      <c r="E58" s="7">
        <f t="shared" si="4"/>
        <v>0</v>
      </c>
      <c r="F58" s="7">
        <f t="shared" si="2"/>
        <v>0</v>
      </c>
      <c r="G58" s="7">
        <f t="shared" si="5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6">
        <v>52.0</v>
      </c>
      <c r="C59" s="7">
        <f t="shared" si="1"/>
        <v>0</v>
      </c>
      <c r="D59" s="7">
        <f t="shared" si="3"/>
        <v>0</v>
      </c>
      <c r="E59" s="7">
        <f t="shared" si="4"/>
        <v>0</v>
      </c>
      <c r="F59" s="7">
        <f t="shared" si="2"/>
        <v>0</v>
      </c>
      <c r="G59" s="7">
        <f t="shared" si="5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6">
        <v>53.0</v>
      </c>
      <c r="C60" s="7">
        <f t="shared" si="1"/>
        <v>0</v>
      </c>
      <c r="D60" s="7">
        <f t="shared" si="3"/>
        <v>0</v>
      </c>
      <c r="E60" s="7">
        <f t="shared" si="4"/>
        <v>0</v>
      </c>
      <c r="F60" s="7">
        <f t="shared" si="2"/>
        <v>0</v>
      </c>
      <c r="G60" s="7">
        <f t="shared" si="5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6">
        <v>54.0</v>
      </c>
      <c r="C61" s="7">
        <f t="shared" si="1"/>
        <v>0</v>
      </c>
      <c r="D61" s="7">
        <f t="shared" si="3"/>
        <v>0</v>
      </c>
      <c r="E61" s="7">
        <f t="shared" si="4"/>
        <v>0</v>
      </c>
      <c r="F61" s="7">
        <f t="shared" si="2"/>
        <v>0</v>
      </c>
      <c r="G61" s="7">
        <f t="shared" si="5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6">
        <v>55.0</v>
      </c>
      <c r="C62" s="7">
        <f t="shared" si="1"/>
        <v>0</v>
      </c>
      <c r="D62" s="7">
        <f t="shared" si="3"/>
        <v>0</v>
      </c>
      <c r="E62" s="7">
        <f t="shared" si="4"/>
        <v>0</v>
      </c>
      <c r="F62" s="7">
        <f t="shared" si="2"/>
        <v>0</v>
      </c>
      <c r="G62" s="7">
        <f t="shared" si="5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6">
        <v>56.0</v>
      </c>
      <c r="C63" s="7">
        <f t="shared" si="1"/>
        <v>0</v>
      </c>
      <c r="D63" s="7">
        <f t="shared" si="3"/>
        <v>0</v>
      </c>
      <c r="E63" s="7">
        <f t="shared" si="4"/>
        <v>0</v>
      </c>
      <c r="F63" s="7">
        <f t="shared" si="2"/>
        <v>0</v>
      </c>
      <c r="G63" s="7">
        <f t="shared" si="5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6">
        <v>57.0</v>
      </c>
      <c r="C64" s="7">
        <f t="shared" si="1"/>
        <v>0</v>
      </c>
      <c r="D64" s="7">
        <f t="shared" si="3"/>
        <v>0</v>
      </c>
      <c r="E64" s="7">
        <f t="shared" si="4"/>
        <v>0</v>
      </c>
      <c r="F64" s="7">
        <f t="shared" si="2"/>
        <v>0</v>
      </c>
      <c r="G64" s="7">
        <f t="shared" si="5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6">
        <v>58.0</v>
      </c>
      <c r="C65" s="7">
        <f t="shared" si="1"/>
        <v>0</v>
      </c>
      <c r="D65" s="7">
        <f t="shared" si="3"/>
        <v>0</v>
      </c>
      <c r="E65" s="7">
        <f t="shared" si="4"/>
        <v>0</v>
      </c>
      <c r="F65" s="7">
        <f t="shared" si="2"/>
        <v>0</v>
      </c>
      <c r="G65" s="7">
        <f t="shared" si="5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6">
        <v>59.0</v>
      </c>
      <c r="C66" s="7">
        <f t="shared" si="1"/>
        <v>0</v>
      </c>
      <c r="D66" s="7">
        <f t="shared" si="3"/>
        <v>0</v>
      </c>
      <c r="E66" s="7">
        <f t="shared" si="4"/>
        <v>0</v>
      </c>
      <c r="F66" s="7">
        <f t="shared" si="2"/>
        <v>0</v>
      </c>
      <c r="G66" s="7">
        <f t="shared" si="5"/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6">
        <v>60.0</v>
      </c>
      <c r="C67" s="7">
        <f t="shared" si="1"/>
        <v>0</v>
      </c>
      <c r="D67" s="7">
        <f t="shared" si="3"/>
        <v>0</v>
      </c>
      <c r="E67" s="7">
        <f t="shared" si="4"/>
        <v>0</v>
      </c>
      <c r="F67" s="7">
        <f t="shared" si="2"/>
        <v>0</v>
      </c>
      <c r="G67" s="7">
        <f t="shared" si="5"/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6">
        <v>61.0</v>
      </c>
      <c r="C68" s="7">
        <f t="shared" si="1"/>
        <v>0</v>
      </c>
      <c r="D68" s="7">
        <f t="shared" si="3"/>
        <v>0</v>
      </c>
      <c r="E68" s="7">
        <f t="shared" si="4"/>
        <v>0</v>
      </c>
      <c r="F68" s="7">
        <f t="shared" si="2"/>
        <v>0</v>
      </c>
      <c r="G68" s="7">
        <f t="shared" si="5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6">
        <v>62.0</v>
      </c>
      <c r="C69" s="7">
        <f t="shared" si="1"/>
        <v>0</v>
      </c>
      <c r="D69" s="7">
        <f t="shared" si="3"/>
        <v>0</v>
      </c>
      <c r="E69" s="7">
        <f t="shared" si="4"/>
        <v>0</v>
      </c>
      <c r="F69" s="7">
        <f t="shared" si="2"/>
        <v>0</v>
      </c>
      <c r="G69" s="7">
        <f t="shared" si="5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6">
        <v>63.0</v>
      </c>
      <c r="C70" s="7">
        <f t="shared" si="1"/>
        <v>0</v>
      </c>
      <c r="D70" s="7">
        <f t="shared" si="3"/>
        <v>0</v>
      </c>
      <c r="E70" s="7">
        <f t="shared" si="4"/>
        <v>0</v>
      </c>
      <c r="F70" s="7">
        <f t="shared" si="2"/>
        <v>0</v>
      </c>
      <c r="G70" s="7">
        <f t="shared" si="5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6">
        <v>64.0</v>
      </c>
      <c r="C71" s="7">
        <f t="shared" si="1"/>
        <v>0</v>
      </c>
      <c r="D71" s="7">
        <f t="shared" si="3"/>
        <v>0</v>
      </c>
      <c r="E71" s="7">
        <f t="shared" si="4"/>
        <v>0</v>
      </c>
      <c r="F71" s="7">
        <f t="shared" si="2"/>
        <v>0</v>
      </c>
      <c r="G71" s="7">
        <f t="shared" si="5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6">
        <v>65.0</v>
      </c>
      <c r="C72" s="7">
        <f t="shared" si="1"/>
        <v>0</v>
      </c>
      <c r="D72" s="7">
        <f t="shared" si="3"/>
        <v>0</v>
      </c>
      <c r="E72" s="7">
        <f t="shared" si="4"/>
        <v>0</v>
      </c>
      <c r="F72" s="7">
        <f t="shared" si="2"/>
        <v>0</v>
      </c>
      <c r="G72" s="7">
        <f t="shared" si="5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6">
        <v>66.0</v>
      </c>
      <c r="C73" s="7">
        <f t="shared" si="1"/>
        <v>0</v>
      </c>
      <c r="D73" s="7">
        <f t="shared" si="3"/>
        <v>0</v>
      </c>
      <c r="E73" s="7">
        <f t="shared" si="4"/>
        <v>0</v>
      </c>
      <c r="F73" s="7">
        <f t="shared" si="2"/>
        <v>0</v>
      </c>
      <c r="G73" s="7">
        <f t="shared" si="5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6">
        <v>67.0</v>
      </c>
      <c r="C74" s="7">
        <f t="shared" si="1"/>
        <v>0</v>
      </c>
      <c r="D74" s="7">
        <f t="shared" si="3"/>
        <v>0</v>
      </c>
      <c r="E74" s="7">
        <f t="shared" si="4"/>
        <v>0</v>
      </c>
      <c r="F74" s="7">
        <f t="shared" si="2"/>
        <v>0</v>
      </c>
      <c r="G74" s="7">
        <f t="shared" si="5"/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6">
        <v>68.0</v>
      </c>
      <c r="C75" s="7">
        <f t="shared" si="1"/>
        <v>0</v>
      </c>
      <c r="D75" s="7">
        <f t="shared" si="3"/>
        <v>0</v>
      </c>
      <c r="E75" s="7">
        <f t="shared" si="4"/>
        <v>0</v>
      </c>
      <c r="F75" s="7">
        <f t="shared" si="2"/>
        <v>0</v>
      </c>
      <c r="G75" s="7">
        <f t="shared" si="5"/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6">
        <v>69.0</v>
      </c>
      <c r="C76" s="7">
        <f t="shared" si="1"/>
        <v>0</v>
      </c>
      <c r="D76" s="7">
        <f t="shared" si="3"/>
        <v>0</v>
      </c>
      <c r="E76" s="7">
        <f t="shared" si="4"/>
        <v>0</v>
      </c>
      <c r="F76" s="7">
        <f t="shared" si="2"/>
        <v>0</v>
      </c>
      <c r="G76" s="7">
        <f t="shared" si="5"/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6">
        <v>70.0</v>
      </c>
      <c r="C77" s="7">
        <f t="shared" si="1"/>
        <v>0</v>
      </c>
      <c r="D77" s="7">
        <f t="shared" si="3"/>
        <v>0</v>
      </c>
      <c r="E77" s="7">
        <f t="shared" si="4"/>
        <v>0</v>
      </c>
      <c r="F77" s="7">
        <f t="shared" si="2"/>
        <v>0</v>
      </c>
      <c r="G77" s="7">
        <f t="shared" si="5"/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6">
        <v>71.0</v>
      </c>
      <c r="C78" s="7">
        <f t="shared" si="1"/>
        <v>0</v>
      </c>
      <c r="D78" s="7">
        <f t="shared" si="3"/>
        <v>0</v>
      </c>
      <c r="E78" s="7">
        <f t="shared" si="4"/>
        <v>0</v>
      </c>
      <c r="F78" s="7">
        <f t="shared" si="2"/>
        <v>0</v>
      </c>
      <c r="G78" s="7">
        <f t="shared" si="5"/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6">
        <v>72.0</v>
      </c>
      <c r="C79" s="7">
        <f t="shared" si="1"/>
        <v>0</v>
      </c>
      <c r="D79" s="7">
        <f t="shared" si="3"/>
        <v>0</v>
      </c>
      <c r="E79" s="7">
        <f t="shared" si="4"/>
        <v>0</v>
      </c>
      <c r="F79" s="7">
        <f t="shared" si="2"/>
        <v>0</v>
      </c>
      <c r="G79" s="7">
        <f t="shared" si="5"/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6">
        <v>73.0</v>
      </c>
      <c r="C80" s="7">
        <f t="shared" si="1"/>
        <v>0</v>
      </c>
      <c r="D80" s="7">
        <f t="shared" si="3"/>
        <v>0</v>
      </c>
      <c r="E80" s="7">
        <f t="shared" si="4"/>
        <v>0</v>
      </c>
      <c r="F80" s="7">
        <f t="shared" si="2"/>
        <v>0</v>
      </c>
      <c r="G80" s="7">
        <f t="shared" si="5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6">
        <v>74.0</v>
      </c>
      <c r="C81" s="7">
        <f t="shared" si="1"/>
        <v>0</v>
      </c>
      <c r="D81" s="7">
        <f t="shared" si="3"/>
        <v>0</v>
      </c>
      <c r="E81" s="7">
        <f t="shared" si="4"/>
        <v>0</v>
      </c>
      <c r="F81" s="7">
        <f t="shared" si="2"/>
        <v>0</v>
      </c>
      <c r="G81" s="7">
        <f t="shared" si="5"/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6">
        <v>75.0</v>
      </c>
      <c r="C82" s="7">
        <f t="shared" si="1"/>
        <v>0</v>
      </c>
      <c r="D82" s="7">
        <f t="shared" si="3"/>
        <v>0</v>
      </c>
      <c r="E82" s="7">
        <f t="shared" si="4"/>
        <v>0</v>
      </c>
      <c r="F82" s="7">
        <f t="shared" si="2"/>
        <v>0</v>
      </c>
      <c r="G82" s="7">
        <f t="shared" si="5"/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6">
        <v>76.0</v>
      </c>
      <c r="C83" s="7">
        <f t="shared" si="1"/>
        <v>0</v>
      </c>
      <c r="D83" s="7">
        <f t="shared" si="3"/>
        <v>0</v>
      </c>
      <c r="E83" s="7">
        <f t="shared" si="4"/>
        <v>0</v>
      </c>
      <c r="F83" s="7">
        <f t="shared" si="2"/>
        <v>0</v>
      </c>
      <c r="G83" s="7">
        <f t="shared" si="5"/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6">
        <v>77.0</v>
      </c>
      <c r="C84" s="7">
        <f t="shared" si="1"/>
        <v>0</v>
      </c>
      <c r="D84" s="7">
        <f t="shared" si="3"/>
        <v>0</v>
      </c>
      <c r="E84" s="7">
        <f t="shared" si="4"/>
        <v>0</v>
      </c>
      <c r="F84" s="7">
        <f t="shared" si="2"/>
        <v>0</v>
      </c>
      <c r="G84" s="7">
        <f t="shared" si="5"/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6">
        <v>78.0</v>
      </c>
      <c r="C85" s="7">
        <f t="shared" si="1"/>
        <v>0</v>
      </c>
      <c r="D85" s="7">
        <f t="shared" si="3"/>
        <v>0</v>
      </c>
      <c r="E85" s="7">
        <f t="shared" si="4"/>
        <v>0</v>
      </c>
      <c r="F85" s="7">
        <f t="shared" si="2"/>
        <v>0</v>
      </c>
      <c r="G85" s="7">
        <f t="shared" si="5"/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6">
        <v>79.0</v>
      </c>
      <c r="C86" s="7">
        <f t="shared" si="1"/>
        <v>0</v>
      </c>
      <c r="D86" s="7">
        <f t="shared" si="3"/>
        <v>0</v>
      </c>
      <c r="E86" s="7">
        <f t="shared" si="4"/>
        <v>0</v>
      </c>
      <c r="F86" s="7">
        <f t="shared" si="2"/>
        <v>0</v>
      </c>
      <c r="G86" s="7">
        <f t="shared" si="5"/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6">
        <v>80.0</v>
      </c>
      <c r="C87" s="7">
        <f t="shared" si="1"/>
        <v>0</v>
      </c>
      <c r="D87" s="7">
        <f t="shared" si="3"/>
        <v>0</v>
      </c>
      <c r="E87" s="7">
        <f t="shared" si="4"/>
        <v>0</v>
      </c>
      <c r="F87" s="7">
        <f t="shared" si="2"/>
        <v>0</v>
      </c>
      <c r="G87" s="7">
        <f t="shared" si="5"/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6">
        <v>81.0</v>
      </c>
      <c r="C88" s="7">
        <f t="shared" si="1"/>
        <v>0</v>
      </c>
      <c r="D88" s="7">
        <f t="shared" si="3"/>
        <v>0</v>
      </c>
      <c r="E88" s="7">
        <f t="shared" si="4"/>
        <v>0</v>
      </c>
      <c r="F88" s="7">
        <f t="shared" si="2"/>
        <v>0</v>
      </c>
      <c r="G88" s="7">
        <f t="shared" si="5"/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6">
        <v>82.0</v>
      </c>
      <c r="C89" s="7">
        <f t="shared" si="1"/>
        <v>0</v>
      </c>
      <c r="D89" s="7">
        <f t="shared" si="3"/>
        <v>0</v>
      </c>
      <c r="E89" s="7">
        <f t="shared" si="4"/>
        <v>0</v>
      </c>
      <c r="F89" s="7">
        <f t="shared" si="2"/>
        <v>0</v>
      </c>
      <c r="G89" s="7">
        <f t="shared" si="5"/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6">
        <v>83.0</v>
      </c>
      <c r="C90" s="7">
        <f t="shared" si="1"/>
        <v>0</v>
      </c>
      <c r="D90" s="7">
        <f t="shared" si="3"/>
        <v>0</v>
      </c>
      <c r="E90" s="7">
        <f t="shared" si="4"/>
        <v>0</v>
      </c>
      <c r="F90" s="7">
        <f t="shared" si="2"/>
        <v>0</v>
      </c>
      <c r="G90" s="7">
        <f t="shared" si="5"/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6">
        <v>84.0</v>
      </c>
      <c r="C91" s="7">
        <f t="shared" si="1"/>
        <v>0</v>
      </c>
      <c r="D91" s="7">
        <f t="shared" si="3"/>
        <v>0</v>
      </c>
      <c r="E91" s="7">
        <f t="shared" si="4"/>
        <v>0</v>
      </c>
      <c r="F91" s="7">
        <f t="shared" si="2"/>
        <v>0</v>
      </c>
      <c r="G91" s="7">
        <f t="shared" si="5"/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6">
        <v>85.0</v>
      </c>
      <c r="C92" s="7">
        <f t="shared" si="1"/>
        <v>0</v>
      </c>
      <c r="D92" s="7">
        <f t="shared" si="3"/>
        <v>0</v>
      </c>
      <c r="E92" s="7">
        <f t="shared" si="4"/>
        <v>0</v>
      </c>
      <c r="F92" s="7">
        <f t="shared" si="2"/>
        <v>0</v>
      </c>
      <c r="G92" s="7">
        <f t="shared" si="5"/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6">
        <v>86.0</v>
      </c>
      <c r="C93" s="7">
        <f t="shared" si="1"/>
        <v>0</v>
      </c>
      <c r="D93" s="7">
        <f t="shared" si="3"/>
        <v>0</v>
      </c>
      <c r="E93" s="7">
        <f t="shared" si="4"/>
        <v>0</v>
      </c>
      <c r="F93" s="7">
        <f t="shared" si="2"/>
        <v>0</v>
      </c>
      <c r="G93" s="7">
        <f t="shared" si="5"/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6">
        <v>87.0</v>
      </c>
      <c r="C94" s="7">
        <f t="shared" si="1"/>
        <v>0</v>
      </c>
      <c r="D94" s="7">
        <f t="shared" si="3"/>
        <v>0</v>
      </c>
      <c r="E94" s="7">
        <f t="shared" si="4"/>
        <v>0</v>
      </c>
      <c r="F94" s="7">
        <f t="shared" si="2"/>
        <v>0</v>
      </c>
      <c r="G94" s="7">
        <f t="shared" si="5"/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6">
        <v>88.0</v>
      </c>
      <c r="C95" s="7">
        <f t="shared" si="1"/>
        <v>0</v>
      </c>
      <c r="D95" s="7">
        <f t="shared" si="3"/>
        <v>0</v>
      </c>
      <c r="E95" s="7">
        <f t="shared" si="4"/>
        <v>0</v>
      </c>
      <c r="F95" s="7">
        <f t="shared" si="2"/>
        <v>0</v>
      </c>
      <c r="G95" s="7">
        <f t="shared" si="5"/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6">
        <v>89.0</v>
      </c>
      <c r="C96" s="7">
        <f t="shared" si="1"/>
        <v>0</v>
      </c>
      <c r="D96" s="7">
        <f t="shared" si="3"/>
        <v>0</v>
      </c>
      <c r="E96" s="7">
        <f t="shared" si="4"/>
        <v>0</v>
      </c>
      <c r="F96" s="7">
        <f t="shared" si="2"/>
        <v>0</v>
      </c>
      <c r="G96" s="7">
        <f t="shared" si="5"/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6">
        <v>90.0</v>
      </c>
      <c r="C97" s="7">
        <f t="shared" si="1"/>
        <v>0</v>
      </c>
      <c r="D97" s="7">
        <f t="shared" si="3"/>
        <v>0</v>
      </c>
      <c r="E97" s="7">
        <f t="shared" si="4"/>
        <v>0</v>
      </c>
      <c r="F97" s="7">
        <f t="shared" si="2"/>
        <v>0</v>
      </c>
      <c r="G97" s="7">
        <f t="shared" si="5"/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6">
        <v>91.0</v>
      </c>
      <c r="C98" s="7">
        <f t="shared" si="1"/>
        <v>0</v>
      </c>
      <c r="D98" s="7">
        <f t="shared" si="3"/>
        <v>0</v>
      </c>
      <c r="E98" s="7">
        <f t="shared" si="4"/>
        <v>0</v>
      </c>
      <c r="F98" s="7">
        <f t="shared" si="2"/>
        <v>0</v>
      </c>
      <c r="G98" s="7">
        <f t="shared" si="5"/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6">
        <v>92.0</v>
      </c>
      <c r="C99" s="7">
        <f t="shared" si="1"/>
        <v>0</v>
      </c>
      <c r="D99" s="7">
        <f t="shared" si="3"/>
        <v>0</v>
      </c>
      <c r="E99" s="7">
        <f t="shared" si="4"/>
        <v>0</v>
      </c>
      <c r="F99" s="7">
        <f t="shared" si="2"/>
        <v>0</v>
      </c>
      <c r="G99" s="7">
        <f t="shared" si="5"/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6">
        <v>93.0</v>
      </c>
      <c r="C100" s="7">
        <f t="shared" si="1"/>
        <v>0</v>
      </c>
      <c r="D100" s="7">
        <f t="shared" si="3"/>
        <v>0</v>
      </c>
      <c r="E100" s="7">
        <f t="shared" si="4"/>
        <v>0</v>
      </c>
      <c r="F100" s="7">
        <f t="shared" si="2"/>
        <v>0</v>
      </c>
      <c r="G100" s="7">
        <f t="shared" si="5"/>
        <v>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6">
        <v>94.0</v>
      </c>
      <c r="C101" s="7">
        <f t="shared" si="1"/>
        <v>0</v>
      </c>
      <c r="D101" s="7">
        <f t="shared" si="3"/>
        <v>0</v>
      </c>
      <c r="E101" s="7">
        <f t="shared" si="4"/>
        <v>0</v>
      </c>
      <c r="F101" s="7">
        <f t="shared" si="2"/>
        <v>0</v>
      </c>
      <c r="G101" s="7">
        <f t="shared" si="5"/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6">
        <v>95.0</v>
      </c>
      <c r="C102" s="7">
        <f t="shared" si="1"/>
        <v>0</v>
      </c>
      <c r="D102" s="7">
        <f t="shared" si="3"/>
        <v>0</v>
      </c>
      <c r="E102" s="7">
        <f t="shared" si="4"/>
        <v>0</v>
      </c>
      <c r="F102" s="7">
        <f t="shared" si="2"/>
        <v>0</v>
      </c>
      <c r="G102" s="7">
        <f t="shared" si="5"/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6">
        <v>96.0</v>
      </c>
      <c r="C103" s="7">
        <f t="shared" si="1"/>
        <v>0</v>
      </c>
      <c r="D103" s="7">
        <f t="shared" si="3"/>
        <v>0</v>
      </c>
      <c r="E103" s="7">
        <f t="shared" si="4"/>
        <v>0</v>
      </c>
      <c r="F103" s="7">
        <f t="shared" si="2"/>
        <v>0</v>
      </c>
      <c r="G103" s="7">
        <f t="shared" si="5"/>
        <v>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6">
        <v>97.0</v>
      </c>
      <c r="C104" s="7">
        <f t="shared" si="1"/>
        <v>0</v>
      </c>
      <c r="D104" s="7">
        <f t="shared" si="3"/>
        <v>0</v>
      </c>
      <c r="E104" s="7">
        <f t="shared" si="4"/>
        <v>0</v>
      </c>
      <c r="F104" s="7">
        <f t="shared" si="2"/>
        <v>0</v>
      </c>
      <c r="G104" s="7">
        <f t="shared" si="5"/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6">
        <v>98.0</v>
      </c>
      <c r="C105" s="7">
        <f t="shared" si="1"/>
        <v>0</v>
      </c>
      <c r="D105" s="7">
        <f t="shared" si="3"/>
        <v>0</v>
      </c>
      <c r="E105" s="7">
        <f t="shared" si="4"/>
        <v>0</v>
      </c>
      <c r="F105" s="7">
        <f t="shared" si="2"/>
        <v>0</v>
      </c>
      <c r="G105" s="7">
        <f t="shared" si="5"/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6">
        <v>99.0</v>
      </c>
      <c r="C106" s="7">
        <f t="shared" si="1"/>
        <v>0</v>
      </c>
      <c r="D106" s="7">
        <f t="shared" si="3"/>
        <v>0</v>
      </c>
      <c r="E106" s="7">
        <f t="shared" si="4"/>
        <v>0</v>
      </c>
      <c r="F106" s="7">
        <f t="shared" si="2"/>
        <v>0</v>
      </c>
      <c r="G106" s="7">
        <f t="shared" si="5"/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6">
        <v>100.0</v>
      </c>
      <c r="C107" s="7">
        <f t="shared" si="1"/>
        <v>0</v>
      </c>
      <c r="D107" s="7">
        <f t="shared" si="3"/>
        <v>0</v>
      </c>
      <c r="E107" s="7">
        <f t="shared" si="4"/>
        <v>0</v>
      </c>
      <c r="F107" s="7">
        <f t="shared" si="2"/>
        <v>0</v>
      </c>
      <c r="G107" s="7">
        <f t="shared" si="5"/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6">
        <v>101.0</v>
      </c>
      <c r="C108" s="7">
        <f t="shared" si="1"/>
        <v>0</v>
      </c>
      <c r="D108" s="7">
        <f t="shared" si="3"/>
        <v>0</v>
      </c>
      <c r="E108" s="7">
        <f t="shared" si="4"/>
        <v>0</v>
      </c>
      <c r="F108" s="7">
        <f t="shared" si="2"/>
        <v>0</v>
      </c>
      <c r="G108" s="7">
        <f t="shared" si="5"/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6">
        <v>102.0</v>
      </c>
      <c r="C109" s="7">
        <f t="shared" si="1"/>
        <v>0</v>
      </c>
      <c r="D109" s="7">
        <f t="shared" si="3"/>
        <v>0</v>
      </c>
      <c r="E109" s="7">
        <f t="shared" si="4"/>
        <v>0</v>
      </c>
      <c r="F109" s="7">
        <f t="shared" si="2"/>
        <v>0</v>
      </c>
      <c r="G109" s="7">
        <f t="shared" si="5"/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6">
        <v>103.0</v>
      </c>
      <c r="C110" s="7">
        <f t="shared" si="1"/>
        <v>0</v>
      </c>
      <c r="D110" s="7">
        <f t="shared" si="3"/>
        <v>0</v>
      </c>
      <c r="E110" s="7">
        <f t="shared" si="4"/>
        <v>0</v>
      </c>
      <c r="F110" s="7">
        <f t="shared" si="2"/>
        <v>0</v>
      </c>
      <c r="G110" s="7">
        <f t="shared" si="5"/>
        <v>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6">
        <v>104.0</v>
      </c>
      <c r="C111" s="7">
        <f t="shared" si="1"/>
        <v>0</v>
      </c>
      <c r="D111" s="7">
        <f t="shared" si="3"/>
        <v>0</v>
      </c>
      <c r="E111" s="7">
        <f t="shared" si="4"/>
        <v>0</v>
      </c>
      <c r="F111" s="7">
        <f t="shared" si="2"/>
        <v>0</v>
      </c>
      <c r="G111" s="7">
        <f t="shared" si="5"/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6">
        <v>105.0</v>
      </c>
      <c r="C112" s="7">
        <f t="shared" si="1"/>
        <v>0</v>
      </c>
      <c r="D112" s="7">
        <f t="shared" si="3"/>
        <v>0</v>
      </c>
      <c r="E112" s="7">
        <f t="shared" si="4"/>
        <v>0</v>
      </c>
      <c r="F112" s="7">
        <f t="shared" si="2"/>
        <v>0</v>
      </c>
      <c r="G112" s="7">
        <f t="shared" si="5"/>
        <v>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6">
        <v>106.0</v>
      </c>
      <c r="C113" s="7">
        <f t="shared" si="1"/>
        <v>0</v>
      </c>
      <c r="D113" s="7">
        <f t="shared" si="3"/>
        <v>0</v>
      </c>
      <c r="E113" s="7">
        <f t="shared" si="4"/>
        <v>0</v>
      </c>
      <c r="F113" s="7">
        <f t="shared" si="2"/>
        <v>0</v>
      </c>
      <c r="G113" s="7">
        <f t="shared" si="5"/>
        <v>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6">
        <v>107.0</v>
      </c>
      <c r="C114" s="7">
        <f t="shared" si="1"/>
        <v>0</v>
      </c>
      <c r="D114" s="7">
        <f t="shared" si="3"/>
        <v>0</v>
      </c>
      <c r="E114" s="7">
        <f t="shared" si="4"/>
        <v>0</v>
      </c>
      <c r="F114" s="7">
        <f t="shared" si="2"/>
        <v>0</v>
      </c>
      <c r="G114" s="7">
        <f t="shared" si="5"/>
        <v>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6">
        <v>108.0</v>
      </c>
      <c r="C115" s="7">
        <f t="shared" si="1"/>
        <v>0</v>
      </c>
      <c r="D115" s="7">
        <f t="shared" si="3"/>
        <v>0</v>
      </c>
      <c r="E115" s="7">
        <f t="shared" si="4"/>
        <v>0</v>
      </c>
      <c r="F115" s="7">
        <f t="shared" si="2"/>
        <v>0</v>
      </c>
      <c r="G115" s="7">
        <f t="shared" si="5"/>
        <v>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6">
        <v>109.0</v>
      </c>
      <c r="C116" s="7">
        <f t="shared" si="1"/>
        <v>0</v>
      </c>
      <c r="D116" s="7">
        <f t="shared" si="3"/>
        <v>0</v>
      </c>
      <c r="E116" s="7">
        <f t="shared" si="4"/>
        <v>0</v>
      </c>
      <c r="F116" s="7">
        <f t="shared" si="2"/>
        <v>0</v>
      </c>
      <c r="G116" s="7">
        <f t="shared" si="5"/>
        <v>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6">
        <v>110.0</v>
      </c>
      <c r="C117" s="7">
        <f t="shared" si="1"/>
        <v>0</v>
      </c>
      <c r="D117" s="7">
        <f t="shared" si="3"/>
        <v>0</v>
      </c>
      <c r="E117" s="7">
        <f t="shared" si="4"/>
        <v>0</v>
      </c>
      <c r="F117" s="7">
        <f t="shared" si="2"/>
        <v>0</v>
      </c>
      <c r="G117" s="7">
        <f t="shared" si="5"/>
        <v>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6">
        <v>111.0</v>
      </c>
      <c r="C118" s="7">
        <f t="shared" si="1"/>
        <v>0</v>
      </c>
      <c r="D118" s="7">
        <f t="shared" si="3"/>
        <v>0</v>
      </c>
      <c r="E118" s="7">
        <f t="shared" si="4"/>
        <v>0</v>
      </c>
      <c r="F118" s="7">
        <f t="shared" si="2"/>
        <v>0</v>
      </c>
      <c r="G118" s="7">
        <f t="shared" si="5"/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6">
        <v>112.0</v>
      </c>
      <c r="C119" s="7">
        <f t="shared" si="1"/>
        <v>0</v>
      </c>
      <c r="D119" s="7">
        <f t="shared" si="3"/>
        <v>0</v>
      </c>
      <c r="E119" s="7">
        <f t="shared" si="4"/>
        <v>0</v>
      </c>
      <c r="F119" s="7">
        <f t="shared" si="2"/>
        <v>0</v>
      </c>
      <c r="G119" s="7">
        <f t="shared" si="5"/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6">
        <v>113.0</v>
      </c>
      <c r="C120" s="7">
        <f t="shared" si="1"/>
        <v>0</v>
      </c>
      <c r="D120" s="7">
        <f t="shared" si="3"/>
        <v>0</v>
      </c>
      <c r="E120" s="7">
        <f t="shared" si="4"/>
        <v>0</v>
      </c>
      <c r="F120" s="7">
        <f t="shared" si="2"/>
        <v>0</v>
      </c>
      <c r="G120" s="7">
        <f t="shared" si="5"/>
        <v>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6">
        <v>114.0</v>
      </c>
      <c r="C121" s="7">
        <f t="shared" si="1"/>
        <v>0</v>
      </c>
      <c r="D121" s="7">
        <f t="shared" si="3"/>
        <v>0</v>
      </c>
      <c r="E121" s="7">
        <f t="shared" si="4"/>
        <v>0</v>
      </c>
      <c r="F121" s="7">
        <f t="shared" si="2"/>
        <v>0</v>
      </c>
      <c r="G121" s="7">
        <f t="shared" si="5"/>
        <v>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6">
        <v>115.0</v>
      </c>
      <c r="C122" s="7">
        <f t="shared" si="1"/>
        <v>0</v>
      </c>
      <c r="D122" s="7">
        <f t="shared" si="3"/>
        <v>0</v>
      </c>
      <c r="E122" s="7">
        <f t="shared" si="4"/>
        <v>0</v>
      </c>
      <c r="F122" s="7">
        <f t="shared" si="2"/>
        <v>0</v>
      </c>
      <c r="G122" s="7">
        <f t="shared" si="5"/>
        <v>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6">
        <v>116.0</v>
      </c>
      <c r="C123" s="7">
        <f t="shared" si="1"/>
        <v>0</v>
      </c>
      <c r="D123" s="7">
        <f t="shared" si="3"/>
        <v>0</v>
      </c>
      <c r="E123" s="7">
        <f t="shared" si="4"/>
        <v>0</v>
      </c>
      <c r="F123" s="7">
        <f t="shared" si="2"/>
        <v>0</v>
      </c>
      <c r="G123" s="7">
        <f t="shared" si="5"/>
        <v>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6">
        <v>117.0</v>
      </c>
      <c r="C124" s="7">
        <f t="shared" si="1"/>
        <v>0</v>
      </c>
      <c r="D124" s="7">
        <f t="shared" si="3"/>
        <v>0</v>
      </c>
      <c r="E124" s="7">
        <f t="shared" si="4"/>
        <v>0</v>
      </c>
      <c r="F124" s="7">
        <f t="shared" si="2"/>
        <v>0</v>
      </c>
      <c r="G124" s="7">
        <f t="shared" si="5"/>
        <v>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6">
        <v>118.0</v>
      </c>
      <c r="C125" s="7">
        <f t="shared" si="1"/>
        <v>0</v>
      </c>
      <c r="D125" s="7">
        <f t="shared" si="3"/>
        <v>0</v>
      </c>
      <c r="E125" s="7">
        <f t="shared" si="4"/>
        <v>0</v>
      </c>
      <c r="F125" s="7">
        <f t="shared" si="2"/>
        <v>0</v>
      </c>
      <c r="G125" s="7">
        <f t="shared" si="5"/>
        <v>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6">
        <v>119.0</v>
      </c>
      <c r="C126" s="7">
        <f t="shared" si="1"/>
        <v>0</v>
      </c>
      <c r="D126" s="7">
        <f t="shared" si="3"/>
        <v>0</v>
      </c>
      <c r="E126" s="7">
        <f t="shared" si="4"/>
        <v>0</v>
      </c>
      <c r="F126" s="7">
        <f t="shared" si="2"/>
        <v>0</v>
      </c>
      <c r="G126" s="7">
        <f t="shared" si="5"/>
        <v>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6">
        <v>120.0</v>
      </c>
      <c r="C127" s="7">
        <f t="shared" si="1"/>
        <v>0</v>
      </c>
      <c r="D127" s="7">
        <f t="shared" si="3"/>
        <v>0</v>
      </c>
      <c r="E127" s="7">
        <f t="shared" si="4"/>
        <v>0</v>
      </c>
      <c r="F127" s="7">
        <f t="shared" si="2"/>
        <v>0</v>
      </c>
      <c r="G127" s="7">
        <f t="shared" si="5"/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6">
        <v>121.0</v>
      </c>
      <c r="C128" s="7">
        <f t="shared" si="1"/>
        <v>0</v>
      </c>
      <c r="D128" s="7">
        <f t="shared" si="3"/>
        <v>0</v>
      </c>
      <c r="E128" s="7">
        <f t="shared" si="4"/>
        <v>0</v>
      </c>
      <c r="F128" s="7">
        <f t="shared" si="2"/>
        <v>0</v>
      </c>
      <c r="G128" s="7">
        <f t="shared" si="5"/>
        <v>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6">
        <v>122.0</v>
      </c>
      <c r="C129" s="7">
        <f t="shared" si="1"/>
        <v>0</v>
      </c>
      <c r="D129" s="7">
        <f t="shared" si="3"/>
        <v>0</v>
      </c>
      <c r="E129" s="7">
        <f t="shared" si="4"/>
        <v>0</v>
      </c>
      <c r="F129" s="7">
        <f t="shared" si="2"/>
        <v>0</v>
      </c>
      <c r="G129" s="7">
        <f t="shared" si="5"/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6">
        <v>123.0</v>
      </c>
      <c r="C130" s="7">
        <f t="shared" si="1"/>
        <v>0</v>
      </c>
      <c r="D130" s="7">
        <f t="shared" si="3"/>
        <v>0</v>
      </c>
      <c r="E130" s="7">
        <f t="shared" si="4"/>
        <v>0</v>
      </c>
      <c r="F130" s="7">
        <f t="shared" si="2"/>
        <v>0</v>
      </c>
      <c r="G130" s="7">
        <f t="shared" si="5"/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6">
        <v>124.0</v>
      </c>
      <c r="C131" s="7">
        <f t="shared" si="1"/>
        <v>0</v>
      </c>
      <c r="D131" s="7">
        <f t="shared" si="3"/>
        <v>0</v>
      </c>
      <c r="E131" s="7">
        <f t="shared" si="4"/>
        <v>0</v>
      </c>
      <c r="F131" s="7">
        <f t="shared" si="2"/>
        <v>0</v>
      </c>
      <c r="G131" s="7">
        <f t="shared" si="5"/>
        <v>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6">
        <v>125.0</v>
      </c>
      <c r="C132" s="7">
        <f t="shared" si="1"/>
        <v>0</v>
      </c>
      <c r="D132" s="7">
        <f t="shared" si="3"/>
        <v>0</v>
      </c>
      <c r="E132" s="7">
        <f t="shared" si="4"/>
        <v>0</v>
      </c>
      <c r="F132" s="7">
        <f t="shared" si="2"/>
        <v>0</v>
      </c>
      <c r="G132" s="7">
        <f t="shared" si="5"/>
        <v>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6">
        <v>126.0</v>
      </c>
      <c r="C133" s="7">
        <f t="shared" si="1"/>
        <v>0</v>
      </c>
      <c r="D133" s="7">
        <f t="shared" si="3"/>
        <v>0</v>
      </c>
      <c r="E133" s="7">
        <f t="shared" si="4"/>
        <v>0</v>
      </c>
      <c r="F133" s="7">
        <f t="shared" si="2"/>
        <v>0</v>
      </c>
      <c r="G133" s="7">
        <f t="shared" si="5"/>
        <v>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6">
        <v>127.0</v>
      </c>
      <c r="C134" s="7">
        <f t="shared" si="1"/>
        <v>0</v>
      </c>
      <c r="D134" s="7">
        <f t="shared" si="3"/>
        <v>0</v>
      </c>
      <c r="E134" s="7">
        <f t="shared" si="4"/>
        <v>0</v>
      </c>
      <c r="F134" s="7">
        <f t="shared" si="2"/>
        <v>0</v>
      </c>
      <c r="G134" s="7">
        <f t="shared" si="5"/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6">
        <v>128.0</v>
      </c>
      <c r="C135" s="7">
        <f t="shared" si="1"/>
        <v>0</v>
      </c>
      <c r="D135" s="7">
        <f t="shared" si="3"/>
        <v>0</v>
      </c>
      <c r="E135" s="7">
        <f t="shared" si="4"/>
        <v>0</v>
      </c>
      <c r="F135" s="7">
        <f t="shared" si="2"/>
        <v>0</v>
      </c>
      <c r="G135" s="7">
        <f t="shared" si="5"/>
        <v>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6">
        <v>129.0</v>
      </c>
      <c r="C136" s="7">
        <f t="shared" si="1"/>
        <v>0</v>
      </c>
      <c r="D136" s="7">
        <f t="shared" si="3"/>
        <v>0</v>
      </c>
      <c r="E136" s="7">
        <f t="shared" si="4"/>
        <v>0</v>
      </c>
      <c r="F136" s="7">
        <f t="shared" si="2"/>
        <v>0</v>
      </c>
      <c r="G136" s="7">
        <f t="shared" si="5"/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6">
        <v>130.0</v>
      </c>
      <c r="C137" s="7">
        <f t="shared" si="1"/>
        <v>0</v>
      </c>
      <c r="D137" s="7">
        <f t="shared" si="3"/>
        <v>0</v>
      </c>
      <c r="E137" s="7">
        <f t="shared" si="4"/>
        <v>0</v>
      </c>
      <c r="F137" s="7">
        <f t="shared" si="2"/>
        <v>0</v>
      </c>
      <c r="G137" s="7">
        <f t="shared" si="5"/>
        <v>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6">
        <v>131.0</v>
      </c>
      <c r="C138" s="7">
        <f t="shared" si="1"/>
        <v>0</v>
      </c>
      <c r="D138" s="7">
        <f t="shared" si="3"/>
        <v>0</v>
      </c>
      <c r="E138" s="7">
        <f t="shared" si="4"/>
        <v>0</v>
      </c>
      <c r="F138" s="7">
        <f t="shared" si="2"/>
        <v>0</v>
      </c>
      <c r="G138" s="7">
        <f t="shared" si="5"/>
        <v>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6">
        <v>132.0</v>
      </c>
      <c r="C139" s="7">
        <f t="shared" si="1"/>
        <v>0</v>
      </c>
      <c r="D139" s="7">
        <f t="shared" si="3"/>
        <v>0</v>
      </c>
      <c r="E139" s="7">
        <f t="shared" si="4"/>
        <v>0</v>
      </c>
      <c r="F139" s="7">
        <f t="shared" si="2"/>
        <v>0</v>
      </c>
      <c r="G139" s="7">
        <f t="shared" si="5"/>
        <v>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6">
        <v>133.0</v>
      </c>
      <c r="C140" s="7">
        <f t="shared" si="1"/>
        <v>0</v>
      </c>
      <c r="D140" s="7">
        <f t="shared" si="3"/>
        <v>0</v>
      </c>
      <c r="E140" s="7">
        <f t="shared" si="4"/>
        <v>0</v>
      </c>
      <c r="F140" s="7">
        <f t="shared" si="2"/>
        <v>0</v>
      </c>
      <c r="G140" s="7">
        <f t="shared" si="5"/>
        <v>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6">
        <v>134.0</v>
      </c>
      <c r="C141" s="7">
        <f t="shared" si="1"/>
        <v>0</v>
      </c>
      <c r="D141" s="7">
        <f t="shared" si="3"/>
        <v>0</v>
      </c>
      <c r="E141" s="7">
        <f t="shared" si="4"/>
        <v>0</v>
      </c>
      <c r="F141" s="7">
        <f t="shared" si="2"/>
        <v>0</v>
      </c>
      <c r="G141" s="7">
        <f t="shared" si="5"/>
        <v>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6">
        <v>135.0</v>
      </c>
      <c r="C142" s="7">
        <f t="shared" si="1"/>
        <v>0</v>
      </c>
      <c r="D142" s="7">
        <f t="shared" si="3"/>
        <v>0</v>
      </c>
      <c r="E142" s="7">
        <f t="shared" si="4"/>
        <v>0</v>
      </c>
      <c r="F142" s="7">
        <f t="shared" si="2"/>
        <v>0</v>
      </c>
      <c r="G142" s="7">
        <f t="shared" si="5"/>
        <v>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6">
        <v>136.0</v>
      </c>
      <c r="C143" s="7">
        <f t="shared" si="1"/>
        <v>0</v>
      </c>
      <c r="D143" s="7">
        <f t="shared" si="3"/>
        <v>0</v>
      </c>
      <c r="E143" s="7">
        <f t="shared" si="4"/>
        <v>0</v>
      </c>
      <c r="F143" s="7">
        <f t="shared" si="2"/>
        <v>0</v>
      </c>
      <c r="G143" s="7">
        <f t="shared" si="5"/>
        <v>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6">
        <v>137.0</v>
      </c>
      <c r="C144" s="7">
        <f t="shared" si="1"/>
        <v>0</v>
      </c>
      <c r="D144" s="7">
        <f t="shared" si="3"/>
        <v>0</v>
      </c>
      <c r="E144" s="7">
        <f t="shared" si="4"/>
        <v>0</v>
      </c>
      <c r="F144" s="7">
        <f t="shared" si="2"/>
        <v>0</v>
      </c>
      <c r="G144" s="7">
        <f t="shared" si="5"/>
        <v>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6">
        <v>138.0</v>
      </c>
      <c r="C145" s="7">
        <f t="shared" si="1"/>
        <v>0</v>
      </c>
      <c r="D145" s="7">
        <f t="shared" si="3"/>
        <v>0</v>
      </c>
      <c r="E145" s="7">
        <f t="shared" si="4"/>
        <v>0</v>
      </c>
      <c r="F145" s="7">
        <f t="shared" si="2"/>
        <v>0</v>
      </c>
      <c r="G145" s="7">
        <f t="shared" si="5"/>
        <v>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6">
        <v>139.0</v>
      </c>
      <c r="C146" s="7">
        <f t="shared" si="1"/>
        <v>0</v>
      </c>
      <c r="D146" s="7">
        <f t="shared" si="3"/>
        <v>0</v>
      </c>
      <c r="E146" s="7">
        <f t="shared" si="4"/>
        <v>0</v>
      </c>
      <c r="F146" s="7">
        <f t="shared" si="2"/>
        <v>0</v>
      </c>
      <c r="G146" s="7">
        <f t="shared" si="5"/>
        <v>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6">
        <v>140.0</v>
      </c>
      <c r="C147" s="7">
        <f t="shared" si="1"/>
        <v>0</v>
      </c>
      <c r="D147" s="7">
        <f t="shared" si="3"/>
        <v>0</v>
      </c>
      <c r="E147" s="7">
        <f t="shared" si="4"/>
        <v>0</v>
      </c>
      <c r="F147" s="7">
        <f t="shared" si="2"/>
        <v>0</v>
      </c>
      <c r="G147" s="7">
        <f t="shared" si="5"/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6">
        <v>141.0</v>
      </c>
      <c r="C148" s="7">
        <f t="shared" si="1"/>
        <v>0</v>
      </c>
      <c r="D148" s="7">
        <f t="shared" si="3"/>
        <v>0</v>
      </c>
      <c r="E148" s="7">
        <f t="shared" si="4"/>
        <v>0</v>
      </c>
      <c r="F148" s="7">
        <f t="shared" si="2"/>
        <v>0</v>
      </c>
      <c r="G148" s="7">
        <f t="shared" si="5"/>
        <v>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6">
        <v>142.0</v>
      </c>
      <c r="C149" s="7">
        <f t="shared" si="1"/>
        <v>0</v>
      </c>
      <c r="D149" s="7">
        <f t="shared" si="3"/>
        <v>0</v>
      </c>
      <c r="E149" s="7">
        <f t="shared" si="4"/>
        <v>0</v>
      </c>
      <c r="F149" s="7">
        <f t="shared" si="2"/>
        <v>0</v>
      </c>
      <c r="G149" s="7">
        <f t="shared" si="5"/>
        <v>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6">
        <v>143.0</v>
      </c>
      <c r="C150" s="7">
        <f t="shared" si="1"/>
        <v>0</v>
      </c>
      <c r="D150" s="7">
        <f t="shared" si="3"/>
        <v>0</v>
      </c>
      <c r="E150" s="7">
        <f t="shared" si="4"/>
        <v>0</v>
      </c>
      <c r="F150" s="7">
        <f t="shared" si="2"/>
        <v>0</v>
      </c>
      <c r="G150" s="7">
        <f t="shared" si="5"/>
        <v>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6">
        <v>144.0</v>
      </c>
      <c r="C151" s="7">
        <f t="shared" si="1"/>
        <v>0</v>
      </c>
      <c r="D151" s="7">
        <f t="shared" si="3"/>
        <v>0</v>
      </c>
      <c r="E151" s="7">
        <f t="shared" si="4"/>
        <v>0</v>
      </c>
      <c r="F151" s="7">
        <f t="shared" si="2"/>
        <v>0</v>
      </c>
      <c r="G151" s="7">
        <f t="shared" si="5"/>
        <v>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6">
        <v>145.0</v>
      </c>
      <c r="C152" s="7">
        <f t="shared" si="1"/>
        <v>0</v>
      </c>
      <c r="D152" s="7">
        <f t="shared" si="3"/>
        <v>0</v>
      </c>
      <c r="E152" s="7">
        <f t="shared" si="4"/>
        <v>0</v>
      </c>
      <c r="F152" s="7">
        <f t="shared" si="2"/>
        <v>0</v>
      </c>
      <c r="G152" s="7">
        <f t="shared" si="5"/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6">
        <v>146.0</v>
      </c>
      <c r="C153" s="7">
        <f t="shared" si="1"/>
        <v>0</v>
      </c>
      <c r="D153" s="7">
        <f t="shared" si="3"/>
        <v>0</v>
      </c>
      <c r="E153" s="7">
        <f t="shared" si="4"/>
        <v>0</v>
      </c>
      <c r="F153" s="7">
        <f t="shared" si="2"/>
        <v>0</v>
      </c>
      <c r="G153" s="7">
        <f t="shared" si="5"/>
        <v>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6">
        <v>147.0</v>
      </c>
      <c r="C154" s="7">
        <f t="shared" si="1"/>
        <v>0</v>
      </c>
      <c r="D154" s="7">
        <f t="shared" si="3"/>
        <v>0</v>
      </c>
      <c r="E154" s="7">
        <f t="shared" si="4"/>
        <v>0</v>
      </c>
      <c r="F154" s="7">
        <f t="shared" si="2"/>
        <v>0</v>
      </c>
      <c r="G154" s="7">
        <f t="shared" si="5"/>
        <v>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6">
        <v>148.0</v>
      </c>
      <c r="C155" s="7">
        <f t="shared" si="1"/>
        <v>0</v>
      </c>
      <c r="D155" s="7">
        <f t="shared" si="3"/>
        <v>0</v>
      </c>
      <c r="E155" s="7">
        <f t="shared" si="4"/>
        <v>0</v>
      </c>
      <c r="F155" s="7">
        <f t="shared" si="2"/>
        <v>0</v>
      </c>
      <c r="G155" s="7">
        <f t="shared" si="5"/>
        <v>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6">
        <v>149.0</v>
      </c>
      <c r="C156" s="7">
        <f t="shared" si="1"/>
        <v>0</v>
      </c>
      <c r="D156" s="7">
        <f t="shared" si="3"/>
        <v>0</v>
      </c>
      <c r="E156" s="7">
        <f t="shared" si="4"/>
        <v>0</v>
      </c>
      <c r="F156" s="7">
        <f t="shared" si="2"/>
        <v>0</v>
      </c>
      <c r="G156" s="7">
        <f t="shared" si="5"/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6">
        <v>150.0</v>
      </c>
      <c r="C157" s="7">
        <f t="shared" si="1"/>
        <v>0</v>
      </c>
      <c r="D157" s="7">
        <f t="shared" si="3"/>
        <v>0</v>
      </c>
      <c r="E157" s="7">
        <f t="shared" si="4"/>
        <v>0</v>
      </c>
      <c r="F157" s="7">
        <f t="shared" si="2"/>
        <v>0</v>
      </c>
      <c r="G157" s="7">
        <f t="shared" si="5"/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6">
        <v>151.0</v>
      </c>
      <c r="C158" s="7">
        <f t="shared" si="1"/>
        <v>0</v>
      </c>
      <c r="D158" s="7">
        <f t="shared" si="3"/>
        <v>0</v>
      </c>
      <c r="E158" s="7">
        <f t="shared" si="4"/>
        <v>0</v>
      </c>
      <c r="F158" s="7">
        <f t="shared" si="2"/>
        <v>0</v>
      </c>
      <c r="G158" s="7">
        <f t="shared" si="5"/>
        <v>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6">
        <v>152.0</v>
      </c>
      <c r="C159" s="7">
        <f t="shared" si="1"/>
        <v>0</v>
      </c>
      <c r="D159" s="7">
        <f t="shared" si="3"/>
        <v>0</v>
      </c>
      <c r="E159" s="7">
        <f t="shared" si="4"/>
        <v>0</v>
      </c>
      <c r="F159" s="7">
        <f t="shared" si="2"/>
        <v>0</v>
      </c>
      <c r="G159" s="7">
        <f t="shared" si="5"/>
        <v>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6">
        <v>153.0</v>
      </c>
      <c r="C160" s="7">
        <f t="shared" si="1"/>
        <v>0</v>
      </c>
      <c r="D160" s="7">
        <f t="shared" si="3"/>
        <v>0</v>
      </c>
      <c r="E160" s="7">
        <f t="shared" si="4"/>
        <v>0</v>
      </c>
      <c r="F160" s="7">
        <f t="shared" si="2"/>
        <v>0</v>
      </c>
      <c r="G160" s="7">
        <f t="shared" si="5"/>
        <v>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6">
        <v>154.0</v>
      </c>
      <c r="C161" s="7">
        <f t="shared" si="1"/>
        <v>0</v>
      </c>
      <c r="D161" s="7">
        <f t="shared" si="3"/>
        <v>0</v>
      </c>
      <c r="E161" s="7">
        <f t="shared" si="4"/>
        <v>0</v>
      </c>
      <c r="F161" s="7">
        <f t="shared" si="2"/>
        <v>0</v>
      </c>
      <c r="G161" s="7">
        <f t="shared" si="5"/>
        <v>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6">
        <v>155.0</v>
      </c>
      <c r="C162" s="7">
        <f t="shared" si="1"/>
        <v>0</v>
      </c>
      <c r="D162" s="7">
        <f t="shared" si="3"/>
        <v>0</v>
      </c>
      <c r="E162" s="7">
        <f t="shared" si="4"/>
        <v>0</v>
      </c>
      <c r="F162" s="7">
        <f t="shared" si="2"/>
        <v>0</v>
      </c>
      <c r="G162" s="7">
        <f t="shared" si="5"/>
        <v>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6">
        <v>156.0</v>
      </c>
      <c r="C163" s="7">
        <f t="shared" si="1"/>
        <v>0</v>
      </c>
      <c r="D163" s="7">
        <f t="shared" si="3"/>
        <v>0</v>
      </c>
      <c r="E163" s="7">
        <f t="shared" si="4"/>
        <v>0</v>
      </c>
      <c r="F163" s="7">
        <f t="shared" si="2"/>
        <v>0</v>
      </c>
      <c r="G163" s="7">
        <f t="shared" si="5"/>
        <v>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6">
        <v>157.0</v>
      </c>
      <c r="C164" s="7">
        <f t="shared" si="1"/>
        <v>0</v>
      </c>
      <c r="D164" s="7">
        <f t="shared" si="3"/>
        <v>0</v>
      </c>
      <c r="E164" s="7">
        <f t="shared" si="4"/>
        <v>0</v>
      </c>
      <c r="F164" s="7">
        <f t="shared" si="2"/>
        <v>0</v>
      </c>
      <c r="G164" s="7">
        <f t="shared" si="5"/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6">
        <v>158.0</v>
      </c>
      <c r="C165" s="7">
        <f t="shared" si="1"/>
        <v>0</v>
      </c>
      <c r="D165" s="7">
        <f t="shared" si="3"/>
        <v>0</v>
      </c>
      <c r="E165" s="7">
        <f t="shared" si="4"/>
        <v>0</v>
      </c>
      <c r="F165" s="7">
        <f t="shared" si="2"/>
        <v>0</v>
      </c>
      <c r="G165" s="7">
        <f t="shared" si="5"/>
        <v>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6">
        <v>159.0</v>
      </c>
      <c r="C166" s="7">
        <f t="shared" si="1"/>
        <v>0</v>
      </c>
      <c r="D166" s="7">
        <f t="shared" si="3"/>
        <v>0</v>
      </c>
      <c r="E166" s="7">
        <f t="shared" si="4"/>
        <v>0</v>
      </c>
      <c r="F166" s="7">
        <f t="shared" si="2"/>
        <v>0</v>
      </c>
      <c r="G166" s="7">
        <f t="shared" si="5"/>
        <v>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6">
        <v>160.0</v>
      </c>
      <c r="C167" s="7">
        <f t="shared" si="1"/>
        <v>0</v>
      </c>
      <c r="D167" s="7">
        <f t="shared" si="3"/>
        <v>0</v>
      </c>
      <c r="E167" s="7">
        <f t="shared" si="4"/>
        <v>0</v>
      </c>
      <c r="F167" s="7">
        <f t="shared" si="2"/>
        <v>0</v>
      </c>
      <c r="G167" s="7">
        <f t="shared" si="5"/>
        <v>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6">
        <v>161.0</v>
      </c>
      <c r="C168" s="7">
        <f t="shared" si="1"/>
        <v>0</v>
      </c>
      <c r="D168" s="7">
        <f t="shared" si="3"/>
        <v>0</v>
      </c>
      <c r="E168" s="7">
        <f t="shared" si="4"/>
        <v>0</v>
      </c>
      <c r="F168" s="7">
        <f t="shared" si="2"/>
        <v>0</v>
      </c>
      <c r="G168" s="7">
        <f t="shared" si="5"/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6">
        <v>162.0</v>
      </c>
      <c r="C169" s="7">
        <f t="shared" si="1"/>
        <v>0</v>
      </c>
      <c r="D169" s="7">
        <f t="shared" si="3"/>
        <v>0</v>
      </c>
      <c r="E169" s="7">
        <f t="shared" si="4"/>
        <v>0</v>
      </c>
      <c r="F169" s="7">
        <f t="shared" si="2"/>
        <v>0</v>
      </c>
      <c r="G169" s="7">
        <f t="shared" si="5"/>
        <v>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6">
        <v>163.0</v>
      </c>
      <c r="C170" s="7">
        <f t="shared" si="1"/>
        <v>0</v>
      </c>
      <c r="D170" s="7">
        <f t="shared" si="3"/>
        <v>0</v>
      </c>
      <c r="E170" s="7">
        <f t="shared" si="4"/>
        <v>0</v>
      </c>
      <c r="F170" s="7">
        <f t="shared" si="2"/>
        <v>0</v>
      </c>
      <c r="G170" s="7">
        <f t="shared" si="5"/>
        <v>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6">
        <v>164.0</v>
      </c>
      <c r="C171" s="7">
        <f t="shared" si="1"/>
        <v>0</v>
      </c>
      <c r="D171" s="7">
        <f t="shared" si="3"/>
        <v>0</v>
      </c>
      <c r="E171" s="7">
        <f t="shared" si="4"/>
        <v>0</v>
      </c>
      <c r="F171" s="7">
        <f t="shared" si="2"/>
        <v>0</v>
      </c>
      <c r="G171" s="7">
        <f t="shared" si="5"/>
        <v>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6">
        <v>165.0</v>
      </c>
      <c r="C172" s="7">
        <f t="shared" si="1"/>
        <v>0</v>
      </c>
      <c r="D172" s="7">
        <f t="shared" si="3"/>
        <v>0</v>
      </c>
      <c r="E172" s="7">
        <f t="shared" si="4"/>
        <v>0</v>
      </c>
      <c r="F172" s="7">
        <f t="shared" si="2"/>
        <v>0</v>
      </c>
      <c r="G172" s="7">
        <f t="shared" si="5"/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6">
        <v>166.0</v>
      </c>
      <c r="C173" s="7">
        <f t="shared" si="1"/>
        <v>0</v>
      </c>
      <c r="D173" s="7">
        <f t="shared" si="3"/>
        <v>0</v>
      </c>
      <c r="E173" s="7">
        <f t="shared" si="4"/>
        <v>0</v>
      </c>
      <c r="F173" s="7">
        <f t="shared" si="2"/>
        <v>0</v>
      </c>
      <c r="G173" s="7">
        <f t="shared" si="5"/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6">
        <v>167.0</v>
      </c>
      <c r="C174" s="7">
        <f t="shared" si="1"/>
        <v>0</v>
      </c>
      <c r="D174" s="7">
        <f t="shared" si="3"/>
        <v>0</v>
      </c>
      <c r="E174" s="7">
        <f t="shared" si="4"/>
        <v>0</v>
      </c>
      <c r="F174" s="7">
        <f t="shared" si="2"/>
        <v>0</v>
      </c>
      <c r="G174" s="7">
        <f t="shared" si="5"/>
        <v>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6">
        <v>168.0</v>
      </c>
      <c r="C175" s="7">
        <f t="shared" si="1"/>
        <v>0</v>
      </c>
      <c r="D175" s="7">
        <f t="shared" si="3"/>
        <v>0</v>
      </c>
      <c r="E175" s="7">
        <f t="shared" si="4"/>
        <v>0</v>
      </c>
      <c r="F175" s="7">
        <f t="shared" si="2"/>
        <v>0</v>
      </c>
      <c r="G175" s="7">
        <f t="shared" si="5"/>
        <v>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6">
        <v>169.0</v>
      </c>
      <c r="C176" s="7">
        <f t="shared" si="1"/>
        <v>0</v>
      </c>
      <c r="D176" s="7">
        <f t="shared" si="3"/>
        <v>0</v>
      </c>
      <c r="E176" s="7">
        <f t="shared" si="4"/>
        <v>0</v>
      </c>
      <c r="F176" s="7">
        <f t="shared" si="2"/>
        <v>0</v>
      </c>
      <c r="G176" s="7">
        <f t="shared" si="5"/>
        <v>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6">
        <v>170.0</v>
      </c>
      <c r="C177" s="7">
        <f t="shared" si="1"/>
        <v>0</v>
      </c>
      <c r="D177" s="7">
        <f t="shared" si="3"/>
        <v>0</v>
      </c>
      <c r="E177" s="7">
        <f t="shared" si="4"/>
        <v>0</v>
      </c>
      <c r="F177" s="7">
        <f t="shared" si="2"/>
        <v>0</v>
      </c>
      <c r="G177" s="7">
        <f t="shared" si="5"/>
        <v>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6">
        <v>171.0</v>
      </c>
      <c r="C178" s="7">
        <f t="shared" si="1"/>
        <v>0</v>
      </c>
      <c r="D178" s="7">
        <f t="shared" si="3"/>
        <v>0</v>
      </c>
      <c r="E178" s="7">
        <f t="shared" si="4"/>
        <v>0</v>
      </c>
      <c r="F178" s="7">
        <f t="shared" si="2"/>
        <v>0</v>
      </c>
      <c r="G178" s="7">
        <f t="shared" si="5"/>
        <v>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6">
        <v>172.0</v>
      </c>
      <c r="C179" s="7">
        <f t="shared" si="1"/>
        <v>0</v>
      </c>
      <c r="D179" s="7">
        <f t="shared" si="3"/>
        <v>0</v>
      </c>
      <c r="E179" s="7">
        <f t="shared" si="4"/>
        <v>0</v>
      </c>
      <c r="F179" s="7">
        <f t="shared" si="2"/>
        <v>0</v>
      </c>
      <c r="G179" s="7">
        <f t="shared" si="5"/>
        <v>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6">
        <v>173.0</v>
      </c>
      <c r="C180" s="7">
        <f t="shared" si="1"/>
        <v>0</v>
      </c>
      <c r="D180" s="7">
        <f t="shared" si="3"/>
        <v>0</v>
      </c>
      <c r="E180" s="7">
        <f t="shared" si="4"/>
        <v>0</v>
      </c>
      <c r="F180" s="7">
        <f t="shared" si="2"/>
        <v>0</v>
      </c>
      <c r="G180" s="7">
        <f t="shared" si="5"/>
        <v>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6">
        <v>174.0</v>
      </c>
      <c r="C181" s="7">
        <f t="shared" si="1"/>
        <v>0</v>
      </c>
      <c r="D181" s="7">
        <f t="shared" si="3"/>
        <v>0</v>
      </c>
      <c r="E181" s="7">
        <f t="shared" si="4"/>
        <v>0</v>
      </c>
      <c r="F181" s="7">
        <f t="shared" si="2"/>
        <v>0</v>
      </c>
      <c r="G181" s="7">
        <f t="shared" si="5"/>
        <v>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6">
        <v>175.0</v>
      </c>
      <c r="C182" s="7">
        <f t="shared" si="1"/>
        <v>0</v>
      </c>
      <c r="D182" s="7">
        <f t="shared" si="3"/>
        <v>0</v>
      </c>
      <c r="E182" s="7">
        <f t="shared" si="4"/>
        <v>0</v>
      </c>
      <c r="F182" s="7">
        <f t="shared" si="2"/>
        <v>0</v>
      </c>
      <c r="G182" s="7">
        <f t="shared" si="5"/>
        <v>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6">
        <v>176.0</v>
      </c>
      <c r="C183" s="7">
        <f t="shared" si="1"/>
        <v>0</v>
      </c>
      <c r="D183" s="7">
        <f t="shared" si="3"/>
        <v>0</v>
      </c>
      <c r="E183" s="7">
        <f t="shared" si="4"/>
        <v>0</v>
      </c>
      <c r="F183" s="7">
        <f t="shared" si="2"/>
        <v>0</v>
      </c>
      <c r="G183" s="7">
        <f t="shared" si="5"/>
        <v>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6">
        <v>177.0</v>
      </c>
      <c r="C184" s="7">
        <f t="shared" si="1"/>
        <v>0</v>
      </c>
      <c r="D184" s="7">
        <f t="shared" si="3"/>
        <v>0</v>
      </c>
      <c r="E184" s="7">
        <f t="shared" si="4"/>
        <v>0</v>
      </c>
      <c r="F184" s="7">
        <f t="shared" si="2"/>
        <v>0</v>
      </c>
      <c r="G184" s="7">
        <f t="shared" si="5"/>
        <v>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6">
        <v>178.0</v>
      </c>
      <c r="C185" s="7">
        <f t="shared" si="1"/>
        <v>0</v>
      </c>
      <c r="D185" s="7">
        <f t="shared" si="3"/>
        <v>0</v>
      </c>
      <c r="E185" s="7">
        <f t="shared" si="4"/>
        <v>0</v>
      </c>
      <c r="F185" s="7">
        <f t="shared" si="2"/>
        <v>0</v>
      </c>
      <c r="G185" s="7">
        <f t="shared" si="5"/>
        <v>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6">
        <v>179.0</v>
      </c>
      <c r="C186" s="7">
        <f t="shared" si="1"/>
        <v>0</v>
      </c>
      <c r="D186" s="7">
        <f t="shared" si="3"/>
        <v>0</v>
      </c>
      <c r="E186" s="7">
        <f t="shared" si="4"/>
        <v>0</v>
      </c>
      <c r="F186" s="7">
        <f t="shared" si="2"/>
        <v>0</v>
      </c>
      <c r="G186" s="7">
        <f t="shared" si="5"/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6">
        <v>180.0</v>
      </c>
      <c r="C187" s="7">
        <f t="shared" si="1"/>
        <v>0</v>
      </c>
      <c r="D187" s="7">
        <f t="shared" si="3"/>
        <v>0</v>
      </c>
      <c r="E187" s="7">
        <f t="shared" si="4"/>
        <v>0</v>
      </c>
      <c r="F187" s="7">
        <f t="shared" si="2"/>
        <v>0</v>
      </c>
      <c r="G187" s="7">
        <f t="shared" si="5"/>
        <v>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6">
        <v>181.0</v>
      </c>
      <c r="C188" s="7">
        <f t="shared" si="1"/>
        <v>0</v>
      </c>
      <c r="D188" s="7">
        <f t="shared" si="3"/>
        <v>0</v>
      </c>
      <c r="E188" s="7">
        <f t="shared" si="4"/>
        <v>0</v>
      </c>
      <c r="F188" s="7">
        <f t="shared" si="2"/>
        <v>0</v>
      </c>
      <c r="G188" s="7">
        <f t="shared" si="5"/>
        <v>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6">
        <v>182.0</v>
      </c>
      <c r="C189" s="7">
        <f t="shared" si="1"/>
        <v>0</v>
      </c>
      <c r="D189" s="7">
        <f t="shared" si="3"/>
        <v>0</v>
      </c>
      <c r="E189" s="7">
        <f t="shared" si="4"/>
        <v>0</v>
      </c>
      <c r="F189" s="7">
        <f t="shared" si="2"/>
        <v>0</v>
      </c>
      <c r="G189" s="7">
        <f t="shared" si="5"/>
        <v>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6">
        <v>183.0</v>
      </c>
      <c r="C190" s="7">
        <f t="shared" si="1"/>
        <v>0</v>
      </c>
      <c r="D190" s="7">
        <f t="shared" si="3"/>
        <v>0</v>
      </c>
      <c r="E190" s="7">
        <f t="shared" si="4"/>
        <v>0</v>
      </c>
      <c r="F190" s="7">
        <f t="shared" si="2"/>
        <v>0</v>
      </c>
      <c r="G190" s="7">
        <f t="shared" si="5"/>
        <v>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6">
        <v>184.0</v>
      </c>
      <c r="C191" s="7">
        <f t="shared" si="1"/>
        <v>0</v>
      </c>
      <c r="D191" s="7">
        <f t="shared" si="3"/>
        <v>0</v>
      </c>
      <c r="E191" s="7">
        <f t="shared" si="4"/>
        <v>0</v>
      </c>
      <c r="F191" s="7">
        <f t="shared" si="2"/>
        <v>0</v>
      </c>
      <c r="G191" s="7">
        <f t="shared" si="5"/>
        <v>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6">
        <v>185.0</v>
      </c>
      <c r="C192" s="7">
        <f t="shared" si="1"/>
        <v>0</v>
      </c>
      <c r="D192" s="7">
        <f t="shared" si="3"/>
        <v>0</v>
      </c>
      <c r="E192" s="7">
        <f t="shared" si="4"/>
        <v>0</v>
      </c>
      <c r="F192" s="7">
        <f t="shared" si="2"/>
        <v>0</v>
      </c>
      <c r="G192" s="7">
        <f t="shared" si="5"/>
        <v>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6">
        <v>186.0</v>
      </c>
      <c r="C193" s="7">
        <f t="shared" si="1"/>
        <v>0</v>
      </c>
      <c r="D193" s="7">
        <f t="shared" si="3"/>
        <v>0</v>
      </c>
      <c r="E193" s="7">
        <f t="shared" si="4"/>
        <v>0</v>
      </c>
      <c r="F193" s="7">
        <f t="shared" si="2"/>
        <v>0</v>
      </c>
      <c r="G193" s="7">
        <f t="shared" si="5"/>
        <v>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6">
        <v>187.0</v>
      </c>
      <c r="C194" s="7">
        <f t="shared" si="1"/>
        <v>0</v>
      </c>
      <c r="D194" s="7">
        <f t="shared" si="3"/>
        <v>0</v>
      </c>
      <c r="E194" s="7">
        <f t="shared" si="4"/>
        <v>0</v>
      </c>
      <c r="F194" s="7">
        <f t="shared" si="2"/>
        <v>0</v>
      </c>
      <c r="G194" s="7">
        <f t="shared" si="5"/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6">
        <v>188.0</v>
      </c>
      <c r="C195" s="7">
        <f t="shared" si="1"/>
        <v>0</v>
      </c>
      <c r="D195" s="7">
        <f t="shared" si="3"/>
        <v>0</v>
      </c>
      <c r="E195" s="7">
        <f t="shared" si="4"/>
        <v>0</v>
      </c>
      <c r="F195" s="7">
        <f t="shared" si="2"/>
        <v>0</v>
      </c>
      <c r="G195" s="7">
        <f t="shared" si="5"/>
        <v>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6">
        <v>189.0</v>
      </c>
      <c r="C196" s="7">
        <f t="shared" si="1"/>
        <v>0</v>
      </c>
      <c r="D196" s="7">
        <f t="shared" si="3"/>
        <v>0</v>
      </c>
      <c r="E196" s="7">
        <f t="shared" si="4"/>
        <v>0</v>
      </c>
      <c r="F196" s="7">
        <f t="shared" si="2"/>
        <v>0</v>
      </c>
      <c r="G196" s="7">
        <f t="shared" si="5"/>
        <v>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6">
        <v>190.0</v>
      </c>
      <c r="C197" s="7">
        <f t="shared" si="1"/>
        <v>0</v>
      </c>
      <c r="D197" s="7">
        <f t="shared" si="3"/>
        <v>0</v>
      </c>
      <c r="E197" s="7">
        <f t="shared" si="4"/>
        <v>0</v>
      </c>
      <c r="F197" s="7">
        <f t="shared" si="2"/>
        <v>0</v>
      </c>
      <c r="G197" s="7">
        <f t="shared" si="5"/>
        <v>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6">
        <v>191.0</v>
      </c>
      <c r="C198" s="7">
        <f t="shared" si="1"/>
        <v>0</v>
      </c>
      <c r="D198" s="7">
        <f t="shared" si="3"/>
        <v>0</v>
      </c>
      <c r="E198" s="7">
        <f t="shared" si="4"/>
        <v>0</v>
      </c>
      <c r="F198" s="7">
        <f t="shared" si="2"/>
        <v>0</v>
      </c>
      <c r="G198" s="7">
        <f t="shared" si="5"/>
        <v>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6">
        <v>192.0</v>
      </c>
      <c r="C199" s="7">
        <f t="shared" si="1"/>
        <v>0</v>
      </c>
      <c r="D199" s="7">
        <f t="shared" si="3"/>
        <v>0</v>
      </c>
      <c r="E199" s="7">
        <f t="shared" si="4"/>
        <v>0</v>
      </c>
      <c r="F199" s="7">
        <f t="shared" si="2"/>
        <v>0</v>
      </c>
      <c r="G199" s="7">
        <f t="shared" si="5"/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6">
        <v>193.0</v>
      </c>
      <c r="C200" s="7">
        <f t="shared" si="1"/>
        <v>0</v>
      </c>
      <c r="D200" s="7">
        <f t="shared" si="3"/>
        <v>0</v>
      </c>
      <c r="E200" s="7">
        <f t="shared" si="4"/>
        <v>0</v>
      </c>
      <c r="F200" s="7">
        <f t="shared" si="2"/>
        <v>0</v>
      </c>
      <c r="G200" s="7">
        <f t="shared" si="5"/>
        <v>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6">
        <v>194.0</v>
      </c>
      <c r="C201" s="7">
        <f t="shared" si="1"/>
        <v>0</v>
      </c>
      <c r="D201" s="7">
        <f t="shared" si="3"/>
        <v>0</v>
      </c>
      <c r="E201" s="7">
        <f t="shared" si="4"/>
        <v>0</v>
      </c>
      <c r="F201" s="7">
        <f t="shared" si="2"/>
        <v>0</v>
      </c>
      <c r="G201" s="7">
        <f t="shared" si="5"/>
        <v>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6">
        <v>195.0</v>
      </c>
      <c r="C202" s="7">
        <f t="shared" si="1"/>
        <v>0</v>
      </c>
      <c r="D202" s="7">
        <f t="shared" si="3"/>
        <v>0</v>
      </c>
      <c r="E202" s="7">
        <f t="shared" si="4"/>
        <v>0</v>
      </c>
      <c r="F202" s="7">
        <f t="shared" si="2"/>
        <v>0</v>
      </c>
      <c r="G202" s="7">
        <f t="shared" si="5"/>
        <v>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6">
        <v>196.0</v>
      </c>
      <c r="C203" s="7">
        <f t="shared" si="1"/>
        <v>0</v>
      </c>
      <c r="D203" s="7">
        <f t="shared" si="3"/>
        <v>0</v>
      </c>
      <c r="E203" s="7">
        <f t="shared" si="4"/>
        <v>0</v>
      </c>
      <c r="F203" s="7">
        <f t="shared" si="2"/>
        <v>0</v>
      </c>
      <c r="G203" s="7">
        <f t="shared" si="5"/>
        <v>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6">
        <v>197.0</v>
      </c>
      <c r="C204" s="7">
        <f t="shared" si="1"/>
        <v>0</v>
      </c>
      <c r="D204" s="7">
        <f t="shared" si="3"/>
        <v>0</v>
      </c>
      <c r="E204" s="7">
        <f t="shared" si="4"/>
        <v>0</v>
      </c>
      <c r="F204" s="7">
        <f t="shared" si="2"/>
        <v>0</v>
      </c>
      <c r="G204" s="7">
        <f t="shared" si="5"/>
        <v>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6">
        <v>198.0</v>
      </c>
      <c r="C205" s="7">
        <f t="shared" si="1"/>
        <v>0</v>
      </c>
      <c r="D205" s="7">
        <f t="shared" si="3"/>
        <v>0</v>
      </c>
      <c r="E205" s="7">
        <f t="shared" si="4"/>
        <v>0</v>
      </c>
      <c r="F205" s="7">
        <f t="shared" si="2"/>
        <v>0</v>
      </c>
      <c r="G205" s="7">
        <f t="shared" si="5"/>
        <v>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6">
        <v>199.0</v>
      </c>
      <c r="C206" s="7">
        <f t="shared" si="1"/>
        <v>0</v>
      </c>
      <c r="D206" s="7">
        <f t="shared" si="3"/>
        <v>0</v>
      </c>
      <c r="E206" s="7">
        <f t="shared" si="4"/>
        <v>0</v>
      </c>
      <c r="F206" s="7">
        <f t="shared" si="2"/>
        <v>0</v>
      </c>
      <c r="G206" s="7">
        <f t="shared" si="5"/>
        <v>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6">
        <v>200.0</v>
      </c>
      <c r="C207" s="7">
        <f t="shared" si="1"/>
        <v>0</v>
      </c>
      <c r="D207" s="7">
        <f t="shared" si="3"/>
        <v>0</v>
      </c>
      <c r="E207" s="7">
        <f t="shared" si="4"/>
        <v>0</v>
      </c>
      <c r="F207" s="7">
        <f t="shared" si="2"/>
        <v>0</v>
      </c>
      <c r="G207" s="7">
        <f t="shared" si="5"/>
        <v>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6">
        <v>201.0</v>
      </c>
      <c r="C208" s="7">
        <f t="shared" si="1"/>
        <v>0</v>
      </c>
      <c r="D208" s="7">
        <f t="shared" si="3"/>
        <v>0</v>
      </c>
      <c r="E208" s="7">
        <f t="shared" si="4"/>
        <v>0</v>
      </c>
      <c r="F208" s="7">
        <f t="shared" si="2"/>
        <v>0</v>
      </c>
      <c r="G208" s="7">
        <f t="shared" si="5"/>
        <v>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6">
        <v>202.0</v>
      </c>
      <c r="C209" s="7">
        <f t="shared" si="1"/>
        <v>0</v>
      </c>
      <c r="D209" s="7">
        <f t="shared" si="3"/>
        <v>0</v>
      </c>
      <c r="E209" s="7">
        <f t="shared" si="4"/>
        <v>0</v>
      </c>
      <c r="F209" s="7">
        <f t="shared" si="2"/>
        <v>0</v>
      </c>
      <c r="G209" s="7">
        <f t="shared" si="5"/>
        <v>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6">
        <v>203.0</v>
      </c>
      <c r="C210" s="7">
        <f t="shared" si="1"/>
        <v>0</v>
      </c>
      <c r="D210" s="7">
        <f t="shared" si="3"/>
        <v>0</v>
      </c>
      <c r="E210" s="7">
        <f t="shared" si="4"/>
        <v>0</v>
      </c>
      <c r="F210" s="7">
        <f t="shared" si="2"/>
        <v>0</v>
      </c>
      <c r="G210" s="7">
        <f t="shared" si="5"/>
        <v>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6">
        <v>204.0</v>
      </c>
      <c r="C211" s="7">
        <f t="shared" si="1"/>
        <v>0</v>
      </c>
      <c r="D211" s="7">
        <f t="shared" si="3"/>
        <v>0</v>
      </c>
      <c r="E211" s="7">
        <f t="shared" si="4"/>
        <v>0</v>
      </c>
      <c r="F211" s="7">
        <f t="shared" si="2"/>
        <v>0</v>
      </c>
      <c r="G211" s="7">
        <f t="shared" si="5"/>
        <v>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6">
        <v>205.0</v>
      </c>
      <c r="C212" s="7">
        <f t="shared" si="1"/>
        <v>0</v>
      </c>
      <c r="D212" s="7">
        <f t="shared" si="3"/>
        <v>0</v>
      </c>
      <c r="E212" s="7">
        <f t="shared" si="4"/>
        <v>0</v>
      </c>
      <c r="F212" s="7">
        <f t="shared" si="2"/>
        <v>0</v>
      </c>
      <c r="G212" s="7">
        <f t="shared" si="5"/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6">
        <v>206.0</v>
      </c>
      <c r="C213" s="7">
        <f t="shared" si="1"/>
        <v>0</v>
      </c>
      <c r="D213" s="7">
        <f t="shared" si="3"/>
        <v>0</v>
      </c>
      <c r="E213" s="7">
        <f t="shared" si="4"/>
        <v>0</v>
      </c>
      <c r="F213" s="7">
        <f t="shared" si="2"/>
        <v>0</v>
      </c>
      <c r="G213" s="7">
        <f t="shared" si="5"/>
        <v>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6">
        <v>207.0</v>
      </c>
      <c r="C214" s="7">
        <f t="shared" si="1"/>
        <v>0</v>
      </c>
      <c r="D214" s="7">
        <f t="shared" si="3"/>
        <v>0</v>
      </c>
      <c r="E214" s="7">
        <f t="shared" si="4"/>
        <v>0</v>
      </c>
      <c r="F214" s="7">
        <f t="shared" si="2"/>
        <v>0</v>
      </c>
      <c r="G214" s="7">
        <f t="shared" si="5"/>
        <v>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6">
        <v>208.0</v>
      </c>
      <c r="C215" s="7">
        <f t="shared" si="1"/>
        <v>0</v>
      </c>
      <c r="D215" s="7">
        <f t="shared" si="3"/>
        <v>0</v>
      </c>
      <c r="E215" s="7">
        <f t="shared" si="4"/>
        <v>0</v>
      </c>
      <c r="F215" s="7">
        <f t="shared" si="2"/>
        <v>0</v>
      </c>
      <c r="G215" s="7">
        <f t="shared" si="5"/>
        <v>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6">
        <v>209.0</v>
      </c>
      <c r="C216" s="7">
        <f t="shared" si="1"/>
        <v>0</v>
      </c>
      <c r="D216" s="7">
        <f t="shared" si="3"/>
        <v>0</v>
      </c>
      <c r="E216" s="7">
        <f t="shared" si="4"/>
        <v>0</v>
      </c>
      <c r="F216" s="7">
        <f t="shared" si="2"/>
        <v>0</v>
      </c>
      <c r="G216" s="7">
        <f t="shared" si="5"/>
        <v>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6">
        <v>210.0</v>
      </c>
      <c r="C217" s="7">
        <f t="shared" si="1"/>
        <v>0</v>
      </c>
      <c r="D217" s="7">
        <f t="shared" si="3"/>
        <v>0</v>
      </c>
      <c r="E217" s="7">
        <f t="shared" si="4"/>
        <v>0</v>
      </c>
      <c r="F217" s="7">
        <f t="shared" si="2"/>
        <v>0</v>
      </c>
      <c r="G217" s="7">
        <f t="shared" si="5"/>
        <v>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6">
        <v>211.0</v>
      </c>
      <c r="C218" s="7">
        <f t="shared" si="1"/>
        <v>0</v>
      </c>
      <c r="D218" s="7">
        <f t="shared" si="3"/>
        <v>0</v>
      </c>
      <c r="E218" s="7">
        <f t="shared" si="4"/>
        <v>0</v>
      </c>
      <c r="F218" s="7">
        <f t="shared" si="2"/>
        <v>0</v>
      </c>
      <c r="G218" s="7">
        <f t="shared" si="5"/>
        <v>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6">
        <v>212.0</v>
      </c>
      <c r="C219" s="7">
        <f t="shared" si="1"/>
        <v>0</v>
      </c>
      <c r="D219" s="7">
        <f t="shared" si="3"/>
        <v>0</v>
      </c>
      <c r="E219" s="7">
        <f t="shared" si="4"/>
        <v>0</v>
      </c>
      <c r="F219" s="7">
        <f t="shared" si="2"/>
        <v>0</v>
      </c>
      <c r="G219" s="7">
        <f t="shared" si="5"/>
        <v>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6">
        <v>213.0</v>
      </c>
      <c r="C220" s="7">
        <f t="shared" si="1"/>
        <v>0</v>
      </c>
      <c r="D220" s="7">
        <f t="shared" si="3"/>
        <v>0</v>
      </c>
      <c r="E220" s="7">
        <f t="shared" si="4"/>
        <v>0</v>
      </c>
      <c r="F220" s="7">
        <f t="shared" si="2"/>
        <v>0</v>
      </c>
      <c r="G220" s="7">
        <f t="shared" si="5"/>
        <v>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6">
        <v>214.0</v>
      </c>
      <c r="C221" s="7">
        <f t="shared" si="1"/>
        <v>0</v>
      </c>
      <c r="D221" s="7">
        <f t="shared" si="3"/>
        <v>0</v>
      </c>
      <c r="E221" s="7">
        <f t="shared" si="4"/>
        <v>0</v>
      </c>
      <c r="F221" s="7">
        <f t="shared" si="2"/>
        <v>0</v>
      </c>
      <c r="G221" s="7">
        <f t="shared" si="5"/>
        <v>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6">
        <v>215.0</v>
      </c>
      <c r="C222" s="7">
        <f t="shared" si="1"/>
        <v>0</v>
      </c>
      <c r="D222" s="7">
        <f t="shared" si="3"/>
        <v>0</v>
      </c>
      <c r="E222" s="7">
        <f t="shared" si="4"/>
        <v>0</v>
      </c>
      <c r="F222" s="7">
        <f t="shared" si="2"/>
        <v>0</v>
      </c>
      <c r="G222" s="7">
        <f t="shared" si="5"/>
        <v>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6">
        <v>216.0</v>
      </c>
      <c r="C223" s="7">
        <f t="shared" si="1"/>
        <v>0</v>
      </c>
      <c r="D223" s="7">
        <f t="shared" si="3"/>
        <v>0</v>
      </c>
      <c r="E223" s="7">
        <f t="shared" si="4"/>
        <v>0</v>
      </c>
      <c r="F223" s="7">
        <f t="shared" si="2"/>
        <v>0</v>
      </c>
      <c r="G223" s="7">
        <f t="shared" si="5"/>
        <v>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6">
        <v>217.0</v>
      </c>
      <c r="C224" s="7">
        <f t="shared" si="1"/>
        <v>0</v>
      </c>
      <c r="D224" s="7">
        <f t="shared" si="3"/>
        <v>0</v>
      </c>
      <c r="E224" s="7">
        <f t="shared" si="4"/>
        <v>0</v>
      </c>
      <c r="F224" s="7">
        <f t="shared" si="2"/>
        <v>0</v>
      </c>
      <c r="G224" s="7">
        <f t="shared" si="5"/>
        <v>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6">
        <v>218.0</v>
      </c>
      <c r="C225" s="7">
        <f t="shared" si="1"/>
        <v>0</v>
      </c>
      <c r="D225" s="7">
        <f t="shared" si="3"/>
        <v>0</v>
      </c>
      <c r="E225" s="7">
        <f t="shared" si="4"/>
        <v>0</v>
      </c>
      <c r="F225" s="7">
        <f t="shared" si="2"/>
        <v>0</v>
      </c>
      <c r="G225" s="7">
        <f t="shared" si="5"/>
        <v>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6">
        <v>219.0</v>
      </c>
      <c r="C226" s="7">
        <f t="shared" si="1"/>
        <v>0</v>
      </c>
      <c r="D226" s="7">
        <f t="shared" si="3"/>
        <v>0</v>
      </c>
      <c r="E226" s="7">
        <f t="shared" si="4"/>
        <v>0</v>
      </c>
      <c r="F226" s="7">
        <f t="shared" si="2"/>
        <v>0</v>
      </c>
      <c r="G226" s="7">
        <f t="shared" si="5"/>
        <v>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6">
        <v>220.0</v>
      </c>
      <c r="C227" s="7">
        <f t="shared" si="1"/>
        <v>0</v>
      </c>
      <c r="D227" s="7">
        <f t="shared" si="3"/>
        <v>0</v>
      </c>
      <c r="E227" s="7">
        <f t="shared" si="4"/>
        <v>0</v>
      </c>
      <c r="F227" s="7">
        <f t="shared" si="2"/>
        <v>0</v>
      </c>
      <c r="G227" s="7">
        <f t="shared" si="5"/>
        <v>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6">
        <v>221.0</v>
      </c>
      <c r="C228" s="7">
        <f t="shared" si="1"/>
        <v>0</v>
      </c>
      <c r="D228" s="7">
        <f t="shared" si="3"/>
        <v>0</v>
      </c>
      <c r="E228" s="7">
        <f t="shared" si="4"/>
        <v>0</v>
      </c>
      <c r="F228" s="7">
        <f t="shared" si="2"/>
        <v>0</v>
      </c>
      <c r="G228" s="7">
        <f t="shared" si="5"/>
        <v>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6">
        <v>222.0</v>
      </c>
      <c r="C229" s="7">
        <f t="shared" si="1"/>
        <v>0</v>
      </c>
      <c r="D229" s="7">
        <f t="shared" si="3"/>
        <v>0</v>
      </c>
      <c r="E229" s="7">
        <f t="shared" si="4"/>
        <v>0</v>
      </c>
      <c r="F229" s="7">
        <f t="shared" si="2"/>
        <v>0</v>
      </c>
      <c r="G229" s="7">
        <f t="shared" si="5"/>
        <v>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6">
        <v>223.0</v>
      </c>
      <c r="C230" s="7">
        <f t="shared" si="1"/>
        <v>0</v>
      </c>
      <c r="D230" s="7">
        <f t="shared" si="3"/>
        <v>0</v>
      </c>
      <c r="E230" s="7">
        <f t="shared" si="4"/>
        <v>0</v>
      </c>
      <c r="F230" s="7">
        <f t="shared" si="2"/>
        <v>0</v>
      </c>
      <c r="G230" s="7">
        <f t="shared" si="5"/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6">
        <v>224.0</v>
      </c>
      <c r="C231" s="7">
        <f t="shared" si="1"/>
        <v>0</v>
      </c>
      <c r="D231" s="7">
        <f t="shared" si="3"/>
        <v>0</v>
      </c>
      <c r="E231" s="7">
        <f t="shared" si="4"/>
        <v>0</v>
      </c>
      <c r="F231" s="7">
        <f t="shared" si="2"/>
        <v>0</v>
      </c>
      <c r="G231" s="7">
        <f t="shared" si="5"/>
        <v>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6">
        <v>225.0</v>
      </c>
      <c r="C232" s="7">
        <f t="shared" si="1"/>
        <v>0</v>
      </c>
      <c r="D232" s="7">
        <f t="shared" si="3"/>
        <v>0</v>
      </c>
      <c r="E232" s="7">
        <f t="shared" si="4"/>
        <v>0</v>
      </c>
      <c r="F232" s="7">
        <f t="shared" si="2"/>
        <v>0</v>
      </c>
      <c r="G232" s="7">
        <f t="shared" si="5"/>
        <v>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6">
        <v>226.0</v>
      </c>
      <c r="C233" s="7">
        <f t="shared" si="1"/>
        <v>0</v>
      </c>
      <c r="D233" s="7">
        <f t="shared" si="3"/>
        <v>0</v>
      </c>
      <c r="E233" s="7">
        <f t="shared" si="4"/>
        <v>0</v>
      </c>
      <c r="F233" s="7">
        <f t="shared" si="2"/>
        <v>0</v>
      </c>
      <c r="G233" s="7">
        <f t="shared" si="5"/>
        <v>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6">
        <v>227.0</v>
      </c>
      <c r="C234" s="7">
        <f t="shared" si="1"/>
        <v>0</v>
      </c>
      <c r="D234" s="7">
        <f t="shared" si="3"/>
        <v>0</v>
      </c>
      <c r="E234" s="7">
        <f t="shared" si="4"/>
        <v>0</v>
      </c>
      <c r="F234" s="7">
        <f t="shared" si="2"/>
        <v>0</v>
      </c>
      <c r="G234" s="7">
        <f t="shared" si="5"/>
        <v>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6">
        <v>228.0</v>
      </c>
      <c r="C235" s="7">
        <f t="shared" si="1"/>
        <v>0</v>
      </c>
      <c r="D235" s="7">
        <f t="shared" si="3"/>
        <v>0</v>
      </c>
      <c r="E235" s="7">
        <f t="shared" si="4"/>
        <v>0</v>
      </c>
      <c r="F235" s="7">
        <f t="shared" si="2"/>
        <v>0</v>
      </c>
      <c r="G235" s="7">
        <f t="shared" si="5"/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6">
        <v>229.0</v>
      </c>
      <c r="C236" s="7">
        <f t="shared" si="1"/>
        <v>0</v>
      </c>
      <c r="D236" s="7">
        <f t="shared" si="3"/>
        <v>0</v>
      </c>
      <c r="E236" s="7">
        <f t="shared" si="4"/>
        <v>0</v>
      </c>
      <c r="F236" s="7">
        <f t="shared" si="2"/>
        <v>0</v>
      </c>
      <c r="G236" s="7">
        <f t="shared" si="5"/>
        <v>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6">
        <v>230.0</v>
      </c>
      <c r="C237" s="7">
        <f t="shared" si="1"/>
        <v>0</v>
      </c>
      <c r="D237" s="7">
        <f t="shared" si="3"/>
        <v>0</v>
      </c>
      <c r="E237" s="7">
        <f t="shared" si="4"/>
        <v>0</v>
      </c>
      <c r="F237" s="7">
        <f t="shared" si="2"/>
        <v>0</v>
      </c>
      <c r="G237" s="7">
        <f t="shared" si="5"/>
        <v>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6">
        <v>231.0</v>
      </c>
      <c r="C238" s="7">
        <f t="shared" si="1"/>
        <v>0</v>
      </c>
      <c r="D238" s="7">
        <f t="shared" si="3"/>
        <v>0</v>
      </c>
      <c r="E238" s="7">
        <f t="shared" si="4"/>
        <v>0</v>
      </c>
      <c r="F238" s="7">
        <f t="shared" si="2"/>
        <v>0</v>
      </c>
      <c r="G238" s="7">
        <f t="shared" si="5"/>
        <v>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6">
        <v>232.0</v>
      </c>
      <c r="C239" s="7">
        <f t="shared" si="1"/>
        <v>0</v>
      </c>
      <c r="D239" s="7">
        <f t="shared" si="3"/>
        <v>0</v>
      </c>
      <c r="E239" s="7">
        <f t="shared" si="4"/>
        <v>0</v>
      </c>
      <c r="F239" s="7">
        <f t="shared" si="2"/>
        <v>0</v>
      </c>
      <c r="G239" s="7">
        <f t="shared" si="5"/>
        <v>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6">
        <v>233.0</v>
      </c>
      <c r="C240" s="7">
        <f t="shared" si="1"/>
        <v>0</v>
      </c>
      <c r="D240" s="7">
        <f t="shared" si="3"/>
        <v>0</v>
      </c>
      <c r="E240" s="7">
        <f t="shared" si="4"/>
        <v>0</v>
      </c>
      <c r="F240" s="7">
        <f t="shared" si="2"/>
        <v>0</v>
      </c>
      <c r="G240" s="7">
        <f t="shared" si="5"/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6">
        <v>234.0</v>
      </c>
      <c r="C241" s="7">
        <f t="shared" si="1"/>
        <v>0</v>
      </c>
      <c r="D241" s="7">
        <f t="shared" si="3"/>
        <v>0</v>
      </c>
      <c r="E241" s="7">
        <f t="shared" si="4"/>
        <v>0</v>
      </c>
      <c r="F241" s="7">
        <f t="shared" si="2"/>
        <v>0</v>
      </c>
      <c r="G241" s="7">
        <f t="shared" si="5"/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6">
        <v>235.0</v>
      </c>
      <c r="C242" s="7">
        <f t="shared" si="1"/>
        <v>0</v>
      </c>
      <c r="D242" s="7">
        <f t="shared" si="3"/>
        <v>0</v>
      </c>
      <c r="E242" s="7">
        <f t="shared" si="4"/>
        <v>0</v>
      </c>
      <c r="F242" s="7">
        <f t="shared" si="2"/>
        <v>0</v>
      </c>
      <c r="G242" s="7">
        <f t="shared" si="5"/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6">
        <v>236.0</v>
      </c>
      <c r="C243" s="7">
        <f t="shared" si="1"/>
        <v>0</v>
      </c>
      <c r="D243" s="7">
        <f t="shared" si="3"/>
        <v>0</v>
      </c>
      <c r="E243" s="7">
        <f t="shared" si="4"/>
        <v>0</v>
      </c>
      <c r="F243" s="7">
        <f t="shared" si="2"/>
        <v>0</v>
      </c>
      <c r="G243" s="7">
        <f t="shared" si="5"/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6">
        <v>237.0</v>
      </c>
      <c r="C244" s="7">
        <f t="shared" si="1"/>
        <v>0</v>
      </c>
      <c r="D244" s="7">
        <f t="shared" si="3"/>
        <v>0</v>
      </c>
      <c r="E244" s="7">
        <f t="shared" si="4"/>
        <v>0</v>
      </c>
      <c r="F244" s="7">
        <f t="shared" si="2"/>
        <v>0</v>
      </c>
      <c r="G244" s="7">
        <f t="shared" si="5"/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6">
        <v>238.0</v>
      </c>
      <c r="C245" s="7">
        <f t="shared" si="1"/>
        <v>0</v>
      </c>
      <c r="D245" s="7">
        <f t="shared" si="3"/>
        <v>0</v>
      </c>
      <c r="E245" s="7">
        <f t="shared" si="4"/>
        <v>0</v>
      </c>
      <c r="F245" s="7">
        <f t="shared" si="2"/>
        <v>0</v>
      </c>
      <c r="G245" s="7">
        <f t="shared" si="5"/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6">
        <v>239.0</v>
      </c>
      <c r="C246" s="7">
        <f t="shared" si="1"/>
        <v>0</v>
      </c>
      <c r="D246" s="7">
        <f t="shared" si="3"/>
        <v>0</v>
      </c>
      <c r="E246" s="7">
        <f t="shared" si="4"/>
        <v>0</v>
      </c>
      <c r="F246" s="7">
        <f t="shared" si="2"/>
        <v>0</v>
      </c>
      <c r="G246" s="7">
        <f t="shared" si="5"/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6">
        <v>240.0</v>
      </c>
      <c r="C247" s="7">
        <f t="shared" si="1"/>
        <v>0</v>
      </c>
      <c r="D247" s="7">
        <f t="shared" si="3"/>
        <v>0</v>
      </c>
      <c r="E247" s="7">
        <f t="shared" si="4"/>
        <v>0</v>
      </c>
      <c r="F247" s="7">
        <f t="shared" si="2"/>
        <v>0</v>
      </c>
      <c r="G247" s="7">
        <f t="shared" si="5"/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6">
        <v>241.0</v>
      </c>
      <c r="C248" s="7">
        <f t="shared" si="1"/>
        <v>0</v>
      </c>
      <c r="D248" s="7">
        <f t="shared" si="3"/>
        <v>0</v>
      </c>
      <c r="E248" s="7">
        <f t="shared" si="4"/>
        <v>0</v>
      </c>
      <c r="F248" s="7">
        <f t="shared" si="2"/>
        <v>0</v>
      </c>
      <c r="G248" s="7">
        <f t="shared" si="5"/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6">
        <v>242.0</v>
      </c>
      <c r="C249" s="7">
        <f t="shared" si="1"/>
        <v>0</v>
      </c>
      <c r="D249" s="7">
        <f t="shared" si="3"/>
        <v>0</v>
      </c>
      <c r="E249" s="7">
        <f t="shared" si="4"/>
        <v>0</v>
      </c>
      <c r="F249" s="7">
        <f t="shared" si="2"/>
        <v>0</v>
      </c>
      <c r="G249" s="7">
        <f t="shared" si="5"/>
        <v>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6">
        <v>243.0</v>
      </c>
      <c r="C250" s="7">
        <f t="shared" si="1"/>
        <v>0</v>
      </c>
      <c r="D250" s="7">
        <f t="shared" si="3"/>
        <v>0</v>
      </c>
      <c r="E250" s="7">
        <f t="shared" si="4"/>
        <v>0</v>
      </c>
      <c r="F250" s="7">
        <f t="shared" si="2"/>
        <v>0</v>
      </c>
      <c r="G250" s="7">
        <f t="shared" si="5"/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6">
        <v>244.0</v>
      </c>
      <c r="C251" s="7">
        <f t="shared" si="1"/>
        <v>0</v>
      </c>
      <c r="D251" s="7">
        <f t="shared" si="3"/>
        <v>0</v>
      </c>
      <c r="E251" s="7">
        <f t="shared" si="4"/>
        <v>0</v>
      </c>
      <c r="F251" s="7">
        <f t="shared" si="2"/>
        <v>0</v>
      </c>
      <c r="G251" s="7">
        <f t="shared" si="5"/>
        <v>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6">
        <v>245.0</v>
      </c>
      <c r="C252" s="7">
        <f t="shared" si="1"/>
        <v>0</v>
      </c>
      <c r="D252" s="7">
        <f t="shared" si="3"/>
        <v>0</v>
      </c>
      <c r="E252" s="7">
        <f t="shared" si="4"/>
        <v>0</v>
      </c>
      <c r="F252" s="7">
        <f t="shared" si="2"/>
        <v>0</v>
      </c>
      <c r="G252" s="7">
        <f t="shared" si="5"/>
        <v>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6">
        <v>246.0</v>
      </c>
      <c r="C253" s="7">
        <f t="shared" si="1"/>
        <v>0</v>
      </c>
      <c r="D253" s="7">
        <f t="shared" si="3"/>
        <v>0</v>
      </c>
      <c r="E253" s="7">
        <f t="shared" si="4"/>
        <v>0</v>
      </c>
      <c r="F253" s="7">
        <f t="shared" si="2"/>
        <v>0</v>
      </c>
      <c r="G253" s="7">
        <f t="shared" si="5"/>
        <v>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6">
        <v>247.0</v>
      </c>
      <c r="C254" s="7">
        <f t="shared" si="1"/>
        <v>0</v>
      </c>
      <c r="D254" s="7">
        <f t="shared" si="3"/>
        <v>0</v>
      </c>
      <c r="E254" s="7">
        <f t="shared" si="4"/>
        <v>0</v>
      </c>
      <c r="F254" s="7">
        <f t="shared" si="2"/>
        <v>0</v>
      </c>
      <c r="G254" s="7">
        <f t="shared" si="5"/>
        <v>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6">
        <v>248.0</v>
      </c>
      <c r="C255" s="7">
        <f t="shared" si="1"/>
        <v>0</v>
      </c>
      <c r="D255" s="7">
        <f t="shared" si="3"/>
        <v>0</v>
      </c>
      <c r="E255" s="7">
        <f t="shared" si="4"/>
        <v>0</v>
      </c>
      <c r="F255" s="7">
        <f t="shared" si="2"/>
        <v>0</v>
      </c>
      <c r="G255" s="7">
        <f t="shared" si="5"/>
        <v>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6">
        <v>249.0</v>
      </c>
      <c r="C256" s="7">
        <f t="shared" si="1"/>
        <v>0</v>
      </c>
      <c r="D256" s="7">
        <f t="shared" si="3"/>
        <v>0</v>
      </c>
      <c r="E256" s="7">
        <f t="shared" si="4"/>
        <v>0</v>
      </c>
      <c r="F256" s="7">
        <f t="shared" si="2"/>
        <v>0</v>
      </c>
      <c r="G256" s="7">
        <f t="shared" si="5"/>
        <v>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6">
        <v>250.0</v>
      </c>
      <c r="C257" s="7">
        <f t="shared" si="1"/>
        <v>0</v>
      </c>
      <c r="D257" s="7">
        <f t="shared" si="3"/>
        <v>0</v>
      </c>
      <c r="E257" s="7">
        <f t="shared" si="4"/>
        <v>0</v>
      </c>
      <c r="F257" s="7">
        <f t="shared" si="2"/>
        <v>0</v>
      </c>
      <c r="G257" s="7">
        <f t="shared" si="5"/>
        <v>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6">
        <v>251.0</v>
      </c>
      <c r="C258" s="7">
        <f t="shared" si="1"/>
        <v>0</v>
      </c>
      <c r="D258" s="7">
        <f t="shared" si="3"/>
        <v>0</v>
      </c>
      <c r="E258" s="7">
        <f t="shared" si="4"/>
        <v>0</v>
      </c>
      <c r="F258" s="7">
        <f t="shared" si="2"/>
        <v>0</v>
      </c>
      <c r="G258" s="7">
        <f t="shared" si="5"/>
        <v>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6">
        <v>252.0</v>
      </c>
      <c r="C259" s="7">
        <f t="shared" si="1"/>
        <v>0</v>
      </c>
      <c r="D259" s="7">
        <f t="shared" si="3"/>
        <v>0</v>
      </c>
      <c r="E259" s="7">
        <f t="shared" si="4"/>
        <v>0</v>
      </c>
      <c r="F259" s="7">
        <f t="shared" si="2"/>
        <v>0</v>
      </c>
      <c r="G259" s="7">
        <f t="shared" si="5"/>
        <v>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6">
        <v>253.0</v>
      </c>
      <c r="C260" s="7">
        <f t="shared" si="1"/>
        <v>0</v>
      </c>
      <c r="D260" s="7">
        <f t="shared" si="3"/>
        <v>0</v>
      </c>
      <c r="E260" s="7">
        <f t="shared" si="4"/>
        <v>0</v>
      </c>
      <c r="F260" s="7">
        <f t="shared" si="2"/>
        <v>0</v>
      </c>
      <c r="G260" s="7">
        <f t="shared" si="5"/>
        <v>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6">
        <v>254.0</v>
      </c>
      <c r="C261" s="7">
        <f t="shared" si="1"/>
        <v>0</v>
      </c>
      <c r="D261" s="7">
        <f t="shared" si="3"/>
        <v>0</v>
      </c>
      <c r="E261" s="7">
        <f t="shared" si="4"/>
        <v>0</v>
      </c>
      <c r="F261" s="7">
        <f t="shared" si="2"/>
        <v>0</v>
      </c>
      <c r="G261" s="7">
        <f t="shared" si="5"/>
        <v>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6">
        <v>255.0</v>
      </c>
      <c r="C262" s="7">
        <f t="shared" si="1"/>
        <v>0</v>
      </c>
      <c r="D262" s="7">
        <f t="shared" si="3"/>
        <v>0</v>
      </c>
      <c r="E262" s="7">
        <f t="shared" si="4"/>
        <v>0</v>
      </c>
      <c r="F262" s="7">
        <f t="shared" si="2"/>
        <v>0</v>
      </c>
      <c r="G262" s="7">
        <f t="shared" si="5"/>
        <v>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6">
        <v>256.0</v>
      </c>
      <c r="C263" s="7">
        <f t="shared" si="1"/>
        <v>0</v>
      </c>
      <c r="D263" s="7">
        <f t="shared" si="3"/>
        <v>0</v>
      </c>
      <c r="E263" s="7">
        <f t="shared" si="4"/>
        <v>0</v>
      </c>
      <c r="F263" s="7">
        <f t="shared" si="2"/>
        <v>0</v>
      </c>
      <c r="G263" s="7">
        <f t="shared" si="5"/>
        <v>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6">
        <v>257.0</v>
      </c>
      <c r="C264" s="7">
        <f t="shared" si="1"/>
        <v>0</v>
      </c>
      <c r="D264" s="7">
        <f t="shared" si="3"/>
        <v>0</v>
      </c>
      <c r="E264" s="7">
        <f t="shared" si="4"/>
        <v>0</v>
      </c>
      <c r="F264" s="7">
        <f t="shared" si="2"/>
        <v>0</v>
      </c>
      <c r="G264" s="7">
        <f t="shared" si="5"/>
        <v>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6">
        <v>258.0</v>
      </c>
      <c r="C265" s="7">
        <f t="shared" si="1"/>
        <v>0</v>
      </c>
      <c r="D265" s="7">
        <f t="shared" si="3"/>
        <v>0</v>
      </c>
      <c r="E265" s="7">
        <f t="shared" si="4"/>
        <v>0</v>
      </c>
      <c r="F265" s="7">
        <f t="shared" si="2"/>
        <v>0</v>
      </c>
      <c r="G265" s="7">
        <f t="shared" si="5"/>
        <v>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6">
        <v>259.0</v>
      </c>
      <c r="C266" s="7">
        <f t="shared" si="1"/>
        <v>0</v>
      </c>
      <c r="D266" s="7">
        <f t="shared" si="3"/>
        <v>0</v>
      </c>
      <c r="E266" s="7">
        <f t="shared" si="4"/>
        <v>0</v>
      </c>
      <c r="F266" s="7">
        <f t="shared" si="2"/>
        <v>0</v>
      </c>
      <c r="G266" s="7">
        <f t="shared" si="5"/>
        <v>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6">
        <v>260.0</v>
      </c>
      <c r="C267" s="7">
        <f t="shared" si="1"/>
        <v>0</v>
      </c>
      <c r="D267" s="7">
        <f t="shared" si="3"/>
        <v>0</v>
      </c>
      <c r="E267" s="7">
        <f t="shared" si="4"/>
        <v>0</v>
      </c>
      <c r="F267" s="7">
        <f t="shared" si="2"/>
        <v>0</v>
      </c>
      <c r="G267" s="7">
        <f t="shared" si="5"/>
        <v>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6">
        <v>261.0</v>
      </c>
      <c r="C268" s="7">
        <f t="shared" si="1"/>
        <v>0</v>
      </c>
      <c r="D268" s="7">
        <f t="shared" si="3"/>
        <v>0</v>
      </c>
      <c r="E268" s="7">
        <f t="shared" si="4"/>
        <v>0</v>
      </c>
      <c r="F268" s="7">
        <f t="shared" si="2"/>
        <v>0</v>
      </c>
      <c r="G268" s="7">
        <f t="shared" si="5"/>
        <v>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6">
        <v>262.0</v>
      </c>
      <c r="C269" s="7">
        <f t="shared" si="1"/>
        <v>0</v>
      </c>
      <c r="D269" s="7">
        <f t="shared" si="3"/>
        <v>0</v>
      </c>
      <c r="E269" s="7">
        <f t="shared" si="4"/>
        <v>0</v>
      </c>
      <c r="F269" s="7">
        <f t="shared" si="2"/>
        <v>0</v>
      </c>
      <c r="G269" s="7">
        <f t="shared" si="5"/>
        <v>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6">
        <v>263.0</v>
      </c>
      <c r="C270" s="7">
        <f t="shared" si="1"/>
        <v>0</v>
      </c>
      <c r="D270" s="7">
        <f t="shared" si="3"/>
        <v>0</v>
      </c>
      <c r="E270" s="7">
        <f t="shared" si="4"/>
        <v>0</v>
      </c>
      <c r="F270" s="7">
        <f t="shared" si="2"/>
        <v>0</v>
      </c>
      <c r="G270" s="7">
        <f t="shared" si="5"/>
        <v>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6">
        <v>264.0</v>
      </c>
      <c r="C271" s="7">
        <f t="shared" si="1"/>
        <v>0</v>
      </c>
      <c r="D271" s="7">
        <f t="shared" si="3"/>
        <v>0</v>
      </c>
      <c r="E271" s="7">
        <f t="shared" si="4"/>
        <v>0</v>
      </c>
      <c r="F271" s="7">
        <f t="shared" si="2"/>
        <v>0</v>
      </c>
      <c r="G271" s="7">
        <f t="shared" si="5"/>
        <v>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6">
        <v>265.0</v>
      </c>
      <c r="C272" s="7">
        <f t="shared" si="1"/>
        <v>0</v>
      </c>
      <c r="D272" s="7">
        <f t="shared" si="3"/>
        <v>0</v>
      </c>
      <c r="E272" s="7">
        <f t="shared" si="4"/>
        <v>0</v>
      </c>
      <c r="F272" s="7">
        <f t="shared" si="2"/>
        <v>0</v>
      </c>
      <c r="G272" s="7">
        <f t="shared" si="5"/>
        <v>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6">
        <v>266.0</v>
      </c>
      <c r="C273" s="7">
        <f t="shared" si="1"/>
        <v>0</v>
      </c>
      <c r="D273" s="7">
        <f t="shared" si="3"/>
        <v>0</v>
      </c>
      <c r="E273" s="7">
        <f t="shared" si="4"/>
        <v>0</v>
      </c>
      <c r="F273" s="7">
        <f t="shared" si="2"/>
        <v>0</v>
      </c>
      <c r="G273" s="7">
        <f t="shared" si="5"/>
        <v>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6">
        <v>267.0</v>
      </c>
      <c r="C274" s="7">
        <f t="shared" si="1"/>
        <v>0</v>
      </c>
      <c r="D274" s="7">
        <f t="shared" si="3"/>
        <v>0</v>
      </c>
      <c r="E274" s="7">
        <f t="shared" si="4"/>
        <v>0</v>
      </c>
      <c r="F274" s="7">
        <f t="shared" si="2"/>
        <v>0</v>
      </c>
      <c r="G274" s="7">
        <f t="shared" si="5"/>
        <v>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6">
        <v>268.0</v>
      </c>
      <c r="C275" s="7">
        <f t="shared" si="1"/>
        <v>0</v>
      </c>
      <c r="D275" s="7">
        <f t="shared" si="3"/>
        <v>0</v>
      </c>
      <c r="E275" s="7">
        <f t="shared" si="4"/>
        <v>0</v>
      </c>
      <c r="F275" s="7">
        <f t="shared" si="2"/>
        <v>0</v>
      </c>
      <c r="G275" s="7">
        <f t="shared" si="5"/>
        <v>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6">
        <v>269.0</v>
      </c>
      <c r="C276" s="7">
        <f t="shared" si="1"/>
        <v>0</v>
      </c>
      <c r="D276" s="7">
        <f t="shared" si="3"/>
        <v>0</v>
      </c>
      <c r="E276" s="7">
        <f t="shared" si="4"/>
        <v>0</v>
      </c>
      <c r="F276" s="7">
        <f t="shared" si="2"/>
        <v>0</v>
      </c>
      <c r="G276" s="7">
        <f t="shared" si="5"/>
        <v>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6">
        <v>270.0</v>
      </c>
      <c r="C277" s="7">
        <f t="shared" si="1"/>
        <v>0</v>
      </c>
      <c r="D277" s="7">
        <f t="shared" si="3"/>
        <v>0</v>
      </c>
      <c r="E277" s="7">
        <f t="shared" si="4"/>
        <v>0</v>
      </c>
      <c r="F277" s="7">
        <f t="shared" si="2"/>
        <v>0</v>
      </c>
      <c r="G277" s="7">
        <f t="shared" si="5"/>
        <v>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6">
        <v>271.0</v>
      </c>
      <c r="C278" s="7">
        <f t="shared" si="1"/>
        <v>0</v>
      </c>
      <c r="D278" s="7">
        <f t="shared" si="3"/>
        <v>0</v>
      </c>
      <c r="E278" s="7">
        <f t="shared" si="4"/>
        <v>0</v>
      </c>
      <c r="F278" s="7">
        <f t="shared" si="2"/>
        <v>0</v>
      </c>
      <c r="G278" s="7">
        <f t="shared" si="5"/>
        <v>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6">
        <v>272.0</v>
      </c>
      <c r="C279" s="7">
        <f t="shared" si="1"/>
        <v>0</v>
      </c>
      <c r="D279" s="7">
        <f t="shared" si="3"/>
        <v>0</v>
      </c>
      <c r="E279" s="7">
        <f t="shared" si="4"/>
        <v>0</v>
      </c>
      <c r="F279" s="7">
        <f t="shared" si="2"/>
        <v>0</v>
      </c>
      <c r="G279" s="7">
        <f t="shared" si="5"/>
        <v>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6">
        <v>273.0</v>
      </c>
      <c r="C280" s="7">
        <f t="shared" si="1"/>
        <v>0</v>
      </c>
      <c r="D280" s="7">
        <f t="shared" si="3"/>
        <v>0</v>
      </c>
      <c r="E280" s="7">
        <f t="shared" si="4"/>
        <v>0</v>
      </c>
      <c r="F280" s="7">
        <f t="shared" si="2"/>
        <v>0</v>
      </c>
      <c r="G280" s="7">
        <f t="shared" si="5"/>
        <v>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6">
        <v>274.0</v>
      </c>
      <c r="C281" s="7">
        <f t="shared" si="1"/>
        <v>0</v>
      </c>
      <c r="D281" s="7">
        <f t="shared" si="3"/>
        <v>0</v>
      </c>
      <c r="E281" s="7">
        <f t="shared" si="4"/>
        <v>0</v>
      </c>
      <c r="F281" s="7">
        <f t="shared" si="2"/>
        <v>0</v>
      </c>
      <c r="G281" s="7">
        <f t="shared" si="5"/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6">
        <v>275.0</v>
      </c>
      <c r="C282" s="7">
        <f t="shared" si="1"/>
        <v>0</v>
      </c>
      <c r="D282" s="7">
        <f t="shared" si="3"/>
        <v>0</v>
      </c>
      <c r="E282" s="7">
        <f t="shared" si="4"/>
        <v>0</v>
      </c>
      <c r="F282" s="7">
        <f t="shared" si="2"/>
        <v>0</v>
      </c>
      <c r="G282" s="7">
        <f t="shared" si="5"/>
        <v>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6">
        <v>276.0</v>
      </c>
      <c r="C283" s="7">
        <f t="shared" si="1"/>
        <v>0</v>
      </c>
      <c r="D283" s="7">
        <f t="shared" si="3"/>
        <v>0</v>
      </c>
      <c r="E283" s="7">
        <f t="shared" si="4"/>
        <v>0</v>
      </c>
      <c r="F283" s="7">
        <f t="shared" si="2"/>
        <v>0</v>
      </c>
      <c r="G283" s="7">
        <f t="shared" si="5"/>
        <v>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6">
        <v>277.0</v>
      </c>
      <c r="C284" s="7">
        <f t="shared" si="1"/>
        <v>0</v>
      </c>
      <c r="D284" s="7">
        <f t="shared" si="3"/>
        <v>0</v>
      </c>
      <c r="E284" s="7">
        <f t="shared" si="4"/>
        <v>0</v>
      </c>
      <c r="F284" s="7">
        <f t="shared" si="2"/>
        <v>0</v>
      </c>
      <c r="G284" s="7">
        <f t="shared" si="5"/>
        <v>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6">
        <v>278.0</v>
      </c>
      <c r="C285" s="7">
        <f t="shared" si="1"/>
        <v>0</v>
      </c>
      <c r="D285" s="7">
        <f t="shared" si="3"/>
        <v>0</v>
      </c>
      <c r="E285" s="7">
        <f t="shared" si="4"/>
        <v>0</v>
      </c>
      <c r="F285" s="7">
        <f t="shared" si="2"/>
        <v>0</v>
      </c>
      <c r="G285" s="7">
        <f t="shared" si="5"/>
        <v>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6">
        <v>279.0</v>
      </c>
      <c r="C286" s="7">
        <f t="shared" si="1"/>
        <v>0</v>
      </c>
      <c r="D286" s="7">
        <f t="shared" si="3"/>
        <v>0</v>
      </c>
      <c r="E286" s="7">
        <f t="shared" si="4"/>
        <v>0</v>
      </c>
      <c r="F286" s="7">
        <f t="shared" si="2"/>
        <v>0</v>
      </c>
      <c r="G286" s="7">
        <f t="shared" si="5"/>
        <v>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6">
        <v>280.0</v>
      </c>
      <c r="C287" s="7">
        <f t="shared" si="1"/>
        <v>0</v>
      </c>
      <c r="D287" s="7">
        <f t="shared" si="3"/>
        <v>0</v>
      </c>
      <c r="E287" s="7">
        <f t="shared" si="4"/>
        <v>0</v>
      </c>
      <c r="F287" s="7">
        <f t="shared" si="2"/>
        <v>0</v>
      </c>
      <c r="G287" s="7">
        <f t="shared" si="5"/>
        <v>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6">
        <v>281.0</v>
      </c>
      <c r="C288" s="7">
        <f t="shared" si="1"/>
        <v>0</v>
      </c>
      <c r="D288" s="7">
        <f t="shared" si="3"/>
        <v>0</v>
      </c>
      <c r="E288" s="7">
        <f t="shared" si="4"/>
        <v>0</v>
      </c>
      <c r="F288" s="7">
        <f t="shared" si="2"/>
        <v>0</v>
      </c>
      <c r="G288" s="7">
        <f t="shared" si="5"/>
        <v>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6">
        <v>282.0</v>
      </c>
      <c r="C289" s="7">
        <f t="shared" si="1"/>
        <v>0</v>
      </c>
      <c r="D289" s="7">
        <f t="shared" si="3"/>
        <v>0</v>
      </c>
      <c r="E289" s="7">
        <f t="shared" si="4"/>
        <v>0</v>
      </c>
      <c r="F289" s="7">
        <f t="shared" si="2"/>
        <v>0</v>
      </c>
      <c r="G289" s="7">
        <f t="shared" si="5"/>
        <v>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6">
        <v>283.0</v>
      </c>
      <c r="C290" s="7">
        <f t="shared" si="1"/>
        <v>0</v>
      </c>
      <c r="D290" s="7">
        <f t="shared" si="3"/>
        <v>0</v>
      </c>
      <c r="E290" s="7">
        <f t="shared" si="4"/>
        <v>0</v>
      </c>
      <c r="F290" s="7">
        <f t="shared" si="2"/>
        <v>0</v>
      </c>
      <c r="G290" s="7">
        <f t="shared" si="5"/>
        <v>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6">
        <v>284.0</v>
      </c>
      <c r="C291" s="7">
        <f t="shared" si="1"/>
        <v>0</v>
      </c>
      <c r="D291" s="7">
        <f t="shared" si="3"/>
        <v>0</v>
      </c>
      <c r="E291" s="7">
        <f t="shared" si="4"/>
        <v>0</v>
      </c>
      <c r="F291" s="7">
        <f t="shared" si="2"/>
        <v>0</v>
      </c>
      <c r="G291" s="7">
        <f t="shared" si="5"/>
        <v>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6">
        <v>285.0</v>
      </c>
      <c r="C292" s="7">
        <f t="shared" si="1"/>
        <v>0</v>
      </c>
      <c r="D292" s="7">
        <f t="shared" si="3"/>
        <v>0</v>
      </c>
      <c r="E292" s="7">
        <f t="shared" si="4"/>
        <v>0</v>
      </c>
      <c r="F292" s="7">
        <f t="shared" si="2"/>
        <v>0</v>
      </c>
      <c r="G292" s="7">
        <f t="shared" si="5"/>
        <v>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6">
        <v>286.0</v>
      </c>
      <c r="C293" s="7">
        <f t="shared" si="1"/>
        <v>0</v>
      </c>
      <c r="D293" s="7">
        <f t="shared" si="3"/>
        <v>0</v>
      </c>
      <c r="E293" s="7">
        <f t="shared" si="4"/>
        <v>0</v>
      </c>
      <c r="F293" s="7">
        <f t="shared" si="2"/>
        <v>0</v>
      </c>
      <c r="G293" s="7">
        <f t="shared" si="5"/>
        <v>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6">
        <v>287.0</v>
      </c>
      <c r="C294" s="7">
        <f t="shared" si="1"/>
        <v>0</v>
      </c>
      <c r="D294" s="7">
        <f t="shared" si="3"/>
        <v>0</v>
      </c>
      <c r="E294" s="7">
        <f t="shared" si="4"/>
        <v>0</v>
      </c>
      <c r="F294" s="7">
        <f t="shared" si="2"/>
        <v>0</v>
      </c>
      <c r="G294" s="7">
        <f t="shared" si="5"/>
        <v>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6">
        <v>288.0</v>
      </c>
      <c r="C295" s="7">
        <f t="shared" si="1"/>
        <v>0</v>
      </c>
      <c r="D295" s="7">
        <f t="shared" si="3"/>
        <v>0</v>
      </c>
      <c r="E295" s="7">
        <f t="shared" si="4"/>
        <v>0</v>
      </c>
      <c r="F295" s="7">
        <f t="shared" si="2"/>
        <v>0</v>
      </c>
      <c r="G295" s="7">
        <f t="shared" si="5"/>
        <v>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6">
        <v>289.0</v>
      </c>
      <c r="C296" s="7">
        <f t="shared" si="1"/>
        <v>0</v>
      </c>
      <c r="D296" s="7">
        <f t="shared" si="3"/>
        <v>0</v>
      </c>
      <c r="E296" s="7">
        <f t="shared" si="4"/>
        <v>0</v>
      </c>
      <c r="F296" s="7">
        <f t="shared" si="2"/>
        <v>0</v>
      </c>
      <c r="G296" s="7">
        <f t="shared" si="5"/>
        <v>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6">
        <v>290.0</v>
      </c>
      <c r="C297" s="7">
        <f t="shared" si="1"/>
        <v>0</v>
      </c>
      <c r="D297" s="7">
        <f t="shared" si="3"/>
        <v>0</v>
      </c>
      <c r="E297" s="7">
        <f t="shared" si="4"/>
        <v>0</v>
      </c>
      <c r="F297" s="7">
        <f t="shared" si="2"/>
        <v>0</v>
      </c>
      <c r="G297" s="7">
        <f t="shared" si="5"/>
        <v>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6">
        <v>291.0</v>
      </c>
      <c r="C298" s="7">
        <f t="shared" si="1"/>
        <v>0</v>
      </c>
      <c r="D298" s="7">
        <f t="shared" si="3"/>
        <v>0</v>
      </c>
      <c r="E298" s="7">
        <f t="shared" si="4"/>
        <v>0</v>
      </c>
      <c r="F298" s="7">
        <f t="shared" si="2"/>
        <v>0</v>
      </c>
      <c r="G298" s="7">
        <f t="shared" si="5"/>
        <v>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6">
        <v>292.0</v>
      </c>
      <c r="C299" s="7">
        <f t="shared" si="1"/>
        <v>0</v>
      </c>
      <c r="D299" s="7">
        <f t="shared" si="3"/>
        <v>0</v>
      </c>
      <c r="E299" s="7">
        <f t="shared" si="4"/>
        <v>0</v>
      </c>
      <c r="F299" s="7">
        <f t="shared" si="2"/>
        <v>0</v>
      </c>
      <c r="G299" s="7">
        <f t="shared" si="5"/>
        <v>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6">
        <v>293.0</v>
      </c>
      <c r="C300" s="7">
        <f t="shared" si="1"/>
        <v>0</v>
      </c>
      <c r="D300" s="7">
        <f t="shared" si="3"/>
        <v>0</v>
      </c>
      <c r="E300" s="7">
        <f t="shared" si="4"/>
        <v>0</v>
      </c>
      <c r="F300" s="7">
        <f t="shared" si="2"/>
        <v>0</v>
      </c>
      <c r="G300" s="7">
        <f t="shared" si="5"/>
        <v>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6">
        <v>294.0</v>
      </c>
      <c r="C301" s="7">
        <f t="shared" si="1"/>
        <v>0</v>
      </c>
      <c r="D301" s="7">
        <f t="shared" si="3"/>
        <v>0</v>
      </c>
      <c r="E301" s="7">
        <f t="shared" si="4"/>
        <v>0</v>
      </c>
      <c r="F301" s="7">
        <f t="shared" si="2"/>
        <v>0</v>
      </c>
      <c r="G301" s="7">
        <f t="shared" si="5"/>
        <v>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6">
        <v>295.0</v>
      </c>
      <c r="C302" s="7">
        <f t="shared" si="1"/>
        <v>0</v>
      </c>
      <c r="D302" s="7">
        <f t="shared" si="3"/>
        <v>0</v>
      </c>
      <c r="E302" s="7">
        <f t="shared" si="4"/>
        <v>0</v>
      </c>
      <c r="F302" s="7">
        <f t="shared" si="2"/>
        <v>0</v>
      </c>
      <c r="G302" s="7">
        <f t="shared" si="5"/>
        <v>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6">
        <v>296.0</v>
      </c>
      <c r="C303" s="7">
        <f t="shared" si="1"/>
        <v>0</v>
      </c>
      <c r="D303" s="7">
        <f t="shared" si="3"/>
        <v>0</v>
      </c>
      <c r="E303" s="7">
        <f t="shared" si="4"/>
        <v>0</v>
      </c>
      <c r="F303" s="7">
        <f t="shared" si="2"/>
        <v>0</v>
      </c>
      <c r="G303" s="7">
        <f t="shared" si="5"/>
        <v>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6">
        <v>297.0</v>
      </c>
      <c r="C304" s="7">
        <f t="shared" si="1"/>
        <v>0</v>
      </c>
      <c r="D304" s="7">
        <f t="shared" si="3"/>
        <v>0</v>
      </c>
      <c r="E304" s="7">
        <f t="shared" si="4"/>
        <v>0</v>
      </c>
      <c r="F304" s="7">
        <f t="shared" si="2"/>
        <v>0</v>
      </c>
      <c r="G304" s="7">
        <f t="shared" si="5"/>
        <v>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6">
        <v>298.0</v>
      </c>
      <c r="C305" s="7">
        <f t="shared" si="1"/>
        <v>0</v>
      </c>
      <c r="D305" s="7">
        <f t="shared" si="3"/>
        <v>0</v>
      </c>
      <c r="E305" s="7">
        <f t="shared" si="4"/>
        <v>0</v>
      </c>
      <c r="F305" s="7">
        <f t="shared" si="2"/>
        <v>0</v>
      </c>
      <c r="G305" s="7">
        <f t="shared" si="5"/>
        <v>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6">
        <v>299.0</v>
      </c>
      <c r="C306" s="7">
        <f t="shared" si="1"/>
        <v>0</v>
      </c>
      <c r="D306" s="7">
        <f t="shared" si="3"/>
        <v>0</v>
      </c>
      <c r="E306" s="7">
        <f t="shared" si="4"/>
        <v>0</v>
      </c>
      <c r="F306" s="7">
        <f t="shared" si="2"/>
        <v>0</v>
      </c>
      <c r="G306" s="7">
        <f t="shared" si="5"/>
        <v>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6">
        <v>300.0</v>
      </c>
      <c r="C307" s="7">
        <f t="shared" si="1"/>
        <v>0</v>
      </c>
      <c r="D307" s="7">
        <f t="shared" si="3"/>
        <v>0</v>
      </c>
      <c r="E307" s="7">
        <f t="shared" si="4"/>
        <v>0</v>
      </c>
      <c r="F307" s="7">
        <f t="shared" si="2"/>
        <v>0</v>
      </c>
      <c r="G307" s="7">
        <f t="shared" si="5"/>
        <v>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6">
        <v>301.0</v>
      </c>
      <c r="C308" s="7">
        <f t="shared" si="1"/>
        <v>0</v>
      </c>
      <c r="D308" s="7">
        <f t="shared" si="3"/>
        <v>0</v>
      </c>
      <c r="E308" s="7">
        <f t="shared" si="4"/>
        <v>0</v>
      </c>
      <c r="F308" s="7">
        <f t="shared" si="2"/>
        <v>0</v>
      </c>
      <c r="G308" s="7">
        <f t="shared" si="5"/>
        <v>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6">
        <v>302.0</v>
      </c>
      <c r="C309" s="7">
        <f t="shared" si="1"/>
        <v>0</v>
      </c>
      <c r="D309" s="7">
        <f t="shared" si="3"/>
        <v>0</v>
      </c>
      <c r="E309" s="7">
        <f t="shared" si="4"/>
        <v>0</v>
      </c>
      <c r="F309" s="7">
        <f t="shared" si="2"/>
        <v>0</v>
      </c>
      <c r="G309" s="7">
        <f t="shared" si="5"/>
        <v>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6">
        <v>303.0</v>
      </c>
      <c r="C310" s="7">
        <f t="shared" si="1"/>
        <v>0</v>
      </c>
      <c r="D310" s="7">
        <f t="shared" si="3"/>
        <v>0</v>
      </c>
      <c r="E310" s="7">
        <f t="shared" si="4"/>
        <v>0</v>
      </c>
      <c r="F310" s="7">
        <f t="shared" si="2"/>
        <v>0</v>
      </c>
      <c r="G310" s="7">
        <f t="shared" si="5"/>
        <v>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6">
        <v>304.0</v>
      </c>
      <c r="C311" s="7">
        <f t="shared" si="1"/>
        <v>0</v>
      </c>
      <c r="D311" s="7">
        <f t="shared" si="3"/>
        <v>0</v>
      </c>
      <c r="E311" s="7">
        <f t="shared" si="4"/>
        <v>0</v>
      </c>
      <c r="F311" s="7">
        <f t="shared" si="2"/>
        <v>0</v>
      </c>
      <c r="G311" s="7">
        <f t="shared" si="5"/>
        <v>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6">
        <v>305.0</v>
      </c>
      <c r="C312" s="7">
        <f t="shared" si="1"/>
        <v>0</v>
      </c>
      <c r="D312" s="7">
        <f t="shared" si="3"/>
        <v>0</v>
      </c>
      <c r="E312" s="7">
        <f t="shared" si="4"/>
        <v>0</v>
      </c>
      <c r="F312" s="7">
        <f t="shared" si="2"/>
        <v>0</v>
      </c>
      <c r="G312" s="7">
        <f t="shared" si="5"/>
        <v>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6">
        <v>306.0</v>
      </c>
      <c r="C313" s="7">
        <f t="shared" si="1"/>
        <v>0</v>
      </c>
      <c r="D313" s="7">
        <f t="shared" si="3"/>
        <v>0</v>
      </c>
      <c r="E313" s="7">
        <f t="shared" si="4"/>
        <v>0</v>
      </c>
      <c r="F313" s="7">
        <f t="shared" si="2"/>
        <v>0</v>
      </c>
      <c r="G313" s="7">
        <f t="shared" si="5"/>
        <v>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6">
        <v>307.0</v>
      </c>
      <c r="C314" s="7">
        <f t="shared" si="1"/>
        <v>0</v>
      </c>
      <c r="D314" s="7">
        <f t="shared" si="3"/>
        <v>0</v>
      </c>
      <c r="E314" s="7">
        <f t="shared" si="4"/>
        <v>0</v>
      </c>
      <c r="F314" s="7">
        <f t="shared" si="2"/>
        <v>0</v>
      </c>
      <c r="G314" s="7">
        <f t="shared" si="5"/>
        <v>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6">
        <v>308.0</v>
      </c>
      <c r="C315" s="7">
        <f t="shared" si="1"/>
        <v>0</v>
      </c>
      <c r="D315" s="7">
        <f t="shared" si="3"/>
        <v>0</v>
      </c>
      <c r="E315" s="7">
        <f t="shared" si="4"/>
        <v>0</v>
      </c>
      <c r="F315" s="7">
        <f t="shared" si="2"/>
        <v>0</v>
      </c>
      <c r="G315" s="7">
        <f t="shared" si="5"/>
        <v>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6">
        <v>309.0</v>
      </c>
      <c r="C316" s="7">
        <f t="shared" si="1"/>
        <v>0</v>
      </c>
      <c r="D316" s="7">
        <f t="shared" si="3"/>
        <v>0</v>
      </c>
      <c r="E316" s="7">
        <f t="shared" si="4"/>
        <v>0</v>
      </c>
      <c r="F316" s="7">
        <f t="shared" si="2"/>
        <v>0</v>
      </c>
      <c r="G316" s="7">
        <f t="shared" si="5"/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6">
        <v>310.0</v>
      </c>
      <c r="C317" s="7">
        <f t="shared" si="1"/>
        <v>0</v>
      </c>
      <c r="D317" s="7">
        <f t="shared" si="3"/>
        <v>0</v>
      </c>
      <c r="E317" s="7">
        <f t="shared" si="4"/>
        <v>0</v>
      </c>
      <c r="F317" s="7">
        <f t="shared" si="2"/>
        <v>0</v>
      </c>
      <c r="G317" s="7">
        <f t="shared" si="5"/>
        <v>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6">
        <v>311.0</v>
      </c>
      <c r="C318" s="7">
        <f t="shared" si="1"/>
        <v>0</v>
      </c>
      <c r="D318" s="7">
        <f t="shared" si="3"/>
        <v>0</v>
      </c>
      <c r="E318" s="7">
        <f t="shared" si="4"/>
        <v>0</v>
      </c>
      <c r="F318" s="7">
        <f t="shared" si="2"/>
        <v>0</v>
      </c>
      <c r="G318" s="7">
        <f t="shared" si="5"/>
        <v>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6">
        <v>312.0</v>
      </c>
      <c r="C319" s="7">
        <f t="shared" si="1"/>
        <v>0</v>
      </c>
      <c r="D319" s="7">
        <f t="shared" si="3"/>
        <v>0</v>
      </c>
      <c r="E319" s="7">
        <f t="shared" si="4"/>
        <v>0</v>
      </c>
      <c r="F319" s="7">
        <f t="shared" si="2"/>
        <v>0</v>
      </c>
      <c r="G319" s="7">
        <f t="shared" si="5"/>
        <v>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6">
        <v>313.0</v>
      </c>
      <c r="C320" s="7">
        <f t="shared" si="1"/>
        <v>0</v>
      </c>
      <c r="D320" s="7">
        <f t="shared" si="3"/>
        <v>0</v>
      </c>
      <c r="E320" s="7">
        <f t="shared" si="4"/>
        <v>0</v>
      </c>
      <c r="F320" s="7">
        <f t="shared" si="2"/>
        <v>0</v>
      </c>
      <c r="G320" s="7">
        <f t="shared" si="5"/>
        <v>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6">
        <v>314.0</v>
      </c>
      <c r="C321" s="7">
        <f t="shared" si="1"/>
        <v>0</v>
      </c>
      <c r="D321" s="7">
        <f t="shared" si="3"/>
        <v>0</v>
      </c>
      <c r="E321" s="7">
        <f t="shared" si="4"/>
        <v>0</v>
      </c>
      <c r="F321" s="7">
        <f t="shared" si="2"/>
        <v>0</v>
      </c>
      <c r="G321" s="7">
        <f t="shared" si="5"/>
        <v>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6">
        <v>315.0</v>
      </c>
      <c r="C322" s="7">
        <f t="shared" si="1"/>
        <v>0</v>
      </c>
      <c r="D322" s="7">
        <f t="shared" si="3"/>
        <v>0</v>
      </c>
      <c r="E322" s="7">
        <f t="shared" si="4"/>
        <v>0</v>
      </c>
      <c r="F322" s="7">
        <f t="shared" si="2"/>
        <v>0</v>
      </c>
      <c r="G322" s="7">
        <f t="shared" si="5"/>
        <v>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6">
        <v>316.0</v>
      </c>
      <c r="C323" s="7">
        <f t="shared" si="1"/>
        <v>0</v>
      </c>
      <c r="D323" s="7">
        <f t="shared" si="3"/>
        <v>0</v>
      </c>
      <c r="E323" s="7">
        <f t="shared" si="4"/>
        <v>0</v>
      </c>
      <c r="F323" s="7">
        <f t="shared" si="2"/>
        <v>0</v>
      </c>
      <c r="G323" s="7">
        <f t="shared" si="5"/>
        <v>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6">
        <v>317.0</v>
      </c>
      <c r="C324" s="7">
        <f t="shared" si="1"/>
        <v>0</v>
      </c>
      <c r="D324" s="7">
        <f t="shared" si="3"/>
        <v>0</v>
      </c>
      <c r="E324" s="7">
        <f t="shared" si="4"/>
        <v>0</v>
      </c>
      <c r="F324" s="7">
        <f t="shared" si="2"/>
        <v>0</v>
      </c>
      <c r="G324" s="7">
        <f t="shared" si="5"/>
        <v>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6">
        <v>318.0</v>
      </c>
      <c r="C325" s="7">
        <f t="shared" si="1"/>
        <v>0</v>
      </c>
      <c r="D325" s="7">
        <f t="shared" si="3"/>
        <v>0</v>
      </c>
      <c r="E325" s="7">
        <f t="shared" si="4"/>
        <v>0</v>
      </c>
      <c r="F325" s="7">
        <f t="shared" si="2"/>
        <v>0</v>
      </c>
      <c r="G325" s="7">
        <f t="shared" si="5"/>
        <v>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6">
        <v>319.0</v>
      </c>
      <c r="C326" s="7">
        <f t="shared" si="1"/>
        <v>0</v>
      </c>
      <c r="D326" s="7">
        <f t="shared" si="3"/>
        <v>0</v>
      </c>
      <c r="E326" s="7">
        <f t="shared" si="4"/>
        <v>0</v>
      </c>
      <c r="F326" s="7">
        <f t="shared" si="2"/>
        <v>0</v>
      </c>
      <c r="G326" s="7">
        <f t="shared" si="5"/>
        <v>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6">
        <v>320.0</v>
      </c>
      <c r="C327" s="7">
        <f t="shared" si="1"/>
        <v>0</v>
      </c>
      <c r="D327" s="7">
        <f t="shared" si="3"/>
        <v>0</v>
      </c>
      <c r="E327" s="7">
        <f t="shared" si="4"/>
        <v>0</v>
      </c>
      <c r="F327" s="7">
        <f t="shared" si="2"/>
        <v>0</v>
      </c>
      <c r="G327" s="7">
        <f t="shared" si="5"/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6">
        <v>321.0</v>
      </c>
      <c r="C328" s="7">
        <f t="shared" si="1"/>
        <v>0</v>
      </c>
      <c r="D328" s="7">
        <f t="shared" si="3"/>
        <v>0</v>
      </c>
      <c r="E328" s="7">
        <f t="shared" si="4"/>
        <v>0</v>
      </c>
      <c r="F328" s="7">
        <f t="shared" si="2"/>
        <v>0</v>
      </c>
      <c r="G328" s="7">
        <f t="shared" si="5"/>
        <v>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6">
        <v>322.0</v>
      </c>
      <c r="C329" s="7">
        <f t="shared" si="1"/>
        <v>0</v>
      </c>
      <c r="D329" s="7">
        <f t="shared" si="3"/>
        <v>0</v>
      </c>
      <c r="E329" s="7">
        <f t="shared" si="4"/>
        <v>0</v>
      </c>
      <c r="F329" s="7">
        <f t="shared" si="2"/>
        <v>0</v>
      </c>
      <c r="G329" s="7">
        <f t="shared" si="5"/>
        <v>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6">
        <v>323.0</v>
      </c>
      <c r="C330" s="7">
        <f t="shared" si="1"/>
        <v>0</v>
      </c>
      <c r="D330" s="7">
        <f t="shared" si="3"/>
        <v>0</v>
      </c>
      <c r="E330" s="7">
        <f t="shared" si="4"/>
        <v>0</v>
      </c>
      <c r="F330" s="7">
        <f t="shared" si="2"/>
        <v>0</v>
      </c>
      <c r="G330" s="7">
        <f t="shared" si="5"/>
        <v>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6">
        <v>324.0</v>
      </c>
      <c r="C331" s="7">
        <f t="shared" si="1"/>
        <v>0</v>
      </c>
      <c r="D331" s="7">
        <f t="shared" si="3"/>
        <v>0</v>
      </c>
      <c r="E331" s="7">
        <f t="shared" si="4"/>
        <v>0</v>
      </c>
      <c r="F331" s="7">
        <f t="shared" si="2"/>
        <v>0</v>
      </c>
      <c r="G331" s="7">
        <f t="shared" si="5"/>
        <v>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6">
        <v>325.0</v>
      </c>
      <c r="C332" s="7">
        <f t="shared" si="1"/>
        <v>0</v>
      </c>
      <c r="D332" s="7">
        <f t="shared" si="3"/>
        <v>0</v>
      </c>
      <c r="E332" s="7">
        <f t="shared" si="4"/>
        <v>0</v>
      </c>
      <c r="F332" s="7">
        <f t="shared" si="2"/>
        <v>0</v>
      </c>
      <c r="G332" s="7">
        <f t="shared" si="5"/>
        <v>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6">
        <v>326.0</v>
      </c>
      <c r="C333" s="7">
        <f t="shared" si="1"/>
        <v>0</v>
      </c>
      <c r="D333" s="7">
        <f t="shared" si="3"/>
        <v>0</v>
      </c>
      <c r="E333" s="7">
        <f t="shared" si="4"/>
        <v>0</v>
      </c>
      <c r="F333" s="7">
        <f t="shared" si="2"/>
        <v>0</v>
      </c>
      <c r="G333" s="7">
        <f t="shared" si="5"/>
        <v>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6">
        <v>327.0</v>
      </c>
      <c r="C334" s="7">
        <f t="shared" si="1"/>
        <v>0</v>
      </c>
      <c r="D334" s="7">
        <f t="shared" si="3"/>
        <v>0</v>
      </c>
      <c r="E334" s="7">
        <f t="shared" si="4"/>
        <v>0</v>
      </c>
      <c r="F334" s="7">
        <f t="shared" si="2"/>
        <v>0</v>
      </c>
      <c r="G334" s="7">
        <f t="shared" si="5"/>
        <v>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6">
        <v>328.0</v>
      </c>
      <c r="C335" s="7">
        <f t="shared" si="1"/>
        <v>0</v>
      </c>
      <c r="D335" s="7">
        <f t="shared" si="3"/>
        <v>0</v>
      </c>
      <c r="E335" s="7">
        <f t="shared" si="4"/>
        <v>0</v>
      </c>
      <c r="F335" s="7">
        <f t="shared" si="2"/>
        <v>0</v>
      </c>
      <c r="G335" s="7">
        <f t="shared" si="5"/>
        <v>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6">
        <v>329.0</v>
      </c>
      <c r="C336" s="7">
        <f t="shared" si="1"/>
        <v>0</v>
      </c>
      <c r="D336" s="7">
        <f t="shared" si="3"/>
        <v>0</v>
      </c>
      <c r="E336" s="7">
        <f t="shared" si="4"/>
        <v>0</v>
      </c>
      <c r="F336" s="7">
        <f t="shared" si="2"/>
        <v>0</v>
      </c>
      <c r="G336" s="7">
        <f t="shared" si="5"/>
        <v>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6">
        <v>330.0</v>
      </c>
      <c r="C337" s="7">
        <f t="shared" si="1"/>
        <v>0</v>
      </c>
      <c r="D337" s="7">
        <f t="shared" si="3"/>
        <v>0</v>
      </c>
      <c r="E337" s="7">
        <f t="shared" si="4"/>
        <v>0</v>
      </c>
      <c r="F337" s="7">
        <f t="shared" si="2"/>
        <v>0</v>
      </c>
      <c r="G337" s="7">
        <f t="shared" si="5"/>
        <v>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6">
        <v>331.0</v>
      </c>
      <c r="C338" s="7">
        <f t="shared" si="1"/>
        <v>0</v>
      </c>
      <c r="D338" s="7">
        <f t="shared" si="3"/>
        <v>0</v>
      </c>
      <c r="E338" s="7">
        <f t="shared" si="4"/>
        <v>0</v>
      </c>
      <c r="F338" s="7">
        <f t="shared" si="2"/>
        <v>0</v>
      </c>
      <c r="G338" s="7">
        <f t="shared" si="5"/>
        <v>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6">
        <v>332.0</v>
      </c>
      <c r="C339" s="7">
        <f t="shared" si="1"/>
        <v>0</v>
      </c>
      <c r="D339" s="7">
        <f t="shared" si="3"/>
        <v>0</v>
      </c>
      <c r="E339" s="7">
        <f t="shared" si="4"/>
        <v>0</v>
      </c>
      <c r="F339" s="7">
        <f t="shared" si="2"/>
        <v>0</v>
      </c>
      <c r="G339" s="7">
        <f t="shared" si="5"/>
        <v>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6">
        <v>333.0</v>
      </c>
      <c r="C340" s="7">
        <f t="shared" si="1"/>
        <v>0</v>
      </c>
      <c r="D340" s="7">
        <f t="shared" si="3"/>
        <v>0</v>
      </c>
      <c r="E340" s="7">
        <f t="shared" si="4"/>
        <v>0</v>
      </c>
      <c r="F340" s="7">
        <f t="shared" si="2"/>
        <v>0</v>
      </c>
      <c r="G340" s="7">
        <f t="shared" si="5"/>
        <v>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6">
        <v>334.0</v>
      </c>
      <c r="C341" s="7">
        <f t="shared" si="1"/>
        <v>0</v>
      </c>
      <c r="D341" s="7">
        <f t="shared" si="3"/>
        <v>0</v>
      </c>
      <c r="E341" s="7">
        <f t="shared" si="4"/>
        <v>0</v>
      </c>
      <c r="F341" s="7">
        <f t="shared" si="2"/>
        <v>0</v>
      </c>
      <c r="G341" s="7">
        <f t="shared" si="5"/>
        <v>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6">
        <v>335.0</v>
      </c>
      <c r="C342" s="7">
        <f t="shared" si="1"/>
        <v>0</v>
      </c>
      <c r="D342" s="7">
        <f t="shared" si="3"/>
        <v>0</v>
      </c>
      <c r="E342" s="7">
        <f t="shared" si="4"/>
        <v>0</v>
      </c>
      <c r="F342" s="7">
        <f t="shared" si="2"/>
        <v>0</v>
      </c>
      <c r="G342" s="7">
        <f t="shared" si="5"/>
        <v>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6">
        <v>336.0</v>
      </c>
      <c r="C343" s="7">
        <f t="shared" si="1"/>
        <v>0</v>
      </c>
      <c r="D343" s="7">
        <f t="shared" si="3"/>
        <v>0</v>
      </c>
      <c r="E343" s="7">
        <f t="shared" si="4"/>
        <v>0</v>
      </c>
      <c r="F343" s="7">
        <f t="shared" si="2"/>
        <v>0</v>
      </c>
      <c r="G343" s="7">
        <f t="shared" si="5"/>
        <v>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6">
        <v>337.0</v>
      </c>
      <c r="C344" s="7">
        <f t="shared" si="1"/>
        <v>0</v>
      </c>
      <c r="D344" s="7">
        <f t="shared" si="3"/>
        <v>0</v>
      </c>
      <c r="E344" s="7">
        <f t="shared" si="4"/>
        <v>0</v>
      </c>
      <c r="F344" s="7">
        <f t="shared" si="2"/>
        <v>0</v>
      </c>
      <c r="G344" s="7">
        <f t="shared" si="5"/>
        <v>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6">
        <v>338.0</v>
      </c>
      <c r="C345" s="7">
        <f t="shared" si="1"/>
        <v>0</v>
      </c>
      <c r="D345" s="7">
        <f t="shared" si="3"/>
        <v>0</v>
      </c>
      <c r="E345" s="7">
        <f t="shared" si="4"/>
        <v>0</v>
      </c>
      <c r="F345" s="7">
        <f t="shared" si="2"/>
        <v>0</v>
      </c>
      <c r="G345" s="7">
        <f t="shared" si="5"/>
        <v>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6">
        <v>339.0</v>
      </c>
      <c r="C346" s="7">
        <f t="shared" si="1"/>
        <v>0</v>
      </c>
      <c r="D346" s="7">
        <f t="shared" si="3"/>
        <v>0</v>
      </c>
      <c r="E346" s="7">
        <f t="shared" si="4"/>
        <v>0</v>
      </c>
      <c r="F346" s="7">
        <f t="shared" si="2"/>
        <v>0</v>
      </c>
      <c r="G346" s="7">
        <f t="shared" si="5"/>
        <v>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6">
        <v>340.0</v>
      </c>
      <c r="C347" s="7">
        <f t="shared" si="1"/>
        <v>0</v>
      </c>
      <c r="D347" s="7">
        <f t="shared" si="3"/>
        <v>0</v>
      </c>
      <c r="E347" s="7">
        <f t="shared" si="4"/>
        <v>0</v>
      </c>
      <c r="F347" s="7">
        <f t="shared" si="2"/>
        <v>0</v>
      </c>
      <c r="G347" s="7">
        <f t="shared" si="5"/>
        <v>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6">
        <v>341.0</v>
      </c>
      <c r="C348" s="7">
        <f t="shared" si="1"/>
        <v>0</v>
      </c>
      <c r="D348" s="7">
        <f t="shared" si="3"/>
        <v>0</v>
      </c>
      <c r="E348" s="7">
        <f t="shared" si="4"/>
        <v>0</v>
      </c>
      <c r="F348" s="7">
        <f t="shared" si="2"/>
        <v>0</v>
      </c>
      <c r="G348" s="7">
        <f t="shared" si="5"/>
        <v>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6">
        <v>342.0</v>
      </c>
      <c r="C349" s="7">
        <f t="shared" si="1"/>
        <v>0</v>
      </c>
      <c r="D349" s="7">
        <f t="shared" si="3"/>
        <v>0</v>
      </c>
      <c r="E349" s="7">
        <f t="shared" si="4"/>
        <v>0</v>
      </c>
      <c r="F349" s="7">
        <f t="shared" si="2"/>
        <v>0</v>
      </c>
      <c r="G349" s="7">
        <f t="shared" si="5"/>
        <v>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6">
        <v>343.0</v>
      </c>
      <c r="C350" s="7">
        <f t="shared" si="1"/>
        <v>0</v>
      </c>
      <c r="D350" s="7">
        <f t="shared" si="3"/>
        <v>0</v>
      </c>
      <c r="E350" s="7">
        <f t="shared" si="4"/>
        <v>0</v>
      </c>
      <c r="F350" s="7">
        <f t="shared" si="2"/>
        <v>0</v>
      </c>
      <c r="G350" s="7">
        <f t="shared" si="5"/>
        <v>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6">
        <v>344.0</v>
      </c>
      <c r="C351" s="7">
        <f t="shared" si="1"/>
        <v>0</v>
      </c>
      <c r="D351" s="7">
        <f t="shared" si="3"/>
        <v>0</v>
      </c>
      <c r="E351" s="7">
        <f t="shared" si="4"/>
        <v>0</v>
      </c>
      <c r="F351" s="7">
        <f t="shared" si="2"/>
        <v>0</v>
      </c>
      <c r="G351" s="7">
        <f t="shared" si="5"/>
        <v>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6">
        <v>345.0</v>
      </c>
      <c r="C352" s="7">
        <f t="shared" si="1"/>
        <v>0</v>
      </c>
      <c r="D352" s="7">
        <f t="shared" si="3"/>
        <v>0</v>
      </c>
      <c r="E352" s="7">
        <f t="shared" si="4"/>
        <v>0</v>
      </c>
      <c r="F352" s="7">
        <f t="shared" si="2"/>
        <v>0</v>
      </c>
      <c r="G352" s="7">
        <f t="shared" si="5"/>
        <v>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6">
        <v>346.0</v>
      </c>
      <c r="C353" s="7">
        <f t="shared" si="1"/>
        <v>0</v>
      </c>
      <c r="D353" s="7">
        <f t="shared" si="3"/>
        <v>0</v>
      </c>
      <c r="E353" s="7">
        <f t="shared" si="4"/>
        <v>0</v>
      </c>
      <c r="F353" s="7">
        <f t="shared" si="2"/>
        <v>0</v>
      </c>
      <c r="G353" s="7">
        <f t="shared" si="5"/>
        <v>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6">
        <v>347.0</v>
      </c>
      <c r="C354" s="7">
        <f t="shared" si="1"/>
        <v>0</v>
      </c>
      <c r="D354" s="7">
        <f t="shared" si="3"/>
        <v>0</v>
      </c>
      <c r="E354" s="7">
        <f t="shared" si="4"/>
        <v>0</v>
      </c>
      <c r="F354" s="7">
        <f t="shared" si="2"/>
        <v>0</v>
      </c>
      <c r="G354" s="7">
        <f t="shared" si="5"/>
        <v>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6">
        <v>348.0</v>
      </c>
      <c r="C355" s="7">
        <f t="shared" si="1"/>
        <v>0</v>
      </c>
      <c r="D355" s="7">
        <f t="shared" si="3"/>
        <v>0</v>
      </c>
      <c r="E355" s="7">
        <f t="shared" si="4"/>
        <v>0</v>
      </c>
      <c r="F355" s="7">
        <f t="shared" si="2"/>
        <v>0</v>
      </c>
      <c r="G355" s="7">
        <f t="shared" si="5"/>
        <v>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6">
        <v>349.0</v>
      </c>
      <c r="C356" s="7">
        <f t="shared" si="1"/>
        <v>0</v>
      </c>
      <c r="D356" s="7">
        <f t="shared" si="3"/>
        <v>0</v>
      </c>
      <c r="E356" s="7">
        <f t="shared" si="4"/>
        <v>0</v>
      </c>
      <c r="F356" s="7">
        <f t="shared" si="2"/>
        <v>0</v>
      </c>
      <c r="G356" s="7">
        <f t="shared" si="5"/>
        <v>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6">
        <v>350.0</v>
      </c>
      <c r="C357" s="7">
        <f t="shared" si="1"/>
        <v>0</v>
      </c>
      <c r="D357" s="7">
        <f t="shared" si="3"/>
        <v>0</v>
      </c>
      <c r="E357" s="7">
        <f t="shared" si="4"/>
        <v>0</v>
      </c>
      <c r="F357" s="7">
        <f t="shared" si="2"/>
        <v>0</v>
      </c>
      <c r="G357" s="7">
        <f t="shared" si="5"/>
        <v>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6">
        <v>351.0</v>
      </c>
      <c r="C358" s="7">
        <f t="shared" si="1"/>
        <v>0</v>
      </c>
      <c r="D358" s="7">
        <f t="shared" si="3"/>
        <v>0</v>
      </c>
      <c r="E358" s="7">
        <f t="shared" si="4"/>
        <v>0</v>
      </c>
      <c r="F358" s="7">
        <f t="shared" si="2"/>
        <v>0</v>
      </c>
      <c r="G358" s="7">
        <f t="shared" si="5"/>
        <v>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6">
        <v>352.0</v>
      </c>
      <c r="C359" s="7">
        <f t="shared" si="1"/>
        <v>0</v>
      </c>
      <c r="D359" s="7">
        <f t="shared" si="3"/>
        <v>0</v>
      </c>
      <c r="E359" s="7">
        <f t="shared" si="4"/>
        <v>0</v>
      </c>
      <c r="F359" s="7">
        <f t="shared" si="2"/>
        <v>0</v>
      </c>
      <c r="G359" s="7">
        <f t="shared" si="5"/>
        <v>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6">
        <v>353.0</v>
      </c>
      <c r="C360" s="7">
        <f t="shared" si="1"/>
        <v>0</v>
      </c>
      <c r="D360" s="7">
        <f t="shared" si="3"/>
        <v>0</v>
      </c>
      <c r="E360" s="7">
        <f t="shared" si="4"/>
        <v>0</v>
      </c>
      <c r="F360" s="7">
        <f t="shared" si="2"/>
        <v>0</v>
      </c>
      <c r="G360" s="7">
        <f t="shared" si="5"/>
        <v>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6">
        <v>354.0</v>
      </c>
      <c r="C361" s="7">
        <f t="shared" si="1"/>
        <v>0</v>
      </c>
      <c r="D361" s="7">
        <f t="shared" si="3"/>
        <v>0</v>
      </c>
      <c r="E361" s="7">
        <f t="shared" si="4"/>
        <v>0</v>
      </c>
      <c r="F361" s="7">
        <f t="shared" si="2"/>
        <v>0</v>
      </c>
      <c r="G361" s="7">
        <f t="shared" si="5"/>
        <v>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6">
        <v>355.0</v>
      </c>
      <c r="C362" s="7">
        <f t="shared" si="1"/>
        <v>0</v>
      </c>
      <c r="D362" s="7">
        <f t="shared" si="3"/>
        <v>0</v>
      </c>
      <c r="E362" s="7">
        <f t="shared" si="4"/>
        <v>0</v>
      </c>
      <c r="F362" s="7">
        <f t="shared" si="2"/>
        <v>0</v>
      </c>
      <c r="G362" s="7">
        <f t="shared" si="5"/>
        <v>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6">
        <v>356.0</v>
      </c>
      <c r="C363" s="7">
        <f t="shared" si="1"/>
        <v>0</v>
      </c>
      <c r="D363" s="7">
        <f t="shared" si="3"/>
        <v>0</v>
      </c>
      <c r="E363" s="7">
        <f t="shared" si="4"/>
        <v>0</v>
      </c>
      <c r="F363" s="7">
        <f t="shared" si="2"/>
        <v>0</v>
      </c>
      <c r="G363" s="7">
        <f t="shared" si="5"/>
        <v>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6">
        <v>357.0</v>
      </c>
      <c r="C364" s="7">
        <f t="shared" si="1"/>
        <v>0</v>
      </c>
      <c r="D364" s="7">
        <f t="shared" si="3"/>
        <v>0</v>
      </c>
      <c r="E364" s="7">
        <f t="shared" si="4"/>
        <v>0</v>
      </c>
      <c r="F364" s="7">
        <f t="shared" si="2"/>
        <v>0</v>
      </c>
      <c r="G364" s="7">
        <f t="shared" si="5"/>
        <v>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6">
        <v>358.0</v>
      </c>
      <c r="C365" s="7">
        <f t="shared" si="1"/>
        <v>0</v>
      </c>
      <c r="D365" s="7">
        <f t="shared" si="3"/>
        <v>0</v>
      </c>
      <c r="E365" s="7">
        <f t="shared" si="4"/>
        <v>0</v>
      </c>
      <c r="F365" s="7">
        <f t="shared" si="2"/>
        <v>0</v>
      </c>
      <c r="G365" s="7">
        <f t="shared" si="5"/>
        <v>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6">
        <v>359.0</v>
      </c>
      <c r="C366" s="7">
        <f t="shared" si="1"/>
        <v>0</v>
      </c>
      <c r="D366" s="7">
        <f t="shared" si="3"/>
        <v>0</v>
      </c>
      <c r="E366" s="7">
        <f t="shared" si="4"/>
        <v>0</v>
      </c>
      <c r="F366" s="7">
        <f t="shared" si="2"/>
        <v>0</v>
      </c>
      <c r="G366" s="7">
        <f t="shared" si="5"/>
        <v>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6">
        <v>360.0</v>
      </c>
      <c r="C367" s="7">
        <f t="shared" si="1"/>
        <v>0</v>
      </c>
      <c r="D367" s="7">
        <f t="shared" si="3"/>
        <v>0</v>
      </c>
      <c r="E367" s="7">
        <f t="shared" si="4"/>
        <v>0</v>
      </c>
      <c r="F367" s="7">
        <f t="shared" si="2"/>
        <v>0</v>
      </c>
      <c r="G367" s="7">
        <f t="shared" si="5"/>
        <v>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6">
        <v>361.0</v>
      </c>
      <c r="C368" s="7">
        <f t="shared" si="1"/>
        <v>0</v>
      </c>
      <c r="D368" s="7">
        <f t="shared" si="3"/>
        <v>0</v>
      </c>
      <c r="E368" s="7">
        <f t="shared" si="4"/>
        <v>0</v>
      </c>
      <c r="F368" s="7">
        <f t="shared" si="2"/>
        <v>0</v>
      </c>
      <c r="G368" s="7">
        <f t="shared" si="5"/>
        <v>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6">
        <v>362.0</v>
      </c>
      <c r="C369" s="7">
        <f t="shared" si="1"/>
        <v>0</v>
      </c>
      <c r="D369" s="7">
        <f t="shared" si="3"/>
        <v>0</v>
      </c>
      <c r="E369" s="7">
        <f t="shared" si="4"/>
        <v>0</v>
      </c>
      <c r="F369" s="7">
        <f t="shared" si="2"/>
        <v>0</v>
      </c>
      <c r="G369" s="7">
        <f t="shared" si="5"/>
        <v>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6">
        <v>363.0</v>
      </c>
      <c r="C370" s="7">
        <f t="shared" si="1"/>
        <v>0</v>
      </c>
      <c r="D370" s="7">
        <f t="shared" si="3"/>
        <v>0</v>
      </c>
      <c r="E370" s="7">
        <f t="shared" si="4"/>
        <v>0</v>
      </c>
      <c r="F370" s="7">
        <f t="shared" si="2"/>
        <v>0</v>
      </c>
      <c r="G370" s="7">
        <f t="shared" si="5"/>
        <v>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6">
        <v>364.0</v>
      </c>
      <c r="C371" s="7">
        <f t="shared" si="1"/>
        <v>0</v>
      </c>
      <c r="D371" s="7">
        <f t="shared" si="3"/>
        <v>0</v>
      </c>
      <c r="E371" s="7">
        <f t="shared" si="4"/>
        <v>0</v>
      </c>
      <c r="F371" s="7">
        <f t="shared" si="2"/>
        <v>0</v>
      </c>
      <c r="G371" s="7">
        <f t="shared" si="5"/>
        <v>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6">
        <v>365.0</v>
      </c>
      <c r="C372" s="7">
        <f t="shared" si="1"/>
        <v>0</v>
      </c>
      <c r="D372" s="7">
        <f t="shared" si="3"/>
        <v>0</v>
      </c>
      <c r="E372" s="7">
        <f t="shared" si="4"/>
        <v>0</v>
      </c>
      <c r="F372" s="7">
        <f t="shared" si="2"/>
        <v>0</v>
      </c>
      <c r="G372" s="7">
        <f t="shared" si="5"/>
        <v>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6">
        <v>366.0</v>
      </c>
      <c r="C373" s="7">
        <f t="shared" si="1"/>
        <v>0</v>
      </c>
      <c r="D373" s="7">
        <f t="shared" si="3"/>
        <v>0</v>
      </c>
      <c r="E373" s="7">
        <f t="shared" si="4"/>
        <v>0</v>
      </c>
      <c r="F373" s="7">
        <f t="shared" si="2"/>
        <v>0</v>
      </c>
      <c r="G373" s="7">
        <f t="shared" si="5"/>
        <v>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6">
        <v>367.0</v>
      </c>
      <c r="C374" s="7">
        <f t="shared" si="1"/>
        <v>0</v>
      </c>
      <c r="D374" s="7">
        <f t="shared" si="3"/>
        <v>0</v>
      </c>
      <c r="E374" s="7">
        <f t="shared" si="4"/>
        <v>0</v>
      </c>
      <c r="F374" s="7">
        <f t="shared" si="2"/>
        <v>0</v>
      </c>
      <c r="G374" s="7">
        <f t="shared" si="5"/>
        <v>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6">
        <v>368.0</v>
      </c>
      <c r="C375" s="7">
        <f t="shared" si="1"/>
        <v>0</v>
      </c>
      <c r="D375" s="7">
        <f t="shared" si="3"/>
        <v>0</v>
      </c>
      <c r="E375" s="7">
        <f t="shared" si="4"/>
        <v>0</v>
      </c>
      <c r="F375" s="7">
        <f t="shared" si="2"/>
        <v>0</v>
      </c>
      <c r="G375" s="7">
        <f t="shared" si="5"/>
        <v>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6">
        <v>369.0</v>
      </c>
      <c r="C376" s="7">
        <f t="shared" si="1"/>
        <v>0</v>
      </c>
      <c r="D376" s="7">
        <f t="shared" si="3"/>
        <v>0</v>
      </c>
      <c r="E376" s="7">
        <f t="shared" si="4"/>
        <v>0</v>
      </c>
      <c r="F376" s="7">
        <f t="shared" si="2"/>
        <v>0</v>
      </c>
      <c r="G376" s="7">
        <f t="shared" si="5"/>
        <v>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6">
        <v>370.0</v>
      </c>
      <c r="C377" s="7">
        <f t="shared" si="1"/>
        <v>0</v>
      </c>
      <c r="D377" s="7">
        <f t="shared" si="3"/>
        <v>0</v>
      </c>
      <c r="E377" s="7">
        <f t="shared" si="4"/>
        <v>0</v>
      </c>
      <c r="F377" s="7">
        <f t="shared" si="2"/>
        <v>0</v>
      </c>
      <c r="G377" s="7">
        <f t="shared" si="5"/>
        <v>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6">
        <v>371.0</v>
      </c>
      <c r="C378" s="7">
        <f t="shared" si="1"/>
        <v>0</v>
      </c>
      <c r="D378" s="7">
        <f t="shared" si="3"/>
        <v>0</v>
      </c>
      <c r="E378" s="7">
        <f t="shared" si="4"/>
        <v>0</v>
      </c>
      <c r="F378" s="7">
        <f t="shared" si="2"/>
        <v>0</v>
      </c>
      <c r="G378" s="7">
        <f t="shared" si="5"/>
        <v>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6">
        <v>372.0</v>
      </c>
      <c r="C379" s="7">
        <f t="shared" si="1"/>
        <v>0</v>
      </c>
      <c r="D379" s="7">
        <f t="shared" si="3"/>
        <v>0</v>
      </c>
      <c r="E379" s="7">
        <f t="shared" si="4"/>
        <v>0</v>
      </c>
      <c r="F379" s="7">
        <f t="shared" si="2"/>
        <v>0</v>
      </c>
      <c r="G379" s="7">
        <f t="shared" si="5"/>
        <v>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6">
        <v>373.0</v>
      </c>
      <c r="C380" s="7">
        <f t="shared" si="1"/>
        <v>0</v>
      </c>
      <c r="D380" s="7">
        <f t="shared" si="3"/>
        <v>0</v>
      </c>
      <c r="E380" s="7">
        <f t="shared" si="4"/>
        <v>0</v>
      </c>
      <c r="F380" s="7">
        <f t="shared" si="2"/>
        <v>0</v>
      </c>
      <c r="G380" s="7">
        <f t="shared" si="5"/>
        <v>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6">
        <v>374.0</v>
      </c>
      <c r="C381" s="7">
        <f t="shared" si="1"/>
        <v>0</v>
      </c>
      <c r="D381" s="7">
        <f t="shared" si="3"/>
        <v>0</v>
      </c>
      <c r="E381" s="7">
        <f t="shared" si="4"/>
        <v>0</v>
      </c>
      <c r="F381" s="7">
        <f t="shared" si="2"/>
        <v>0</v>
      </c>
      <c r="G381" s="7">
        <f t="shared" si="5"/>
        <v>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6">
        <v>375.0</v>
      </c>
      <c r="C382" s="7">
        <f t="shared" si="1"/>
        <v>0</v>
      </c>
      <c r="D382" s="7">
        <f t="shared" si="3"/>
        <v>0</v>
      </c>
      <c r="E382" s="7">
        <f t="shared" si="4"/>
        <v>0</v>
      </c>
      <c r="F382" s="7">
        <f t="shared" si="2"/>
        <v>0</v>
      </c>
      <c r="G382" s="7">
        <f t="shared" si="5"/>
        <v>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6">
        <v>376.0</v>
      </c>
      <c r="C383" s="7">
        <f t="shared" si="1"/>
        <v>0</v>
      </c>
      <c r="D383" s="7">
        <f t="shared" si="3"/>
        <v>0</v>
      </c>
      <c r="E383" s="7">
        <f t="shared" si="4"/>
        <v>0</v>
      </c>
      <c r="F383" s="7">
        <f t="shared" si="2"/>
        <v>0</v>
      </c>
      <c r="G383" s="7">
        <f t="shared" si="5"/>
        <v>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6">
        <v>377.0</v>
      </c>
      <c r="C384" s="7">
        <f t="shared" si="1"/>
        <v>0</v>
      </c>
      <c r="D384" s="7">
        <f t="shared" si="3"/>
        <v>0</v>
      </c>
      <c r="E384" s="7">
        <f t="shared" si="4"/>
        <v>0</v>
      </c>
      <c r="F384" s="7">
        <f t="shared" si="2"/>
        <v>0</v>
      </c>
      <c r="G384" s="7">
        <f t="shared" si="5"/>
        <v>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6">
        <v>378.0</v>
      </c>
      <c r="C385" s="7">
        <f t="shared" si="1"/>
        <v>0</v>
      </c>
      <c r="D385" s="7">
        <f t="shared" si="3"/>
        <v>0</v>
      </c>
      <c r="E385" s="7">
        <f t="shared" si="4"/>
        <v>0</v>
      </c>
      <c r="F385" s="7">
        <f t="shared" si="2"/>
        <v>0</v>
      </c>
      <c r="G385" s="7">
        <f t="shared" si="5"/>
        <v>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6">
        <v>379.0</v>
      </c>
      <c r="C386" s="7">
        <f t="shared" si="1"/>
        <v>0</v>
      </c>
      <c r="D386" s="7">
        <f t="shared" si="3"/>
        <v>0</v>
      </c>
      <c r="E386" s="7">
        <f t="shared" si="4"/>
        <v>0</v>
      </c>
      <c r="F386" s="7">
        <f t="shared" si="2"/>
        <v>0</v>
      </c>
      <c r="G386" s="7">
        <f t="shared" si="5"/>
        <v>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6">
        <v>380.0</v>
      </c>
      <c r="C387" s="7">
        <f t="shared" si="1"/>
        <v>0</v>
      </c>
      <c r="D387" s="7">
        <f t="shared" si="3"/>
        <v>0</v>
      </c>
      <c r="E387" s="7">
        <f t="shared" si="4"/>
        <v>0</v>
      </c>
      <c r="F387" s="7">
        <f t="shared" si="2"/>
        <v>0</v>
      </c>
      <c r="G387" s="7">
        <f t="shared" si="5"/>
        <v>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6">
        <v>381.0</v>
      </c>
      <c r="C388" s="7">
        <f t="shared" si="1"/>
        <v>0</v>
      </c>
      <c r="D388" s="7">
        <f t="shared" si="3"/>
        <v>0</v>
      </c>
      <c r="E388" s="7">
        <f t="shared" si="4"/>
        <v>0</v>
      </c>
      <c r="F388" s="7">
        <f t="shared" si="2"/>
        <v>0</v>
      </c>
      <c r="G388" s="7">
        <f t="shared" si="5"/>
        <v>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6">
        <v>382.0</v>
      </c>
      <c r="C389" s="7">
        <f t="shared" si="1"/>
        <v>0</v>
      </c>
      <c r="D389" s="7">
        <f t="shared" si="3"/>
        <v>0</v>
      </c>
      <c r="E389" s="7">
        <f t="shared" si="4"/>
        <v>0</v>
      </c>
      <c r="F389" s="7">
        <f t="shared" si="2"/>
        <v>0</v>
      </c>
      <c r="G389" s="7">
        <f t="shared" si="5"/>
        <v>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6">
        <v>383.0</v>
      </c>
      <c r="C390" s="7">
        <f t="shared" si="1"/>
        <v>0</v>
      </c>
      <c r="D390" s="7">
        <f t="shared" si="3"/>
        <v>0</v>
      </c>
      <c r="E390" s="7">
        <f t="shared" si="4"/>
        <v>0</v>
      </c>
      <c r="F390" s="7">
        <f t="shared" si="2"/>
        <v>0</v>
      </c>
      <c r="G390" s="7">
        <f t="shared" si="5"/>
        <v>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6">
        <v>384.0</v>
      </c>
      <c r="C391" s="7">
        <f t="shared" si="1"/>
        <v>0</v>
      </c>
      <c r="D391" s="7">
        <f t="shared" si="3"/>
        <v>0</v>
      </c>
      <c r="E391" s="7">
        <f t="shared" si="4"/>
        <v>0</v>
      </c>
      <c r="F391" s="7">
        <f t="shared" si="2"/>
        <v>0</v>
      </c>
      <c r="G391" s="7">
        <f t="shared" si="5"/>
        <v>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6">
        <v>385.0</v>
      </c>
      <c r="C392" s="7">
        <f t="shared" si="1"/>
        <v>0</v>
      </c>
      <c r="D392" s="7">
        <f t="shared" si="3"/>
        <v>0</v>
      </c>
      <c r="E392" s="7">
        <f t="shared" si="4"/>
        <v>0</v>
      </c>
      <c r="F392" s="7">
        <f t="shared" si="2"/>
        <v>0</v>
      </c>
      <c r="G392" s="7">
        <f t="shared" si="5"/>
        <v>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6">
        <v>386.0</v>
      </c>
      <c r="C393" s="7">
        <f t="shared" si="1"/>
        <v>0</v>
      </c>
      <c r="D393" s="7">
        <f t="shared" si="3"/>
        <v>0</v>
      </c>
      <c r="E393" s="7">
        <f t="shared" si="4"/>
        <v>0</v>
      </c>
      <c r="F393" s="7">
        <f t="shared" si="2"/>
        <v>0</v>
      </c>
      <c r="G393" s="7">
        <f t="shared" si="5"/>
        <v>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6">
        <v>387.0</v>
      </c>
      <c r="C394" s="7">
        <f t="shared" si="1"/>
        <v>0</v>
      </c>
      <c r="D394" s="7">
        <f t="shared" si="3"/>
        <v>0</v>
      </c>
      <c r="E394" s="7">
        <f t="shared" si="4"/>
        <v>0</v>
      </c>
      <c r="F394" s="7">
        <f t="shared" si="2"/>
        <v>0</v>
      </c>
      <c r="G394" s="7">
        <f t="shared" si="5"/>
        <v>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6">
        <v>388.0</v>
      </c>
      <c r="C395" s="7">
        <f t="shared" si="1"/>
        <v>0</v>
      </c>
      <c r="D395" s="7">
        <f t="shared" si="3"/>
        <v>0</v>
      </c>
      <c r="E395" s="7">
        <f t="shared" si="4"/>
        <v>0</v>
      </c>
      <c r="F395" s="7">
        <f t="shared" si="2"/>
        <v>0</v>
      </c>
      <c r="G395" s="7">
        <f t="shared" si="5"/>
        <v>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6">
        <v>389.0</v>
      </c>
      <c r="C396" s="7">
        <f t="shared" si="1"/>
        <v>0</v>
      </c>
      <c r="D396" s="7">
        <f t="shared" si="3"/>
        <v>0</v>
      </c>
      <c r="E396" s="7">
        <f t="shared" si="4"/>
        <v>0</v>
      </c>
      <c r="F396" s="7">
        <f t="shared" si="2"/>
        <v>0</v>
      </c>
      <c r="G396" s="7">
        <f t="shared" si="5"/>
        <v>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6">
        <v>390.0</v>
      </c>
      <c r="C397" s="7">
        <f t="shared" si="1"/>
        <v>0</v>
      </c>
      <c r="D397" s="7">
        <f t="shared" si="3"/>
        <v>0</v>
      </c>
      <c r="E397" s="7">
        <f t="shared" si="4"/>
        <v>0</v>
      </c>
      <c r="F397" s="7">
        <f t="shared" si="2"/>
        <v>0</v>
      </c>
      <c r="G397" s="7">
        <f t="shared" si="5"/>
        <v>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6">
        <v>391.0</v>
      </c>
      <c r="C398" s="7">
        <f t="shared" si="1"/>
        <v>0</v>
      </c>
      <c r="D398" s="7">
        <f t="shared" si="3"/>
        <v>0</v>
      </c>
      <c r="E398" s="7">
        <f t="shared" si="4"/>
        <v>0</v>
      </c>
      <c r="F398" s="7">
        <f t="shared" si="2"/>
        <v>0</v>
      </c>
      <c r="G398" s="7">
        <f t="shared" si="5"/>
        <v>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6">
        <v>392.0</v>
      </c>
      <c r="C399" s="7">
        <f t="shared" si="1"/>
        <v>0</v>
      </c>
      <c r="D399" s="7">
        <f t="shared" si="3"/>
        <v>0</v>
      </c>
      <c r="E399" s="7">
        <f t="shared" si="4"/>
        <v>0</v>
      </c>
      <c r="F399" s="7">
        <f t="shared" si="2"/>
        <v>0</v>
      </c>
      <c r="G399" s="7">
        <f t="shared" si="5"/>
        <v>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6">
        <v>393.0</v>
      </c>
      <c r="C400" s="7">
        <f t="shared" si="1"/>
        <v>0</v>
      </c>
      <c r="D400" s="7">
        <f t="shared" si="3"/>
        <v>0</v>
      </c>
      <c r="E400" s="7">
        <f t="shared" si="4"/>
        <v>0</v>
      </c>
      <c r="F400" s="7">
        <f t="shared" si="2"/>
        <v>0</v>
      </c>
      <c r="G400" s="7">
        <f t="shared" si="5"/>
        <v>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6">
        <v>394.0</v>
      </c>
      <c r="C401" s="7">
        <f t="shared" si="1"/>
        <v>0</v>
      </c>
      <c r="D401" s="7">
        <f t="shared" si="3"/>
        <v>0</v>
      </c>
      <c r="E401" s="7">
        <f t="shared" si="4"/>
        <v>0</v>
      </c>
      <c r="F401" s="7">
        <f t="shared" si="2"/>
        <v>0</v>
      </c>
      <c r="G401" s="7">
        <f t="shared" si="5"/>
        <v>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6">
        <v>395.0</v>
      </c>
      <c r="C402" s="7">
        <f t="shared" si="1"/>
        <v>0</v>
      </c>
      <c r="D402" s="7">
        <f t="shared" si="3"/>
        <v>0</v>
      </c>
      <c r="E402" s="7">
        <f t="shared" si="4"/>
        <v>0</v>
      </c>
      <c r="F402" s="7">
        <f t="shared" si="2"/>
        <v>0</v>
      </c>
      <c r="G402" s="7">
        <f t="shared" si="5"/>
        <v>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6">
        <v>396.0</v>
      </c>
      <c r="C403" s="7">
        <f t="shared" si="1"/>
        <v>0</v>
      </c>
      <c r="D403" s="7">
        <f t="shared" si="3"/>
        <v>0</v>
      </c>
      <c r="E403" s="7">
        <f t="shared" si="4"/>
        <v>0</v>
      </c>
      <c r="F403" s="7">
        <f t="shared" si="2"/>
        <v>0</v>
      </c>
      <c r="G403" s="7">
        <f t="shared" si="5"/>
        <v>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6">
        <v>397.0</v>
      </c>
      <c r="C404" s="7">
        <f t="shared" si="1"/>
        <v>0</v>
      </c>
      <c r="D404" s="7">
        <f t="shared" si="3"/>
        <v>0</v>
      </c>
      <c r="E404" s="7">
        <f t="shared" si="4"/>
        <v>0</v>
      </c>
      <c r="F404" s="7">
        <f t="shared" si="2"/>
        <v>0</v>
      </c>
      <c r="G404" s="7">
        <f t="shared" si="5"/>
        <v>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6">
        <v>398.0</v>
      </c>
      <c r="C405" s="7">
        <f t="shared" si="1"/>
        <v>0</v>
      </c>
      <c r="D405" s="7">
        <f t="shared" si="3"/>
        <v>0</v>
      </c>
      <c r="E405" s="7">
        <f t="shared" si="4"/>
        <v>0</v>
      </c>
      <c r="F405" s="7">
        <f t="shared" si="2"/>
        <v>0</v>
      </c>
      <c r="G405" s="7">
        <f t="shared" si="5"/>
        <v>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6">
        <v>399.0</v>
      </c>
      <c r="C406" s="7">
        <f t="shared" si="1"/>
        <v>0</v>
      </c>
      <c r="D406" s="7">
        <f t="shared" si="3"/>
        <v>0</v>
      </c>
      <c r="E406" s="7">
        <f t="shared" si="4"/>
        <v>0</v>
      </c>
      <c r="F406" s="7">
        <f t="shared" si="2"/>
        <v>0</v>
      </c>
      <c r="G406" s="7">
        <f t="shared" si="5"/>
        <v>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6">
        <v>400.0</v>
      </c>
      <c r="C407" s="7">
        <f t="shared" si="1"/>
        <v>0</v>
      </c>
      <c r="D407" s="7">
        <f t="shared" si="3"/>
        <v>0</v>
      </c>
      <c r="E407" s="7">
        <f t="shared" si="4"/>
        <v>0</v>
      </c>
      <c r="F407" s="7">
        <f t="shared" si="2"/>
        <v>0</v>
      </c>
      <c r="G407" s="7">
        <f t="shared" si="5"/>
        <v>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6">
        <v>401.0</v>
      </c>
      <c r="C408" s="7">
        <f t="shared" si="1"/>
        <v>0</v>
      </c>
      <c r="D408" s="7">
        <f t="shared" si="3"/>
        <v>0</v>
      </c>
      <c r="E408" s="7">
        <f t="shared" si="4"/>
        <v>0</v>
      </c>
      <c r="F408" s="7">
        <f t="shared" si="2"/>
        <v>0</v>
      </c>
      <c r="G408" s="7">
        <f t="shared" si="5"/>
        <v>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6">
        <v>402.0</v>
      </c>
      <c r="C409" s="7">
        <f t="shared" si="1"/>
        <v>0</v>
      </c>
      <c r="D409" s="7">
        <f t="shared" si="3"/>
        <v>0</v>
      </c>
      <c r="E409" s="7">
        <f t="shared" si="4"/>
        <v>0</v>
      </c>
      <c r="F409" s="7">
        <f t="shared" si="2"/>
        <v>0</v>
      </c>
      <c r="G409" s="7">
        <f t="shared" si="5"/>
        <v>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6">
        <v>403.0</v>
      </c>
      <c r="C410" s="7">
        <f t="shared" si="1"/>
        <v>0</v>
      </c>
      <c r="D410" s="7">
        <f t="shared" si="3"/>
        <v>0</v>
      </c>
      <c r="E410" s="7">
        <f t="shared" si="4"/>
        <v>0</v>
      </c>
      <c r="F410" s="7">
        <f t="shared" si="2"/>
        <v>0</v>
      </c>
      <c r="G410" s="7">
        <f t="shared" si="5"/>
        <v>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6">
        <v>404.0</v>
      </c>
      <c r="C411" s="7">
        <f t="shared" si="1"/>
        <v>0</v>
      </c>
      <c r="D411" s="7">
        <f t="shared" si="3"/>
        <v>0</v>
      </c>
      <c r="E411" s="7">
        <f t="shared" si="4"/>
        <v>0</v>
      </c>
      <c r="F411" s="7">
        <f t="shared" si="2"/>
        <v>0</v>
      </c>
      <c r="G411" s="7">
        <f t="shared" si="5"/>
        <v>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6">
        <v>405.0</v>
      </c>
      <c r="C412" s="7">
        <f t="shared" si="1"/>
        <v>0</v>
      </c>
      <c r="D412" s="7">
        <f t="shared" si="3"/>
        <v>0</v>
      </c>
      <c r="E412" s="7">
        <f t="shared" si="4"/>
        <v>0</v>
      </c>
      <c r="F412" s="7">
        <f t="shared" si="2"/>
        <v>0</v>
      </c>
      <c r="G412" s="7">
        <f t="shared" si="5"/>
        <v>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6">
        <v>406.0</v>
      </c>
      <c r="C413" s="7">
        <f t="shared" si="1"/>
        <v>0</v>
      </c>
      <c r="D413" s="7">
        <f t="shared" si="3"/>
        <v>0</v>
      </c>
      <c r="E413" s="7">
        <f t="shared" si="4"/>
        <v>0</v>
      </c>
      <c r="F413" s="7">
        <f t="shared" si="2"/>
        <v>0</v>
      </c>
      <c r="G413" s="7">
        <f t="shared" si="5"/>
        <v>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6">
        <v>407.0</v>
      </c>
      <c r="C414" s="7">
        <f t="shared" si="1"/>
        <v>0</v>
      </c>
      <c r="D414" s="7">
        <f t="shared" si="3"/>
        <v>0</v>
      </c>
      <c r="E414" s="7">
        <f t="shared" si="4"/>
        <v>0</v>
      </c>
      <c r="F414" s="7">
        <f t="shared" si="2"/>
        <v>0</v>
      </c>
      <c r="G414" s="7">
        <f t="shared" si="5"/>
        <v>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6">
        <v>408.0</v>
      </c>
      <c r="C415" s="7">
        <f t="shared" si="1"/>
        <v>0</v>
      </c>
      <c r="D415" s="7">
        <f t="shared" si="3"/>
        <v>0</v>
      </c>
      <c r="E415" s="7">
        <f t="shared" si="4"/>
        <v>0</v>
      </c>
      <c r="F415" s="7">
        <f t="shared" si="2"/>
        <v>0</v>
      </c>
      <c r="G415" s="7">
        <f t="shared" si="5"/>
        <v>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6">
        <v>409.0</v>
      </c>
      <c r="C416" s="7">
        <f t="shared" si="1"/>
        <v>0</v>
      </c>
      <c r="D416" s="7">
        <f t="shared" si="3"/>
        <v>0</v>
      </c>
      <c r="E416" s="7">
        <f t="shared" si="4"/>
        <v>0</v>
      </c>
      <c r="F416" s="7">
        <f t="shared" si="2"/>
        <v>0</v>
      </c>
      <c r="G416" s="7">
        <f t="shared" si="5"/>
        <v>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6">
        <v>410.0</v>
      </c>
      <c r="C417" s="7">
        <f t="shared" si="1"/>
        <v>0</v>
      </c>
      <c r="D417" s="7">
        <f t="shared" si="3"/>
        <v>0</v>
      </c>
      <c r="E417" s="7">
        <f t="shared" si="4"/>
        <v>0</v>
      </c>
      <c r="F417" s="7">
        <f t="shared" si="2"/>
        <v>0</v>
      </c>
      <c r="G417" s="7">
        <f t="shared" si="5"/>
        <v>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6">
        <v>411.0</v>
      </c>
      <c r="C418" s="7">
        <f t="shared" si="1"/>
        <v>0</v>
      </c>
      <c r="D418" s="7">
        <f t="shared" si="3"/>
        <v>0</v>
      </c>
      <c r="E418" s="7">
        <f t="shared" si="4"/>
        <v>0</v>
      </c>
      <c r="F418" s="7">
        <f t="shared" si="2"/>
        <v>0</v>
      </c>
      <c r="G418" s="7">
        <f t="shared" si="5"/>
        <v>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6">
        <v>412.0</v>
      </c>
      <c r="C419" s="7">
        <f t="shared" si="1"/>
        <v>0</v>
      </c>
      <c r="D419" s="7">
        <f t="shared" si="3"/>
        <v>0</v>
      </c>
      <c r="E419" s="7">
        <f t="shared" si="4"/>
        <v>0</v>
      </c>
      <c r="F419" s="7">
        <f t="shared" si="2"/>
        <v>0</v>
      </c>
      <c r="G419" s="7">
        <f t="shared" si="5"/>
        <v>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6">
        <v>413.0</v>
      </c>
      <c r="C420" s="7">
        <f t="shared" si="1"/>
        <v>0</v>
      </c>
      <c r="D420" s="7">
        <f t="shared" si="3"/>
        <v>0</v>
      </c>
      <c r="E420" s="7">
        <f t="shared" si="4"/>
        <v>0</v>
      </c>
      <c r="F420" s="7">
        <f t="shared" si="2"/>
        <v>0</v>
      </c>
      <c r="G420" s="7">
        <f t="shared" si="5"/>
        <v>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6">
        <v>414.0</v>
      </c>
      <c r="C421" s="7">
        <f t="shared" si="1"/>
        <v>0</v>
      </c>
      <c r="D421" s="7">
        <f t="shared" si="3"/>
        <v>0</v>
      </c>
      <c r="E421" s="7">
        <f t="shared" si="4"/>
        <v>0</v>
      </c>
      <c r="F421" s="7">
        <f t="shared" si="2"/>
        <v>0</v>
      </c>
      <c r="G421" s="7">
        <f t="shared" si="5"/>
        <v>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6">
        <v>415.0</v>
      </c>
      <c r="C422" s="7">
        <f t="shared" si="1"/>
        <v>0</v>
      </c>
      <c r="D422" s="7">
        <f t="shared" si="3"/>
        <v>0</v>
      </c>
      <c r="E422" s="7">
        <f t="shared" si="4"/>
        <v>0</v>
      </c>
      <c r="F422" s="7">
        <f t="shared" si="2"/>
        <v>0</v>
      </c>
      <c r="G422" s="7">
        <f t="shared" si="5"/>
        <v>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6">
        <v>416.0</v>
      </c>
      <c r="C423" s="7">
        <f t="shared" si="1"/>
        <v>0</v>
      </c>
      <c r="D423" s="7">
        <f t="shared" si="3"/>
        <v>0</v>
      </c>
      <c r="E423" s="7">
        <f t="shared" si="4"/>
        <v>0</v>
      </c>
      <c r="F423" s="7">
        <f t="shared" si="2"/>
        <v>0</v>
      </c>
      <c r="G423" s="7">
        <f t="shared" si="5"/>
        <v>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6">
        <v>417.0</v>
      </c>
      <c r="C424" s="7">
        <f t="shared" si="1"/>
        <v>0</v>
      </c>
      <c r="D424" s="7">
        <f t="shared" si="3"/>
        <v>0</v>
      </c>
      <c r="E424" s="7">
        <f t="shared" si="4"/>
        <v>0</v>
      </c>
      <c r="F424" s="7">
        <f t="shared" si="2"/>
        <v>0</v>
      </c>
      <c r="G424" s="7">
        <f t="shared" si="5"/>
        <v>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6">
        <v>418.0</v>
      </c>
      <c r="C425" s="7">
        <f t="shared" si="1"/>
        <v>0</v>
      </c>
      <c r="D425" s="7">
        <f t="shared" si="3"/>
        <v>0</v>
      </c>
      <c r="E425" s="7">
        <f t="shared" si="4"/>
        <v>0</v>
      </c>
      <c r="F425" s="7">
        <f t="shared" si="2"/>
        <v>0</v>
      </c>
      <c r="G425" s="7">
        <f t="shared" si="5"/>
        <v>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6">
        <v>419.0</v>
      </c>
      <c r="C426" s="7">
        <f t="shared" si="1"/>
        <v>0</v>
      </c>
      <c r="D426" s="7">
        <f t="shared" si="3"/>
        <v>0</v>
      </c>
      <c r="E426" s="7">
        <f t="shared" si="4"/>
        <v>0</v>
      </c>
      <c r="F426" s="7">
        <f t="shared" si="2"/>
        <v>0</v>
      </c>
      <c r="G426" s="7">
        <f t="shared" si="5"/>
        <v>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6">
        <v>420.0</v>
      </c>
      <c r="C427" s="7">
        <f t="shared" si="1"/>
        <v>0</v>
      </c>
      <c r="D427" s="7">
        <f t="shared" si="3"/>
        <v>0</v>
      </c>
      <c r="E427" s="7">
        <f t="shared" si="4"/>
        <v>0</v>
      </c>
      <c r="F427" s="7">
        <f t="shared" si="2"/>
        <v>0</v>
      </c>
      <c r="G427" s="7">
        <f t="shared" si="5"/>
        <v>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6">
        <v>421.0</v>
      </c>
      <c r="C428" s="7">
        <f t="shared" si="1"/>
        <v>0</v>
      </c>
      <c r="D428" s="7">
        <f t="shared" si="3"/>
        <v>0</v>
      </c>
      <c r="E428" s="7">
        <f t="shared" si="4"/>
        <v>0</v>
      </c>
      <c r="F428" s="7">
        <f t="shared" si="2"/>
        <v>0</v>
      </c>
      <c r="G428" s="7">
        <f t="shared" si="5"/>
        <v>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6">
        <v>422.0</v>
      </c>
      <c r="C429" s="7">
        <f t="shared" si="1"/>
        <v>0</v>
      </c>
      <c r="D429" s="7">
        <f t="shared" si="3"/>
        <v>0</v>
      </c>
      <c r="E429" s="7">
        <f t="shared" si="4"/>
        <v>0</v>
      </c>
      <c r="F429" s="7">
        <f t="shared" si="2"/>
        <v>0</v>
      </c>
      <c r="G429" s="7">
        <f t="shared" si="5"/>
        <v>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6">
        <v>423.0</v>
      </c>
      <c r="C430" s="7">
        <f t="shared" si="1"/>
        <v>0</v>
      </c>
      <c r="D430" s="7">
        <f t="shared" si="3"/>
        <v>0</v>
      </c>
      <c r="E430" s="7">
        <f t="shared" si="4"/>
        <v>0</v>
      </c>
      <c r="F430" s="7">
        <f t="shared" si="2"/>
        <v>0</v>
      </c>
      <c r="G430" s="7">
        <f t="shared" si="5"/>
        <v>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6">
        <v>424.0</v>
      </c>
      <c r="C431" s="7">
        <f t="shared" si="1"/>
        <v>0</v>
      </c>
      <c r="D431" s="7">
        <f t="shared" si="3"/>
        <v>0</v>
      </c>
      <c r="E431" s="7">
        <f t="shared" si="4"/>
        <v>0</v>
      </c>
      <c r="F431" s="7">
        <f t="shared" si="2"/>
        <v>0</v>
      </c>
      <c r="G431" s="7">
        <f t="shared" si="5"/>
        <v>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6">
        <v>425.0</v>
      </c>
      <c r="C432" s="7">
        <f t="shared" si="1"/>
        <v>0</v>
      </c>
      <c r="D432" s="7">
        <f t="shared" si="3"/>
        <v>0</v>
      </c>
      <c r="E432" s="7">
        <f t="shared" si="4"/>
        <v>0</v>
      </c>
      <c r="F432" s="7">
        <f t="shared" si="2"/>
        <v>0</v>
      </c>
      <c r="G432" s="7">
        <f t="shared" si="5"/>
        <v>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6">
        <v>426.0</v>
      </c>
      <c r="C433" s="7">
        <f t="shared" si="1"/>
        <v>0</v>
      </c>
      <c r="D433" s="7">
        <f t="shared" si="3"/>
        <v>0</v>
      </c>
      <c r="E433" s="7">
        <f t="shared" si="4"/>
        <v>0</v>
      </c>
      <c r="F433" s="7">
        <f t="shared" si="2"/>
        <v>0</v>
      </c>
      <c r="G433" s="7">
        <f t="shared" si="5"/>
        <v>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6">
        <v>427.0</v>
      </c>
      <c r="C434" s="7">
        <f t="shared" si="1"/>
        <v>0</v>
      </c>
      <c r="D434" s="7">
        <f t="shared" si="3"/>
        <v>0</v>
      </c>
      <c r="E434" s="7">
        <f t="shared" si="4"/>
        <v>0</v>
      </c>
      <c r="F434" s="7">
        <f t="shared" si="2"/>
        <v>0</v>
      </c>
      <c r="G434" s="7">
        <f t="shared" si="5"/>
        <v>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6">
        <v>428.0</v>
      </c>
      <c r="C435" s="7">
        <f t="shared" si="1"/>
        <v>0</v>
      </c>
      <c r="D435" s="7">
        <f t="shared" si="3"/>
        <v>0</v>
      </c>
      <c r="E435" s="7">
        <f t="shared" si="4"/>
        <v>0</v>
      </c>
      <c r="F435" s="7">
        <f t="shared" si="2"/>
        <v>0</v>
      </c>
      <c r="G435" s="7">
        <f t="shared" si="5"/>
        <v>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6">
        <v>429.0</v>
      </c>
      <c r="C436" s="7">
        <f t="shared" si="1"/>
        <v>0</v>
      </c>
      <c r="D436" s="7">
        <f t="shared" si="3"/>
        <v>0</v>
      </c>
      <c r="E436" s="7">
        <f t="shared" si="4"/>
        <v>0</v>
      </c>
      <c r="F436" s="7">
        <f t="shared" si="2"/>
        <v>0</v>
      </c>
      <c r="G436" s="7">
        <f t="shared" si="5"/>
        <v>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6">
        <v>430.0</v>
      </c>
      <c r="C437" s="7">
        <f t="shared" si="1"/>
        <v>0</v>
      </c>
      <c r="D437" s="7">
        <f t="shared" si="3"/>
        <v>0</v>
      </c>
      <c r="E437" s="7">
        <f t="shared" si="4"/>
        <v>0</v>
      </c>
      <c r="F437" s="7">
        <f t="shared" si="2"/>
        <v>0</v>
      </c>
      <c r="G437" s="7">
        <f t="shared" si="5"/>
        <v>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6">
        <v>431.0</v>
      </c>
      <c r="C438" s="7">
        <f t="shared" si="1"/>
        <v>0</v>
      </c>
      <c r="D438" s="7">
        <f t="shared" si="3"/>
        <v>0</v>
      </c>
      <c r="E438" s="7">
        <f t="shared" si="4"/>
        <v>0</v>
      </c>
      <c r="F438" s="7">
        <f t="shared" si="2"/>
        <v>0</v>
      </c>
      <c r="G438" s="7">
        <f t="shared" si="5"/>
        <v>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6">
        <v>432.0</v>
      </c>
      <c r="C439" s="7">
        <f t="shared" si="1"/>
        <v>0</v>
      </c>
      <c r="D439" s="7">
        <f t="shared" si="3"/>
        <v>0</v>
      </c>
      <c r="E439" s="7">
        <f t="shared" si="4"/>
        <v>0</v>
      </c>
      <c r="F439" s="7">
        <f t="shared" si="2"/>
        <v>0</v>
      </c>
      <c r="G439" s="7">
        <f t="shared" si="5"/>
        <v>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6">
        <v>433.0</v>
      </c>
      <c r="C440" s="7">
        <f t="shared" si="1"/>
        <v>0</v>
      </c>
      <c r="D440" s="7">
        <f t="shared" si="3"/>
        <v>0</v>
      </c>
      <c r="E440" s="7">
        <f t="shared" si="4"/>
        <v>0</v>
      </c>
      <c r="F440" s="7">
        <f t="shared" si="2"/>
        <v>0</v>
      </c>
      <c r="G440" s="7">
        <f t="shared" si="5"/>
        <v>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6">
        <v>434.0</v>
      </c>
      <c r="C441" s="7">
        <f t="shared" si="1"/>
        <v>0</v>
      </c>
      <c r="D441" s="7">
        <f t="shared" si="3"/>
        <v>0</v>
      </c>
      <c r="E441" s="7">
        <f t="shared" si="4"/>
        <v>0</v>
      </c>
      <c r="F441" s="7">
        <f t="shared" si="2"/>
        <v>0</v>
      </c>
      <c r="G441" s="7">
        <f t="shared" si="5"/>
        <v>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6">
        <v>435.0</v>
      </c>
      <c r="C442" s="7">
        <f t="shared" si="1"/>
        <v>0</v>
      </c>
      <c r="D442" s="7">
        <f t="shared" si="3"/>
        <v>0</v>
      </c>
      <c r="E442" s="7">
        <f t="shared" si="4"/>
        <v>0</v>
      </c>
      <c r="F442" s="7">
        <f t="shared" si="2"/>
        <v>0</v>
      </c>
      <c r="G442" s="7">
        <f t="shared" si="5"/>
        <v>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6">
        <v>436.0</v>
      </c>
      <c r="C443" s="7">
        <f t="shared" si="1"/>
        <v>0</v>
      </c>
      <c r="D443" s="7">
        <f t="shared" si="3"/>
        <v>0</v>
      </c>
      <c r="E443" s="7">
        <f t="shared" si="4"/>
        <v>0</v>
      </c>
      <c r="F443" s="7">
        <f t="shared" si="2"/>
        <v>0</v>
      </c>
      <c r="G443" s="7">
        <f t="shared" si="5"/>
        <v>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6">
        <v>437.0</v>
      </c>
      <c r="C444" s="7">
        <f t="shared" si="1"/>
        <v>0</v>
      </c>
      <c r="D444" s="7">
        <f t="shared" si="3"/>
        <v>0</v>
      </c>
      <c r="E444" s="7">
        <f t="shared" si="4"/>
        <v>0</v>
      </c>
      <c r="F444" s="7">
        <f t="shared" si="2"/>
        <v>0</v>
      </c>
      <c r="G444" s="7">
        <f t="shared" si="5"/>
        <v>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6">
        <v>438.0</v>
      </c>
      <c r="C445" s="7">
        <f t="shared" si="1"/>
        <v>0</v>
      </c>
      <c r="D445" s="7">
        <f t="shared" si="3"/>
        <v>0</v>
      </c>
      <c r="E445" s="7">
        <f t="shared" si="4"/>
        <v>0</v>
      </c>
      <c r="F445" s="7">
        <f t="shared" si="2"/>
        <v>0</v>
      </c>
      <c r="G445" s="7">
        <f t="shared" si="5"/>
        <v>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6">
        <v>439.0</v>
      </c>
      <c r="C446" s="7">
        <f t="shared" si="1"/>
        <v>0</v>
      </c>
      <c r="D446" s="7">
        <f t="shared" si="3"/>
        <v>0</v>
      </c>
      <c r="E446" s="7">
        <f t="shared" si="4"/>
        <v>0</v>
      </c>
      <c r="F446" s="7">
        <f t="shared" si="2"/>
        <v>0</v>
      </c>
      <c r="G446" s="7">
        <f t="shared" si="5"/>
        <v>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6">
        <v>440.0</v>
      </c>
      <c r="C447" s="7">
        <f t="shared" si="1"/>
        <v>0</v>
      </c>
      <c r="D447" s="7">
        <f t="shared" si="3"/>
        <v>0</v>
      </c>
      <c r="E447" s="7">
        <f t="shared" si="4"/>
        <v>0</v>
      </c>
      <c r="F447" s="7">
        <f t="shared" si="2"/>
        <v>0</v>
      </c>
      <c r="G447" s="7">
        <f t="shared" si="5"/>
        <v>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6">
        <v>441.0</v>
      </c>
      <c r="C448" s="7">
        <f t="shared" si="1"/>
        <v>0</v>
      </c>
      <c r="D448" s="7">
        <f t="shared" si="3"/>
        <v>0</v>
      </c>
      <c r="E448" s="7">
        <f t="shared" si="4"/>
        <v>0</v>
      </c>
      <c r="F448" s="7">
        <f t="shared" si="2"/>
        <v>0</v>
      </c>
      <c r="G448" s="7">
        <f t="shared" si="5"/>
        <v>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6">
        <v>442.0</v>
      </c>
      <c r="C449" s="7">
        <f t="shared" si="1"/>
        <v>0</v>
      </c>
      <c r="D449" s="7">
        <f t="shared" si="3"/>
        <v>0</v>
      </c>
      <c r="E449" s="7">
        <f t="shared" si="4"/>
        <v>0</v>
      </c>
      <c r="F449" s="7">
        <f t="shared" si="2"/>
        <v>0</v>
      </c>
      <c r="G449" s="7">
        <f t="shared" si="5"/>
        <v>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6">
        <v>443.0</v>
      </c>
      <c r="C450" s="7">
        <f t="shared" si="1"/>
        <v>0</v>
      </c>
      <c r="D450" s="7">
        <f t="shared" si="3"/>
        <v>0</v>
      </c>
      <c r="E450" s="7">
        <f t="shared" si="4"/>
        <v>0</v>
      </c>
      <c r="F450" s="7">
        <f t="shared" si="2"/>
        <v>0</v>
      </c>
      <c r="G450" s="7">
        <f t="shared" si="5"/>
        <v>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6">
        <v>444.0</v>
      </c>
      <c r="C451" s="7">
        <f t="shared" si="1"/>
        <v>0</v>
      </c>
      <c r="D451" s="7">
        <f t="shared" si="3"/>
        <v>0</v>
      </c>
      <c r="E451" s="7">
        <f t="shared" si="4"/>
        <v>0</v>
      </c>
      <c r="F451" s="7">
        <f t="shared" si="2"/>
        <v>0</v>
      </c>
      <c r="G451" s="7">
        <f t="shared" si="5"/>
        <v>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6">
        <v>445.0</v>
      </c>
      <c r="C452" s="7">
        <f t="shared" si="1"/>
        <v>0</v>
      </c>
      <c r="D452" s="7">
        <f t="shared" si="3"/>
        <v>0</v>
      </c>
      <c r="E452" s="7">
        <f t="shared" si="4"/>
        <v>0</v>
      </c>
      <c r="F452" s="7">
        <f t="shared" si="2"/>
        <v>0</v>
      </c>
      <c r="G452" s="7">
        <f t="shared" si="5"/>
        <v>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6">
        <v>446.0</v>
      </c>
      <c r="C453" s="7">
        <f t="shared" si="1"/>
        <v>0</v>
      </c>
      <c r="D453" s="7">
        <f t="shared" si="3"/>
        <v>0</v>
      </c>
      <c r="E453" s="7">
        <f t="shared" si="4"/>
        <v>0</v>
      </c>
      <c r="F453" s="7">
        <f t="shared" si="2"/>
        <v>0</v>
      </c>
      <c r="G453" s="7">
        <f t="shared" si="5"/>
        <v>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6">
        <v>447.0</v>
      </c>
      <c r="C454" s="7">
        <f t="shared" si="1"/>
        <v>0</v>
      </c>
      <c r="D454" s="7">
        <f t="shared" si="3"/>
        <v>0</v>
      </c>
      <c r="E454" s="7">
        <f t="shared" si="4"/>
        <v>0</v>
      </c>
      <c r="F454" s="7">
        <f t="shared" si="2"/>
        <v>0</v>
      </c>
      <c r="G454" s="7">
        <f t="shared" si="5"/>
        <v>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6">
        <v>448.0</v>
      </c>
      <c r="C455" s="7">
        <f t="shared" si="1"/>
        <v>0</v>
      </c>
      <c r="D455" s="7">
        <f t="shared" si="3"/>
        <v>0</v>
      </c>
      <c r="E455" s="7">
        <f t="shared" si="4"/>
        <v>0</v>
      </c>
      <c r="F455" s="7">
        <f t="shared" si="2"/>
        <v>0</v>
      </c>
      <c r="G455" s="7">
        <f t="shared" si="5"/>
        <v>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6">
        <v>449.0</v>
      </c>
      <c r="C456" s="7">
        <f t="shared" si="1"/>
        <v>0</v>
      </c>
      <c r="D456" s="7">
        <f t="shared" si="3"/>
        <v>0</v>
      </c>
      <c r="E456" s="7">
        <f t="shared" si="4"/>
        <v>0</v>
      </c>
      <c r="F456" s="7">
        <f t="shared" si="2"/>
        <v>0</v>
      </c>
      <c r="G456" s="7">
        <f t="shared" si="5"/>
        <v>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6">
        <v>450.0</v>
      </c>
      <c r="C457" s="7">
        <f t="shared" si="1"/>
        <v>0</v>
      </c>
      <c r="D457" s="7">
        <f t="shared" si="3"/>
        <v>0</v>
      </c>
      <c r="E457" s="7">
        <f t="shared" si="4"/>
        <v>0</v>
      </c>
      <c r="F457" s="7">
        <f t="shared" si="2"/>
        <v>0</v>
      </c>
      <c r="G457" s="7">
        <f t="shared" si="5"/>
        <v>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6">
        <v>451.0</v>
      </c>
      <c r="C458" s="7">
        <f t="shared" si="1"/>
        <v>0</v>
      </c>
      <c r="D458" s="7">
        <f t="shared" si="3"/>
        <v>0</v>
      </c>
      <c r="E458" s="7">
        <f t="shared" si="4"/>
        <v>0</v>
      </c>
      <c r="F458" s="7">
        <f t="shared" si="2"/>
        <v>0</v>
      </c>
      <c r="G458" s="7">
        <f t="shared" si="5"/>
        <v>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6">
        <v>452.0</v>
      </c>
      <c r="C459" s="7">
        <f t="shared" si="1"/>
        <v>0</v>
      </c>
      <c r="D459" s="7">
        <f t="shared" si="3"/>
        <v>0</v>
      </c>
      <c r="E459" s="7">
        <f t="shared" si="4"/>
        <v>0</v>
      </c>
      <c r="F459" s="7">
        <f t="shared" si="2"/>
        <v>0</v>
      </c>
      <c r="G459" s="7">
        <f t="shared" si="5"/>
        <v>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6">
        <v>453.0</v>
      </c>
      <c r="C460" s="7">
        <f t="shared" si="1"/>
        <v>0</v>
      </c>
      <c r="D460" s="7">
        <f t="shared" si="3"/>
        <v>0</v>
      </c>
      <c r="E460" s="7">
        <f t="shared" si="4"/>
        <v>0</v>
      </c>
      <c r="F460" s="7">
        <f t="shared" si="2"/>
        <v>0</v>
      </c>
      <c r="G460" s="7">
        <f t="shared" si="5"/>
        <v>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6">
        <v>454.0</v>
      </c>
      <c r="C461" s="7">
        <f t="shared" si="1"/>
        <v>0</v>
      </c>
      <c r="D461" s="7">
        <f t="shared" si="3"/>
        <v>0</v>
      </c>
      <c r="E461" s="7">
        <f t="shared" si="4"/>
        <v>0</v>
      </c>
      <c r="F461" s="7">
        <f t="shared" si="2"/>
        <v>0</v>
      </c>
      <c r="G461" s="7">
        <f t="shared" si="5"/>
        <v>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6">
        <v>455.0</v>
      </c>
      <c r="C462" s="7">
        <f t="shared" si="1"/>
        <v>0</v>
      </c>
      <c r="D462" s="7">
        <f t="shared" si="3"/>
        <v>0</v>
      </c>
      <c r="E462" s="7">
        <f t="shared" si="4"/>
        <v>0</v>
      </c>
      <c r="F462" s="7">
        <f t="shared" si="2"/>
        <v>0</v>
      </c>
      <c r="G462" s="7">
        <f t="shared" si="5"/>
        <v>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6">
        <v>456.0</v>
      </c>
      <c r="C463" s="7">
        <f t="shared" si="1"/>
        <v>0</v>
      </c>
      <c r="D463" s="7">
        <f t="shared" si="3"/>
        <v>0</v>
      </c>
      <c r="E463" s="7">
        <f t="shared" si="4"/>
        <v>0</v>
      </c>
      <c r="F463" s="7">
        <f t="shared" si="2"/>
        <v>0</v>
      </c>
      <c r="G463" s="7">
        <f t="shared" si="5"/>
        <v>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6">
        <v>457.0</v>
      </c>
      <c r="C464" s="7">
        <f t="shared" si="1"/>
        <v>0</v>
      </c>
      <c r="D464" s="7">
        <f t="shared" si="3"/>
        <v>0</v>
      </c>
      <c r="E464" s="7">
        <f t="shared" si="4"/>
        <v>0</v>
      </c>
      <c r="F464" s="7">
        <f t="shared" si="2"/>
        <v>0</v>
      </c>
      <c r="G464" s="7">
        <f t="shared" si="5"/>
        <v>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6">
        <v>458.0</v>
      </c>
      <c r="C465" s="7">
        <f t="shared" si="1"/>
        <v>0</v>
      </c>
      <c r="D465" s="7">
        <f t="shared" si="3"/>
        <v>0</v>
      </c>
      <c r="E465" s="7">
        <f t="shared" si="4"/>
        <v>0</v>
      </c>
      <c r="F465" s="7">
        <f t="shared" si="2"/>
        <v>0</v>
      </c>
      <c r="G465" s="7">
        <f t="shared" si="5"/>
        <v>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6">
        <v>459.0</v>
      </c>
      <c r="C466" s="7">
        <f t="shared" si="1"/>
        <v>0</v>
      </c>
      <c r="D466" s="7">
        <f t="shared" si="3"/>
        <v>0</v>
      </c>
      <c r="E466" s="7">
        <f t="shared" si="4"/>
        <v>0</v>
      </c>
      <c r="F466" s="7">
        <f t="shared" si="2"/>
        <v>0</v>
      </c>
      <c r="G466" s="7">
        <f t="shared" si="5"/>
        <v>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6">
        <v>460.0</v>
      </c>
      <c r="C467" s="7">
        <f t="shared" si="1"/>
        <v>0</v>
      </c>
      <c r="D467" s="7">
        <f t="shared" si="3"/>
        <v>0</v>
      </c>
      <c r="E467" s="7">
        <f t="shared" si="4"/>
        <v>0</v>
      </c>
      <c r="F467" s="7">
        <f t="shared" si="2"/>
        <v>0</v>
      </c>
      <c r="G467" s="7">
        <f t="shared" si="5"/>
        <v>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6">
        <v>461.0</v>
      </c>
      <c r="C468" s="7">
        <f t="shared" si="1"/>
        <v>0</v>
      </c>
      <c r="D468" s="7">
        <f t="shared" si="3"/>
        <v>0</v>
      </c>
      <c r="E468" s="7">
        <f t="shared" si="4"/>
        <v>0</v>
      </c>
      <c r="F468" s="7">
        <f t="shared" si="2"/>
        <v>0</v>
      </c>
      <c r="G468" s="7">
        <f t="shared" si="5"/>
        <v>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6">
        <v>462.0</v>
      </c>
      <c r="C469" s="7">
        <f t="shared" si="1"/>
        <v>0</v>
      </c>
      <c r="D469" s="7">
        <f t="shared" si="3"/>
        <v>0</v>
      </c>
      <c r="E469" s="7">
        <f t="shared" si="4"/>
        <v>0</v>
      </c>
      <c r="F469" s="7">
        <f t="shared" si="2"/>
        <v>0</v>
      </c>
      <c r="G469" s="7">
        <f t="shared" si="5"/>
        <v>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6">
        <v>463.0</v>
      </c>
      <c r="C470" s="7">
        <f t="shared" si="1"/>
        <v>0</v>
      </c>
      <c r="D470" s="7">
        <f t="shared" si="3"/>
        <v>0</v>
      </c>
      <c r="E470" s="7">
        <f t="shared" si="4"/>
        <v>0</v>
      </c>
      <c r="F470" s="7">
        <f t="shared" si="2"/>
        <v>0</v>
      </c>
      <c r="G470" s="7">
        <f t="shared" si="5"/>
        <v>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6">
        <v>464.0</v>
      </c>
      <c r="C471" s="7">
        <f t="shared" si="1"/>
        <v>0</v>
      </c>
      <c r="D471" s="7">
        <f t="shared" si="3"/>
        <v>0</v>
      </c>
      <c r="E471" s="7">
        <f t="shared" si="4"/>
        <v>0</v>
      </c>
      <c r="F471" s="7">
        <f t="shared" si="2"/>
        <v>0</v>
      </c>
      <c r="G471" s="7">
        <f t="shared" si="5"/>
        <v>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6">
        <v>465.0</v>
      </c>
      <c r="C472" s="7">
        <f t="shared" si="1"/>
        <v>0</v>
      </c>
      <c r="D472" s="7">
        <f t="shared" si="3"/>
        <v>0</v>
      </c>
      <c r="E472" s="7">
        <f t="shared" si="4"/>
        <v>0</v>
      </c>
      <c r="F472" s="7">
        <f t="shared" si="2"/>
        <v>0</v>
      </c>
      <c r="G472" s="7">
        <f t="shared" si="5"/>
        <v>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6">
        <v>466.0</v>
      </c>
      <c r="C473" s="7">
        <f t="shared" si="1"/>
        <v>0</v>
      </c>
      <c r="D473" s="7">
        <f t="shared" si="3"/>
        <v>0</v>
      </c>
      <c r="E473" s="7">
        <f t="shared" si="4"/>
        <v>0</v>
      </c>
      <c r="F473" s="7">
        <f t="shared" si="2"/>
        <v>0</v>
      </c>
      <c r="G473" s="7">
        <f t="shared" si="5"/>
        <v>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6">
        <v>467.0</v>
      </c>
      <c r="C474" s="7">
        <f t="shared" si="1"/>
        <v>0</v>
      </c>
      <c r="D474" s="7">
        <f t="shared" si="3"/>
        <v>0</v>
      </c>
      <c r="E474" s="7">
        <f t="shared" si="4"/>
        <v>0</v>
      </c>
      <c r="F474" s="7">
        <f t="shared" si="2"/>
        <v>0</v>
      </c>
      <c r="G474" s="7">
        <f t="shared" si="5"/>
        <v>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6">
        <v>468.0</v>
      </c>
      <c r="C475" s="7">
        <f t="shared" si="1"/>
        <v>0</v>
      </c>
      <c r="D475" s="7">
        <f t="shared" si="3"/>
        <v>0</v>
      </c>
      <c r="E475" s="7">
        <f t="shared" si="4"/>
        <v>0</v>
      </c>
      <c r="F475" s="7">
        <f t="shared" si="2"/>
        <v>0</v>
      </c>
      <c r="G475" s="7">
        <f t="shared" si="5"/>
        <v>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6">
        <v>469.0</v>
      </c>
      <c r="C476" s="7">
        <f t="shared" si="1"/>
        <v>0</v>
      </c>
      <c r="D476" s="7">
        <f t="shared" si="3"/>
        <v>0</v>
      </c>
      <c r="E476" s="7">
        <f t="shared" si="4"/>
        <v>0</v>
      </c>
      <c r="F476" s="7">
        <f t="shared" si="2"/>
        <v>0</v>
      </c>
      <c r="G476" s="7">
        <f t="shared" si="5"/>
        <v>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6">
        <v>470.0</v>
      </c>
      <c r="C477" s="7">
        <f t="shared" si="1"/>
        <v>0</v>
      </c>
      <c r="D477" s="7">
        <f t="shared" si="3"/>
        <v>0</v>
      </c>
      <c r="E477" s="7">
        <f t="shared" si="4"/>
        <v>0</v>
      </c>
      <c r="F477" s="7">
        <f t="shared" si="2"/>
        <v>0</v>
      </c>
      <c r="G477" s="7">
        <f t="shared" si="5"/>
        <v>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6">
        <v>471.0</v>
      </c>
      <c r="C478" s="7">
        <f t="shared" si="1"/>
        <v>0</v>
      </c>
      <c r="D478" s="7">
        <f t="shared" si="3"/>
        <v>0</v>
      </c>
      <c r="E478" s="7">
        <f t="shared" si="4"/>
        <v>0</v>
      </c>
      <c r="F478" s="7">
        <f t="shared" si="2"/>
        <v>0</v>
      </c>
      <c r="G478" s="7">
        <f t="shared" si="5"/>
        <v>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6">
        <v>472.0</v>
      </c>
      <c r="C479" s="7">
        <f t="shared" si="1"/>
        <v>0</v>
      </c>
      <c r="D479" s="7">
        <f t="shared" si="3"/>
        <v>0</v>
      </c>
      <c r="E479" s="7">
        <f t="shared" si="4"/>
        <v>0</v>
      </c>
      <c r="F479" s="7">
        <f t="shared" si="2"/>
        <v>0</v>
      </c>
      <c r="G479" s="7">
        <f t="shared" si="5"/>
        <v>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6">
        <v>473.0</v>
      </c>
      <c r="C480" s="7">
        <f t="shared" si="1"/>
        <v>0</v>
      </c>
      <c r="D480" s="7">
        <f t="shared" si="3"/>
        <v>0</v>
      </c>
      <c r="E480" s="7">
        <f t="shared" si="4"/>
        <v>0</v>
      </c>
      <c r="F480" s="7">
        <f t="shared" si="2"/>
        <v>0</v>
      </c>
      <c r="G480" s="7">
        <f t="shared" si="5"/>
        <v>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6">
        <v>474.0</v>
      </c>
      <c r="C481" s="7">
        <f t="shared" si="1"/>
        <v>0</v>
      </c>
      <c r="D481" s="7">
        <f t="shared" si="3"/>
        <v>0</v>
      </c>
      <c r="E481" s="7">
        <f t="shared" si="4"/>
        <v>0</v>
      </c>
      <c r="F481" s="7">
        <f t="shared" si="2"/>
        <v>0</v>
      </c>
      <c r="G481" s="7">
        <f t="shared" si="5"/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6">
        <v>475.0</v>
      </c>
      <c r="C482" s="7">
        <f t="shared" si="1"/>
        <v>0</v>
      </c>
      <c r="D482" s="7">
        <f t="shared" si="3"/>
        <v>0</v>
      </c>
      <c r="E482" s="7">
        <f t="shared" si="4"/>
        <v>0</v>
      </c>
      <c r="F482" s="7">
        <f t="shared" si="2"/>
        <v>0</v>
      </c>
      <c r="G482" s="7">
        <f t="shared" si="5"/>
        <v>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6">
        <v>476.0</v>
      </c>
      <c r="C483" s="7">
        <f t="shared" si="1"/>
        <v>0</v>
      </c>
      <c r="D483" s="7">
        <f t="shared" si="3"/>
        <v>0</v>
      </c>
      <c r="E483" s="7">
        <f t="shared" si="4"/>
        <v>0</v>
      </c>
      <c r="F483" s="7">
        <f t="shared" si="2"/>
        <v>0</v>
      </c>
      <c r="G483" s="7">
        <f t="shared" si="5"/>
        <v>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6">
        <v>477.0</v>
      </c>
      <c r="C484" s="7">
        <f t="shared" si="1"/>
        <v>0</v>
      </c>
      <c r="D484" s="7">
        <f t="shared" si="3"/>
        <v>0</v>
      </c>
      <c r="E484" s="7">
        <f t="shared" si="4"/>
        <v>0</v>
      </c>
      <c r="F484" s="7">
        <f t="shared" si="2"/>
        <v>0</v>
      </c>
      <c r="G484" s="7">
        <f t="shared" si="5"/>
        <v>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6">
        <v>478.0</v>
      </c>
      <c r="C485" s="7">
        <f t="shared" si="1"/>
        <v>0</v>
      </c>
      <c r="D485" s="7">
        <f t="shared" si="3"/>
        <v>0</v>
      </c>
      <c r="E485" s="7">
        <f t="shared" si="4"/>
        <v>0</v>
      </c>
      <c r="F485" s="7">
        <f t="shared" si="2"/>
        <v>0</v>
      </c>
      <c r="G485" s="7">
        <f t="shared" si="5"/>
        <v>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6">
        <v>479.0</v>
      </c>
      <c r="C486" s="7">
        <f t="shared" si="1"/>
        <v>0</v>
      </c>
      <c r="D486" s="7">
        <f t="shared" si="3"/>
        <v>0</v>
      </c>
      <c r="E486" s="7">
        <f t="shared" si="4"/>
        <v>0</v>
      </c>
      <c r="F486" s="7">
        <f t="shared" si="2"/>
        <v>0</v>
      </c>
      <c r="G486" s="7">
        <f t="shared" si="5"/>
        <v>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6">
        <v>480.0</v>
      </c>
      <c r="C487" s="7">
        <f t="shared" si="1"/>
        <v>0</v>
      </c>
      <c r="D487" s="7">
        <f t="shared" si="3"/>
        <v>0</v>
      </c>
      <c r="E487" s="7">
        <f t="shared" si="4"/>
        <v>0</v>
      </c>
      <c r="F487" s="7">
        <f t="shared" si="2"/>
        <v>0</v>
      </c>
      <c r="G487" s="7">
        <f t="shared" si="5"/>
        <v>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6">
        <v>481.0</v>
      </c>
      <c r="C488" s="7">
        <f t="shared" si="1"/>
        <v>0</v>
      </c>
      <c r="D488" s="7">
        <f t="shared" si="3"/>
        <v>0</v>
      </c>
      <c r="E488" s="7">
        <f t="shared" si="4"/>
        <v>0</v>
      </c>
      <c r="F488" s="7">
        <f t="shared" si="2"/>
        <v>0</v>
      </c>
      <c r="G488" s="7">
        <f t="shared" si="5"/>
        <v>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6">
        <v>482.0</v>
      </c>
      <c r="C489" s="7">
        <f t="shared" si="1"/>
        <v>0</v>
      </c>
      <c r="D489" s="7">
        <f t="shared" si="3"/>
        <v>0</v>
      </c>
      <c r="E489" s="7">
        <f t="shared" si="4"/>
        <v>0</v>
      </c>
      <c r="F489" s="7">
        <f t="shared" si="2"/>
        <v>0</v>
      </c>
      <c r="G489" s="7">
        <f t="shared" si="5"/>
        <v>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6">
        <v>483.0</v>
      </c>
      <c r="C490" s="7">
        <f t="shared" si="1"/>
        <v>0</v>
      </c>
      <c r="D490" s="7">
        <f t="shared" si="3"/>
        <v>0</v>
      </c>
      <c r="E490" s="7">
        <f t="shared" si="4"/>
        <v>0</v>
      </c>
      <c r="F490" s="7">
        <f t="shared" si="2"/>
        <v>0</v>
      </c>
      <c r="G490" s="7">
        <f t="shared" si="5"/>
        <v>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6">
        <v>484.0</v>
      </c>
      <c r="C491" s="7">
        <f t="shared" si="1"/>
        <v>0</v>
      </c>
      <c r="D491" s="7">
        <f t="shared" si="3"/>
        <v>0</v>
      </c>
      <c r="E491" s="7">
        <f t="shared" si="4"/>
        <v>0</v>
      </c>
      <c r="F491" s="7">
        <f t="shared" si="2"/>
        <v>0</v>
      </c>
      <c r="G491" s="7">
        <f t="shared" si="5"/>
        <v>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6">
        <v>485.0</v>
      </c>
      <c r="C492" s="7">
        <f t="shared" si="1"/>
        <v>0</v>
      </c>
      <c r="D492" s="7">
        <f t="shared" si="3"/>
        <v>0</v>
      </c>
      <c r="E492" s="7">
        <f t="shared" si="4"/>
        <v>0</v>
      </c>
      <c r="F492" s="7">
        <f t="shared" si="2"/>
        <v>0</v>
      </c>
      <c r="G492" s="7">
        <f t="shared" si="5"/>
        <v>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6">
        <v>486.0</v>
      </c>
      <c r="C493" s="7">
        <f t="shared" si="1"/>
        <v>0</v>
      </c>
      <c r="D493" s="7">
        <f t="shared" si="3"/>
        <v>0</v>
      </c>
      <c r="E493" s="7">
        <f t="shared" si="4"/>
        <v>0</v>
      </c>
      <c r="F493" s="7">
        <f t="shared" si="2"/>
        <v>0</v>
      </c>
      <c r="G493" s="7">
        <f t="shared" si="5"/>
        <v>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6">
        <v>487.0</v>
      </c>
      <c r="C494" s="7">
        <f t="shared" si="1"/>
        <v>0</v>
      </c>
      <c r="D494" s="7">
        <f t="shared" si="3"/>
        <v>0</v>
      </c>
      <c r="E494" s="7">
        <f t="shared" si="4"/>
        <v>0</v>
      </c>
      <c r="F494" s="7">
        <f t="shared" si="2"/>
        <v>0</v>
      </c>
      <c r="G494" s="7">
        <f t="shared" si="5"/>
        <v>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6">
        <v>488.0</v>
      </c>
      <c r="C495" s="7">
        <f t="shared" si="1"/>
        <v>0</v>
      </c>
      <c r="D495" s="7">
        <f t="shared" si="3"/>
        <v>0</v>
      </c>
      <c r="E495" s="7">
        <f t="shared" si="4"/>
        <v>0</v>
      </c>
      <c r="F495" s="7">
        <f t="shared" si="2"/>
        <v>0</v>
      </c>
      <c r="G495" s="7">
        <f t="shared" si="5"/>
        <v>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6">
        <v>489.0</v>
      </c>
      <c r="C496" s="7">
        <f t="shared" si="1"/>
        <v>0</v>
      </c>
      <c r="D496" s="7">
        <f t="shared" si="3"/>
        <v>0</v>
      </c>
      <c r="E496" s="7">
        <f t="shared" si="4"/>
        <v>0</v>
      </c>
      <c r="F496" s="7">
        <f t="shared" si="2"/>
        <v>0</v>
      </c>
      <c r="G496" s="7">
        <f t="shared" si="5"/>
        <v>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6">
        <v>490.0</v>
      </c>
      <c r="C497" s="7">
        <f t="shared" si="1"/>
        <v>0</v>
      </c>
      <c r="D497" s="7">
        <f t="shared" si="3"/>
        <v>0</v>
      </c>
      <c r="E497" s="7">
        <f t="shared" si="4"/>
        <v>0</v>
      </c>
      <c r="F497" s="7">
        <f t="shared" si="2"/>
        <v>0</v>
      </c>
      <c r="G497" s="7">
        <f t="shared" si="5"/>
        <v>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6">
        <v>491.0</v>
      </c>
      <c r="C498" s="7">
        <f t="shared" si="1"/>
        <v>0</v>
      </c>
      <c r="D498" s="7">
        <f t="shared" si="3"/>
        <v>0</v>
      </c>
      <c r="E498" s="7">
        <f t="shared" si="4"/>
        <v>0</v>
      </c>
      <c r="F498" s="7">
        <f t="shared" si="2"/>
        <v>0</v>
      </c>
      <c r="G498" s="7">
        <f t="shared" si="5"/>
        <v>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6">
        <v>492.0</v>
      </c>
      <c r="C499" s="7">
        <f t="shared" si="1"/>
        <v>0</v>
      </c>
      <c r="D499" s="7">
        <f t="shared" si="3"/>
        <v>0</v>
      </c>
      <c r="E499" s="7">
        <f t="shared" si="4"/>
        <v>0</v>
      </c>
      <c r="F499" s="7">
        <f t="shared" si="2"/>
        <v>0</v>
      </c>
      <c r="G499" s="7">
        <f t="shared" si="5"/>
        <v>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6">
        <v>493.0</v>
      </c>
      <c r="C500" s="7">
        <f t="shared" si="1"/>
        <v>0</v>
      </c>
      <c r="D500" s="7">
        <f t="shared" si="3"/>
        <v>0</v>
      </c>
      <c r="E500" s="7">
        <f t="shared" si="4"/>
        <v>0</v>
      </c>
      <c r="F500" s="7">
        <f t="shared" si="2"/>
        <v>0</v>
      </c>
      <c r="G500" s="7">
        <f t="shared" si="5"/>
        <v>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6">
        <v>494.0</v>
      </c>
      <c r="C501" s="7">
        <f t="shared" si="1"/>
        <v>0</v>
      </c>
      <c r="D501" s="7">
        <f t="shared" si="3"/>
        <v>0</v>
      </c>
      <c r="E501" s="7">
        <f t="shared" si="4"/>
        <v>0</v>
      </c>
      <c r="F501" s="7">
        <f t="shared" si="2"/>
        <v>0</v>
      </c>
      <c r="G501" s="7">
        <f t="shared" si="5"/>
        <v>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6">
        <v>495.0</v>
      </c>
      <c r="C502" s="7">
        <f t="shared" si="1"/>
        <v>0</v>
      </c>
      <c r="D502" s="7">
        <f t="shared" si="3"/>
        <v>0</v>
      </c>
      <c r="E502" s="7">
        <f t="shared" si="4"/>
        <v>0</v>
      </c>
      <c r="F502" s="7">
        <f t="shared" si="2"/>
        <v>0</v>
      </c>
      <c r="G502" s="7">
        <f t="shared" si="5"/>
        <v>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6">
        <v>496.0</v>
      </c>
      <c r="C503" s="7">
        <f t="shared" si="1"/>
        <v>0</v>
      </c>
      <c r="D503" s="7">
        <f t="shared" si="3"/>
        <v>0</v>
      </c>
      <c r="E503" s="7">
        <f t="shared" si="4"/>
        <v>0</v>
      </c>
      <c r="F503" s="7">
        <f t="shared" si="2"/>
        <v>0</v>
      </c>
      <c r="G503" s="7">
        <f t="shared" si="5"/>
        <v>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6">
        <v>497.0</v>
      </c>
      <c r="C504" s="7">
        <f t="shared" si="1"/>
        <v>0</v>
      </c>
      <c r="D504" s="7">
        <f t="shared" si="3"/>
        <v>0</v>
      </c>
      <c r="E504" s="7">
        <f t="shared" si="4"/>
        <v>0</v>
      </c>
      <c r="F504" s="7">
        <f t="shared" si="2"/>
        <v>0</v>
      </c>
      <c r="G504" s="7">
        <f t="shared" si="5"/>
        <v>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6">
        <v>498.0</v>
      </c>
      <c r="C505" s="7">
        <f t="shared" si="1"/>
        <v>0</v>
      </c>
      <c r="D505" s="7">
        <f t="shared" si="3"/>
        <v>0</v>
      </c>
      <c r="E505" s="7">
        <f t="shared" si="4"/>
        <v>0</v>
      </c>
      <c r="F505" s="7">
        <f t="shared" si="2"/>
        <v>0</v>
      </c>
      <c r="G505" s="7">
        <f t="shared" si="5"/>
        <v>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6">
        <v>499.0</v>
      </c>
      <c r="C506" s="7">
        <f t="shared" si="1"/>
        <v>0</v>
      </c>
      <c r="D506" s="7">
        <f t="shared" si="3"/>
        <v>0</v>
      </c>
      <c r="E506" s="7">
        <f t="shared" si="4"/>
        <v>0</v>
      </c>
      <c r="F506" s="7">
        <f t="shared" si="2"/>
        <v>0</v>
      </c>
      <c r="G506" s="7">
        <f t="shared" si="5"/>
        <v>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6">
        <v>500.0</v>
      </c>
      <c r="C507" s="7">
        <f t="shared" si="1"/>
        <v>0</v>
      </c>
      <c r="D507" s="7">
        <f t="shared" si="3"/>
        <v>0</v>
      </c>
      <c r="E507" s="7">
        <f t="shared" si="4"/>
        <v>0</v>
      </c>
      <c r="F507" s="7">
        <f t="shared" si="2"/>
        <v>0</v>
      </c>
      <c r="G507" s="7">
        <f t="shared" si="5"/>
        <v>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6">
        <v>501.0</v>
      </c>
      <c r="C508" s="7">
        <f t="shared" si="1"/>
        <v>0</v>
      </c>
      <c r="D508" s="7">
        <f t="shared" si="3"/>
        <v>0</v>
      </c>
      <c r="E508" s="7">
        <f t="shared" si="4"/>
        <v>0</v>
      </c>
      <c r="F508" s="7">
        <f t="shared" si="2"/>
        <v>0</v>
      </c>
      <c r="G508" s="7">
        <f t="shared" si="5"/>
        <v>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6">
        <v>502.0</v>
      </c>
      <c r="C509" s="7">
        <f t="shared" si="1"/>
        <v>0</v>
      </c>
      <c r="D509" s="7">
        <f t="shared" si="3"/>
        <v>0</v>
      </c>
      <c r="E509" s="7">
        <f t="shared" si="4"/>
        <v>0</v>
      </c>
      <c r="F509" s="7">
        <f t="shared" si="2"/>
        <v>0</v>
      </c>
      <c r="G509" s="7">
        <f t="shared" si="5"/>
        <v>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6">
        <v>503.0</v>
      </c>
      <c r="C510" s="7">
        <f t="shared" si="1"/>
        <v>0</v>
      </c>
      <c r="D510" s="7">
        <f t="shared" si="3"/>
        <v>0</v>
      </c>
      <c r="E510" s="7">
        <f t="shared" si="4"/>
        <v>0</v>
      </c>
      <c r="F510" s="7">
        <f t="shared" si="2"/>
        <v>0</v>
      </c>
      <c r="G510" s="7">
        <f t="shared" si="5"/>
        <v>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6">
        <v>504.0</v>
      </c>
      <c r="C511" s="7">
        <f t="shared" si="1"/>
        <v>0</v>
      </c>
      <c r="D511" s="7">
        <f t="shared" si="3"/>
        <v>0</v>
      </c>
      <c r="E511" s="7">
        <f t="shared" si="4"/>
        <v>0</v>
      </c>
      <c r="F511" s="7">
        <f t="shared" si="2"/>
        <v>0</v>
      </c>
      <c r="G511" s="7">
        <f t="shared" si="5"/>
        <v>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6">
        <v>505.0</v>
      </c>
      <c r="C512" s="7">
        <f t="shared" si="1"/>
        <v>0</v>
      </c>
      <c r="D512" s="7">
        <f t="shared" si="3"/>
        <v>0</v>
      </c>
      <c r="E512" s="7">
        <f t="shared" si="4"/>
        <v>0</v>
      </c>
      <c r="F512" s="7">
        <f t="shared" si="2"/>
        <v>0</v>
      </c>
      <c r="G512" s="7">
        <f t="shared" si="5"/>
        <v>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6">
        <v>506.0</v>
      </c>
      <c r="C513" s="7">
        <f t="shared" si="1"/>
        <v>0</v>
      </c>
      <c r="D513" s="7">
        <f t="shared" si="3"/>
        <v>0</v>
      </c>
      <c r="E513" s="7">
        <f t="shared" si="4"/>
        <v>0</v>
      </c>
      <c r="F513" s="7">
        <f t="shared" si="2"/>
        <v>0</v>
      </c>
      <c r="G513" s="7">
        <f t="shared" si="5"/>
        <v>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6">
        <v>507.0</v>
      </c>
      <c r="C514" s="7">
        <f t="shared" si="1"/>
        <v>0</v>
      </c>
      <c r="D514" s="7">
        <f t="shared" si="3"/>
        <v>0</v>
      </c>
      <c r="E514" s="7">
        <f t="shared" si="4"/>
        <v>0</v>
      </c>
      <c r="F514" s="7">
        <f t="shared" si="2"/>
        <v>0</v>
      </c>
      <c r="G514" s="7">
        <f t="shared" si="5"/>
        <v>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6">
        <v>508.0</v>
      </c>
      <c r="C515" s="7">
        <f t="shared" si="1"/>
        <v>0</v>
      </c>
      <c r="D515" s="7">
        <f t="shared" si="3"/>
        <v>0</v>
      </c>
      <c r="E515" s="7">
        <f t="shared" si="4"/>
        <v>0</v>
      </c>
      <c r="F515" s="7">
        <f t="shared" si="2"/>
        <v>0</v>
      </c>
      <c r="G515" s="7">
        <f t="shared" si="5"/>
        <v>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6">
        <v>509.0</v>
      </c>
      <c r="C516" s="7">
        <f t="shared" si="1"/>
        <v>0</v>
      </c>
      <c r="D516" s="7">
        <f t="shared" si="3"/>
        <v>0</v>
      </c>
      <c r="E516" s="7">
        <f t="shared" si="4"/>
        <v>0</v>
      </c>
      <c r="F516" s="7">
        <f t="shared" si="2"/>
        <v>0</v>
      </c>
      <c r="G516" s="7">
        <f t="shared" si="5"/>
        <v>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6">
        <v>510.0</v>
      </c>
      <c r="C517" s="7">
        <f t="shared" si="1"/>
        <v>0</v>
      </c>
      <c r="D517" s="7">
        <f t="shared" si="3"/>
        <v>0</v>
      </c>
      <c r="E517" s="7">
        <f t="shared" si="4"/>
        <v>0</v>
      </c>
      <c r="F517" s="7">
        <f t="shared" si="2"/>
        <v>0</v>
      </c>
      <c r="G517" s="7">
        <f t="shared" si="5"/>
        <v>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6">
        <v>511.0</v>
      </c>
      <c r="C518" s="7">
        <f t="shared" si="1"/>
        <v>0</v>
      </c>
      <c r="D518" s="7">
        <f t="shared" si="3"/>
        <v>0</v>
      </c>
      <c r="E518" s="7">
        <f t="shared" si="4"/>
        <v>0</v>
      </c>
      <c r="F518" s="7">
        <f t="shared" si="2"/>
        <v>0</v>
      </c>
      <c r="G518" s="7">
        <f t="shared" si="5"/>
        <v>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6">
        <v>512.0</v>
      </c>
      <c r="C519" s="7">
        <f t="shared" si="1"/>
        <v>0</v>
      </c>
      <c r="D519" s="7">
        <f t="shared" si="3"/>
        <v>0</v>
      </c>
      <c r="E519" s="7">
        <f t="shared" si="4"/>
        <v>0</v>
      </c>
      <c r="F519" s="7">
        <f t="shared" si="2"/>
        <v>0</v>
      </c>
      <c r="G519" s="7">
        <f t="shared" si="5"/>
        <v>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6">
        <v>513.0</v>
      </c>
      <c r="C520" s="7">
        <f t="shared" si="1"/>
        <v>0</v>
      </c>
      <c r="D520" s="7">
        <f t="shared" si="3"/>
        <v>0</v>
      </c>
      <c r="E520" s="7">
        <f t="shared" si="4"/>
        <v>0</v>
      </c>
      <c r="F520" s="7">
        <f t="shared" si="2"/>
        <v>0</v>
      </c>
      <c r="G520" s="7">
        <f t="shared" si="5"/>
        <v>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6">
        <v>514.0</v>
      </c>
      <c r="C521" s="7">
        <f t="shared" si="1"/>
        <v>0</v>
      </c>
      <c r="D521" s="7">
        <f t="shared" si="3"/>
        <v>0</v>
      </c>
      <c r="E521" s="7">
        <f t="shared" si="4"/>
        <v>0</v>
      </c>
      <c r="F521" s="7">
        <f t="shared" si="2"/>
        <v>0</v>
      </c>
      <c r="G521" s="7">
        <f t="shared" si="5"/>
        <v>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6">
        <v>515.0</v>
      </c>
      <c r="C522" s="7">
        <f t="shared" si="1"/>
        <v>0</v>
      </c>
      <c r="D522" s="7">
        <f t="shared" si="3"/>
        <v>0</v>
      </c>
      <c r="E522" s="7">
        <f t="shared" si="4"/>
        <v>0</v>
      </c>
      <c r="F522" s="7">
        <f t="shared" si="2"/>
        <v>0</v>
      </c>
      <c r="G522" s="7">
        <f t="shared" si="5"/>
        <v>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6">
        <v>516.0</v>
      </c>
      <c r="C523" s="7">
        <f t="shared" si="1"/>
        <v>0</v>
      </c>
      <c r="D523" s="7">
        <f t="shared" si="3"/>
        <v>0</v>
      </c>
      <c r="E523" s="7">
        <f t="shared" si="4"/>
        <v>0</v>
      </c>
      <c r="F523" s="7">
        <f t="shared" si="2"/>
        <v>0</v>
      </c>
      <c r="G523" s="7">
        <f t="shared" si="5"/>
        <v>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6">
        <v>517.0</v>
      </c>
      <c r="C524" s="7">
        <f t="shared" si="1"/>
        <v>0</v>
      </c>
      <c r="D524" s="7">
        <f t="shared" si="3"/>
        <v>0</v>
      </c>
      <c r="E524" s="7">
        <f t="shared" si="4"/>
        <v>0</v>
      </c>
      <c r="F524" s="7">
        <f t="shared" si="2"/>
        <v>0</v>
      </c>
      <c r="G524" s="7">
        <f t="shared" si="5"/>
        <v>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6">
        <v>518.0</v>
      </c>
      <c r="C525" s="7">
        <f t="shared" si="1"/>
        <v>0</v>
      </c>
      <c r="D525" s="7">
        <f t="shared" si="3"/>
        <v>0</v>
      </c>
      <c r="E525" s="7">
        <f t="shared" si="4"/>
        <v>0</v>
      </c>
      <c r="F525" s="7">
        <f t="shared" si="2"/>
        <v>0</v>
      </c>
      <c r="G525" s="7">
        <f t="shared" si="5"/>
        <v>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6">
        <v>519.0</v>
      </c>
      <c r="C526" s="7">
        <f t="shared" si="1"/>
        <v>0</v>
      </c>
      <c r="D526" s="7">
        <f t="shared" si="3"/>
        <v>0</v>
      </c>
      <c r="E526" s="7">
        <f t="shared" si="4"/>
        <v>0</v>
      </c>
      <c r="F526" s="7">
        <f t="shared" si="2"/>
        <v>0</v>
      </c>
      <c r="G526" s="7">
        <f t="shared" si="5"/>
        <v>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6">
        <v>520.0</v>
      </c>
      <c r="C527" s="7">
        <f t="shared" si="1"/>
        <v>0</v>
      </c>
      <c r="D527" s="7">
        <f t="shared" si="3"/>
        <v>0</v>
      </c>
      <c r="E527" s="7">
        <f t="shared" si="4"/>
        <v>0</v>
      </c>
      <c r="F527" s="7">
        <f t="shared" si="2"/>
        <v>0</v>
      </c>
      <c r="G527" s="7">
        <f t="shared" si="5"/>
        <v>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6">
        <v>521.0</v>
      </c>
      <c r="C528" s="7">
        <f t="shared" si="1"/>
        <v>0</v>
      </c>
      <c r="D528" s="7">
        <f t="shared" si="3"/>
        <v>0</v>
      </c>
      <c r="E528" s="7">
        <f t="shared" si="4"/>
        <v>0</v>
      </c>
      <c r="F528" s="7">
        <f t="shared" si="2"/>
        <v>0</v>
      </c>
      <c r="G528" s="7">
        <f t="shared" si="5"/>
        <v>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6">
        <v>522.0</v>
      </c>
      <c r="C529" s="7">
        <f t="shared" si="1"/>
        <v>0</v>
      </c>
      <c r="D529" s="7">
        <f t="shared" si="3"/>
        <v>0</v>
      </c>
      <c r="E529" s="7">
        <f t="shared" si="4"/>
        <v>0</v>
      </c>
      <c r="F529" s="7">
        <f t="shared" si="2"/>
        <v>0</v>
      </c>
      <c r="G529" s="7">
        <f t="shared" si="5"/>
        <v>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6">
        <v>523.0</v>
      </c>
      <c r="C530" s="7">
        <f t="shared" si="1"/>
        <v>0</v>
      </c>
      <c r="D530" s="7">
        <f t="shared" si="3"/>
        <v>0</v>
      </c>
      <c r="E530" s="7">
        <f t="shared" si="4"/>
        <v>0</v>
      </c>
      <c r="F530" s="7">
        <f t="shared" si="2"/>
        <v>0</v>
      </c>
      <c r="G530" s="7">
        <f t="shared" si="5"/>
        <v>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6">
        <v>524.0</v>
      </c>
      <c r="C531" s="7">
        <f t="shared" si="1"/>
        <v>0</v>
      </c>
      <c r="D531" s="7">
        <f t="shared" si="3"/>
        <v>0</v>
      </c>
      <c r="E531" s="7">
        <f t="shared" si="4"/>
        <v>0</v>
      </c>
      <c r="F531" s="7">
        <f t="shared" si="2"/>
        <v>0</v>
      </c>
      <c r="G531" s="7">
        <f t="shared" si="5"/>
        <v>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6">
        <v>525.0</v>
      </c>
      <c r="C532" s="7">
        <f t="shared" si="1"/>
        <v>0</v>
      </c>
      <c r="D532" s="7">
        <f t="shared" si="3"/>
        <v>0</v>
      </c>
      <c r="E532" s="7">
        <f t="shared" si="4"/>
        <v>0</v>
      </c>
      <c r="F532" s="7">
        <f t="shared" si="2"/>
        <v>0</v>
      </c>
      <c r="G532" s="7">
        <f t="shared" si="5"/>
        <v>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6">
        <v>526.0</v>
      </c>
      <c r="C533" s="7">
        <f t="shared" si="1"/>
        <v>0</v>
      </c>
      <c r="D533" s="7">
        <f t="shared" si="3"/>
        <v>0</v>
      </c>
      <c r="E533" s="7">
        <f t="shared" si="4"/>
        <v>0</v>
      </c>
      <c r="F533" s="7">
        <f t="shared" si="2"/>
        <v>0</v>
      </c>
      <c r="G533" s="7">
        <f t="shared" si="5"/>
        <v>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6">
        <v>527.0</v>
      </c>
      <c r="C534" s="7">
        <f t="shared" si="1"/>
        <v>0</v>
      </c>
      <c r="D534" s="7">
        <f t="shared" si="3"/>
        <v>0</v>
      </c>
      <c r="E534" s="7">
        <f t="shared" si="4"/>
        <v>0</v>
      </c>
      <c r="F534" s="7">
        <f t="shared" si="2"/>
        <v>0</v>
      </c>
      <c r="G534" s="7">
        <f t="shared" si="5"/>
        <v>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6">
        <v>528.0</v>
      </c>
      <c r="C535" s="7">
        <f t="shared" si="1"/>
        <v>0</v>
      </c>
      <c r="D535" s="7">
        <f t="shared" si="3"/>
        <v>0</v>
      </c>
      <c r="E535" s="7">
        <f t="shared" si="4"/>
        <v>0</v>
      </c>
      <c r="F535" s="7">
        <f t="shared" si="2"/>
        <v>0</v>
      </c>
      <c r="G535" s="7">
        <f t="shared" si="5"/>
        <v>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6">
        <v>529.0</v>
      </c>
      <c r="C536" s="7">
        <f t="shared" si="1"/>
        <v>0</v>
      </c>
      <c r="D536" s="7">
        <f t="shared" si="3"/>
        <v>0</v>
      </c>
      <c r="E536" s="7">
        <f t="shared" si="4"/>
        <v>0</v>
      </c>
      <c r="F536" s="7">
        <f t="shared" si="2"/>
        <v>0</v>
      </c>
      <c r="G536" s="7">
        <f t="shared" si="5"/>
        <v>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6">
        <v>530.0</v>
      </c>
      <c r="C537" s="7">
        <f t="shared" si="1"/>
        <v>0</v>
      </c>
      <c r="D537" s="7">
        <f t="shared" si="3"/>
        <v>0</v>
      </c>
      <c r="E537" s="7">
        <f t="shared" si="4"/>
        <v>0</v>
      </c>
      <c r="F537" s="7">
        <f t="shared" si="2"/>
        <v>0</v>
      </c>
      <c r="G537" s="7">
        <f t="shared" si="5"/>
        <v>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6">
        <v>531.0</v>
      </c>
      <c r="C538" s="7">
        <f t="shared" si="1"/>
        <v>0</v>
      </c>
      <c r="D538" s="7">
        <f t="shared" si="3"/>
        <v>0</v>
      </c>
      <c r="E538" s="7">
        <f t="shared" si="4"/>
        <v>0</v>
      </c>
      <c r="F538" s="7">
        <f t="shared" si="2"/>
        <v>0</v>
      </c>
      <c r="G538" s="7">
        <f t="shared" si="5"/>
        <v>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6">
        <v>532.0</v>
      </c>
      <c r="C539" s="7">
        <f t="shared" si="1"/>
        <v>0</v>
      </c>
      <c r="D539" s="7">
        <f t="shared" si="3"/>
        <v>0</v>
      </c>
      <c r="E539" s="7">
        <f t="shared" si="4"/>
        <v>0</v>
      </c>
      <c r="F539" s="7">
        <f t="shared" si="2"/>
        <v>0</v>
      </c>
      <c r="G539" s="7">
        <f t="shared" si="5"/>
        <v>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6">
        <v>533.0</v>
      </c>
      <c r="C540" s="7">
        <f t="shared" si="1"/>
        <v>0</v>
      </c>
      <c r="D540" s="7">
        <f t="shared" si="3"/>
        <v>0</v>
      </c>
      <c r="E540" s="7">
        <f t="shared" si="4"/>
        <v>0</v>
      </c>
      <c r="F540" s="7">
        <f t="shared" si="2"/>
        <v>0</v>
      </c>
      <c r="G540" s="7">
        <f t="shared" si="5"/>
        <v>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6">
        <v>534.0</v>
      </c>
      <c r="C541" s="7">
        <f t="shared" si="1"/>
        <v>0</v>
      </c>
      <c r="D541" s="7">
        <f t="shared" si="3"/>
        <v>0</v>
      </c>
      <c r="E541" s="7">
        <f t="shared" si="4"/>
        <v>0</v>
      </c>
      <c r="F541" s="7">
        <f t="shared" si="2"/>
        <v>0</v>
      </c>
      <c r="G541" s="7">
        <f t="shared" si="5"/>
        <v>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6">
        <v>535.0</v>
      </c>
      <c r="C542" s="7">
        <f t="shared" si="1"/>
        <v>0</v>
      </c>
      <c r="D542" s="7">
        <f t="shared" si="3"/>
        <v>0</v>
      </c>
      <c r="E542" s="7">
        <f t="shared" si="4"/>
        <v>0</v>
      </c>
      <c r="F542" s="7">
        <f t="shared" si="2"/>
        <v>0</v>
      </c>
      <c r="G542" s="7">
        <f t="shared" si="5"/>
        <v>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6">
        <v>536.0</v>
      </c>
      <c r="C543" s="7">
        <f t="shared" si="1"/>
        <v>0</v>
      </c>
      <c r="D543" s="7">
        <f t="shared" si="3"/>
        <v>0</v>
      </c>
      <c r="E543" s="7">
        <f t="shared" si="4"/>
        <v>0</v>
      </c>
      <c r="F543" s="7">
        <f t="shared" si="2"/>
        <v>0</v>
      </c>
      <c r="G543" s="7">
        <f t="shared" si="5"/>
        <v>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6">
        <v>537.0</v>
      </c>
      <c r="C544" s="7">
        <f t="shared" si="1"/>
        <v>0</v>
      </c>
      <c r="D544" s="7">
        <f t="shared" si="3"/>
        <v>0</v>
      </c>
      <c r="E544" s="7">
        <f t="shared" si="4"/>
        <v>0</v>
      </c>
      <c r="F544" s="7">
        <f t="shared" si="2"/>
        <v>0</v>
      </c>
      <c r="G544" s="7">
        <f t="shared" si="5"/>
        <v>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6">
        <v>538.0</v>
      </c>
      <c r="C545" s="7">
        <f t="shared" si="1"/>
        <v>0</v>
      </c>
      <c r="D545" s="7">
        <f t="shared" si="3"/>
        <v>0</v>
      </c>
      <c r="E545" s="7">
        <f t="shared" si="4"/>
        <v>0</v>
      </c>
      <c r="F545" s="7">
        <f t="shared" si="2"/>
        <v>0</v>
      </c>
      <c r="G545" s="7">
        <f t="shared" si="5"/>
        <v>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6">
        <v>539.0</v>
      </c>
      <c r="C546" s="7">
        <f t="shared" si="1"/>
        <v>0</v>
      </c>
      <c r="D546" s="7">
        <f t="shared" si="3"/>
        <v>0</v>
      </c>
      <c r="E546" s="7">
        <f t="shared" si="4"/>
        <v>0</v>
      </c>
      <c r="F546" s="7">
        <f t="shared" si="2"/>
        <v>0</v>
      </c>
      <c r="G546" s="7">
        <f t="shared" si="5"/>
        <v>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6">
        <v>540.0</v>
      </c>
      <c r="C547" s="7">
        <f t="shared" si="1"/>
        <v>0</v>
      </c>
      <c r="D547" s="7">
        <f t="shared" si="3"/>
        <v>0</v>
      </c>
      <c r="E547" s="7">
        <f t="shared" si="4"/>
        <v>0</v>
      </c>
      <c r="F547" s="7">
        <f t="shared" si="2"/>
        <v>0</v>
      </c>
      <c r="G547" s="7">
        <f t="shared" si="5"/>
        <v>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6">
        <v>541.0</v>
      </c>
      <c r="C548" s="7">
        <f t="shared" si="1"/>
        <v>0</v>
      </c>
      <c r="D548" s="7">
        <f t="shared" si="3"/>
        <v>0</v>
      </c>
      <c r="E548" s="7">
        <f t="shared" si="4"/>
        <v>0</v>
      </c>
      <c r="F548" s="7">
        <f t="shared" si="2"/>
        <v>0</v>
      </c>
      <c r="G548" s="7">
        <f t="shared" si="5"/>
        <v>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6">
        <v>542.0</v>
      </c>
      <c r="C549" s="7">
        <f t="shared" si="1"/>
        <v>0</v>
      </c>
      <c r="D549" s="7">
        <f t="shared" si="3"/>
        <v>0</v>
      </c>
      <c r="E549" s="7">
        <f t="shared" si="4"/>
        <v>0</v>
      </c>
      <c r="F549" s="7">
        <f t="shared" si="2"/>
        <v>0</v>
      </c>
      <c r="G549" s="7">
        <f t="shared" si="5"/>
        <v>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6">
        <v>543.0</v>
      </c>
      <c r="C550" s="7">
        <f t="shared" si="1"/>
        <v>0</v>
      </c>
      <c r="D550" s="7">
        <f t="shared" si="3"/>
        <v>0</v>
      </c>
      <c r="E550" s="7">
        <f t="shared" si="4"/>
        <v>0</v>
      </c>
      <c r="F550" s="7">
        <f t="shared" si="2"/>
        <v>0</v>
      </c>
      <c r="G550" s="7">
        <f t="shared" si="5"/>
        <v>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6">
        <v>544.0</v>
      </c>
      <c r="C551" s="7">
        <f t="shared" si="1"/>
        <v>0</v>
      </c>
      <c r="D551" s="7">
        <f t="shared" si="3"/>
        <v>0</v>
      </c>
      <c r="E551" s="7">
        <f t="shared" si="4"/>
        <v>0</v>
      </c>
      <c r="F551" s="7">
        <f t="shared" si="2"/>
        <v>0</v>
      </c>
      <c r="G551" s="7">
        <f t="shared" si="5"/>
        <v>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6">
        <v>545.0</v>
      </c>
      <c r="C552" s="7">
        <f t="shared" si="1"/>
        <v>0</v>
      </c>
      <c r="D552" s="7">
        <f t="shared" si="3"/>
        <v>0</v>
      </c>
      <c r="E552" s="7">
        <f t="shared" si="4"/>
        <v>0</v>
      </c>
      <c r="F552" s="7">
        <f t="shared" si="2"/>
        <v>0</v>
      </c>
      <c r="G552" s="7">
        <f t="shared" si="5"/>
        <v>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6">
        <v>546.0</v>
      </c>
      <c r="C553" s="7">
        <f t="shared" si="1"/>
        <v>0</v>
      </c>
      <c r="D553" s="7">
        <f t="shared" si="3"/>
        <v>0</v>
      </c>
      <c r="E553" s="7">
        <f t="shared" si="4"/>
        <v>0</v>
      </c>
      <c r="F553" s="7">
        <f t="shared" si="2"/>
        <v>0</v>
      </c>
      <c r="G553" s="7">
        <f t="shared" si="5"/>
        <v>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6">
        <v>547.0</v>
      </c>
      <c r="C554" s="7">
        <f t="shared" si="1"/>
        <v>0</v>
      </c>
      <c r="D554" s="7">
        <f t="shared" si="3"/>
        <v>0</v>
      </c>
      <c r="E554" s="7">
        <f t="shared" si="4"/>
        <v>0</v>
      </c>
      <c r="F554" s="7">
        <f t="shared" si="2"/>
        <v>0</v>
      </c>
      <c r="G554" s="7">
        <f t="shared" si="5"/>
        <v>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6">
        <v>548.0</v>
      </c>
      <c r="C555" s="7">
        <f t="shared" si="1"/>
        <v>0</v>
      </c>
      <c r="D555" s="7">
        <f t="shared" si="3"/>
        <v>0</v>
      </c>
      <c r="E555" s="7">
        <f t="shared" si="4"/>
        <v>0</v>
      </c>
      <c r="F555" s="7">
        <f t="shared" si="2"/>
        <v>0</v>
      </c>
      <c r="G555" s="7">
        <f t="shared" si="5"/>
        <v>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6">
        <v>549.0</v>
      </c>
      <c r="C556" s="7">
        <f t="shared" si="1"/>
        <v>0</v>
      </c>
      <c r="D556" s="7">
        <f t="shared" si="3"/>
        <v>0</v>
      </c>
      <c r="E556" s="7">
        <f t="shared" si="4"/>
        <v>0</v>
      </c>
      <c r="F556" s="7">
        <f t="shared" si="2"/>
        <v>0</v>
      </c>
      <c r="G556" s="7">
        <f t="shared" si="5"/>
        <v>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6">
        <v>550.0</v>
      </c>
      <c r="C557" s="7">
        <f t="shared" si="1"/>
        <v>0</v>
      </c>
      <c r="D557" s="7">
        <f t="shared" si="3"/>
        <v>0</v>
      </c>
      <c r="E557" s="7">
        <f t="shared" si="4"/>
        <v>0</v>
      </c>
      <c r="F557" s="7">
        <f t="shared" si="2"/>
        <v>0</v>
      </c>
      <c r="G557" s="7">
        <f t="shared" si="5"/>
        <v>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6">
        <v>551.0</v>
      </c>
      <c r="C558" s="7">
        <f t="shared" si="1"/>
        <v>0</v>
      </c>
      <c r="D558" s="7">
        <f t="shared" si="3"/>
        <v>0</v>
      </c>
      <c r="E558" s="7">
        <f t="shared" si="4"/>
        <v>0</v>
      </c>
      <c r="F558" s="7">
        <f t="shared" si="2"/>
        <v>0</v>
      </c>
      <c r="G558" s="7">
        <f t="shared" si="5"/>
        <v>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6">
        <v>552.0</v>
      </c>
      <c r="C559" s="7">
        <f t="shared" si="1"/>
        <v>0</v>
      </c>
      <c r="D559" s="7">
        <f t="shared" si="3"/>
        <v>0</v>
      </c>
      <c r="E559" s="7">
        <f t="shared" si="4"/>
        <v>0</v>
      </c>
      <c r="F559" s="7">
        <f t="shared" si="2"/>
        <v>0</v>
      </c>
      <c r="G559" s="7">
        <f t="shared" si="5"/>
        <v>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6">
        <v>553.0</v>
      </c>
      <c r="C560" s="7">
        <f t="shared" si="1"/>
        <v>0</v>
      </c>
      <c r="D560" s="7">
        <f t="shared" si="3"/>
        <v>0</v>
      </c>
      <c r="E560" s="7">
        <f t="shared" si="4"/>
        <v>0</v>
      </c>
      <c r="F560" s="7">
        <f t="shared" si="2"/>
        <v>0</v>
      </c>
      <c r="G560" s="7">
        <f t="shared" si="5"/>
        <v>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6">
        <v>554.0</v>
      </c>
      <c r="C561" s="7">
        <f t="shared" si="1"/>
        <v>0</v>
      </c>
      <c r="D561" s="7">
        <f t="shared" si="3"/>
        <v>0</v>
      </c>
      <c r="E561" s="7">
        <f t="shared" si="4"/>
        <v>0</v>
      </c>
      <c r="F561" s="7">
        <f t="shared" si="2"/>
        <v>0</v>
      </c>
      <c r="G561" s="7">
        <f t="shared" si="5"/>
        <v>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6">
        <v>555.0</v>
      </c>
      <c r="C562" s="7">
        <f t="shared" si="1"/>
        <v>0</v>
      </c>
      <c r="D562" s="7">
        <f t="shared" si="3"/>
        <v>0</v>
      </c>
      <c r="E562" s="7">
        <f t="shared" si="4"/>
        <v>0</v>
      </c>
      <c r="F562" s="7">
        <f t="shared" si="2"/>
        <v>0</v>
      </c>
      <c r="G562" s="7">
        <f t="shared" si="5"/>
        <v>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6">
        <v>556.0</v>
      </c>
      <c r="C563" s="7">
        <f t="shared" si="1"/>
        <v>0</v>
      </c>
      <c r="D563" s="7">
        <f t="shared" si="3"/>
        <v>0</v>
      </c>
      <c r="E563" s="7">
        <f t="shared" si="4"/>
        <v>0</v>
      </c>
      <c r="F563" s="7">
        <f t="shared" si="2"/>
        <v>0</v>
      </c>
      <c r="G563" s="7">
        <f t="shared" si="5"/>
        <v>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6">
        <v>557.0</v>
      </c>
      <c r="C564" s="7">
        <f t="shared" si="1"/>
        <v>0</v>
      </c>
      <c r="D564" s="7">
        <f t="shared" si="3"/>
        <v>0</v>
      </c>
      <c r="E564" s="7">
        <f t="shared" si="4"/>
        <v>0</v>
      </c>
      <c r="F564" s="7">
        <f t="shared" si="2"/>
        <v>0</v>
      </c>
      <c r="G564" s="7">
        <f t="shared" si="5"/>
        <v>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6">
        <v>558.0</v>
      </c>
      <c r="C565" s="7">
        <f t="shared" si="1"/>
        <v>0</v>
      </c>
      <c r="D565" s="7">
        <f t="shared" si="3"/>
        <v>0</v>
      </c>
      <c r="E565" s="7">
        <f t="shared" si="4"/>
        <v>0</v>
      </c>
      <c r="F565" s="7">
        <f t="shared" si="2"/>
        <v>0</v>
      </c>
      <c r="G565" s="7">
        <f t="shared" si="5"/>
        <v>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6">
        <v>559.0</v>
      </c>
      <c r="C566" s="7">
        <f t="shared" si="1"/>
        <v>0</v>
      </c>
      <c r="D566" s="7">
        <f t="shared" si="3"/>
        <v>0</v>
      </c>
      <c r="E566" s="7">
        <f t="shared" si="4"/>
        <v>0</v>
      </c>
      <c r="F566" s="7">
        <f t="shared" si="2"/>
        <v>0</v>
      </c>
      <c r="G566" s="7">
        <f t="shared" si="5"/>
        <v>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6">
        <v>560.0</v>
      </c>
      <c r="C567" s="7">
        <f t="shared" si="1"/>
        <v>0</v>
      </c>
      <c r="D567" s="7">
        <f t="shared" si="3"/>
        <v>0</v>
      </c>
      <c r="E567" s="7">
        <f t="shared" si="4"/>
        <v>0</v>
      </c>
      <c r="F567" s="7">
        <f t="shared" si="2"/>
        <v>0</v>
      </c>
      <c r="G567" s="7">
        <f t="shared" si="5"/>
        <v>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6">
        <v>561.0</v>
      </c>
      <c r="C568" s="7">
        <f t="shared" si="1"/>
        <v>0</v>
      </c>
      <c r="D568" s="7">
        <f t="shared" si="3"/>
        <v>0</v>
      </c>
      <c r="E568" s="7">
        <f t="shared" si="4"/>
        <v>0</v>
      </c>
      <c r="F568" s="7">
        <f t="shared" si="2"/>
        <v>0</v>
      </c>
      <c r="G568" s="7">
        <f t="shared" si="5"/>
        <v>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6">
        <v>562.0</v>
      </c>
      <c r="C569" s="7">
        <f t="shared" si="1"/>
        <v>0</v>
      </c>
      <c r="D569" s="7">
        <f t="shared" si="3"/>
        <v>0</v>
      </c>
      <c r="E569" s="7">
        <f t="shared" si="4"/>
        <v>0</v>
      </c>
      <c r="F569" s="7">
        <f t="shared" si="2"/>
        <v>0</v>
      </c>
      <c r="G569" s="7">
        <f t="shared" si="5"/>
        <v>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6">
        <v>563.0</v>
      </c>
      <c r="C570" s="7">
        <f t="shared" si="1"/>
        <v>0</v>
      </c>
      <c r="D570" s="7">
        <f t="shared" si="3"/>
        <v>0</v>
      </c>
      <c r="E570" s="7">
        <f t="shared" si="4"/>
        <v>0</v>
      </c>
      <c r="F570" s="7">
        <f t="shared" si="2"/>
        <v>0</v>
      </c>
      <c r="G570" s="7">
        <f t="shared" si="5"/>
        <v>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6">
        <v>564.0</v>
      </c>
      <c r="C571" s="7">
        <f t="shared" si="1"/>
        <v>0</v>
      </c>
      <c r="D571" s="7">
        <f t="shared" si="3"/>
        <v>0</v>
      </c>
      <c r="E571" s="7">
        <f t="shared" si="4"/>
        <v>0</v>
      </c>
      <c r="F571" s="7">
        <f t="shared" si="2"/>
        <v>0</v>
      </c>
      <c r="G571" s="7">
        <f t="shared" si="5"/>
        <v>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6">
        <v>565.0</v>
      </c>
      <c r="C572" s="7">
        <f t="shared" si="1"/>
        <v>0</v>
      </c>
      <c r="D572" s="7">
        <f t="shared" si="3"/>
        <v>0</v>
      </c>
      <c r="E572" s="7">
        <f t="shared" si="4"/>
        <v>0</v>
      </c>
      <c r="F572" s="7">
        <f t="shared" si="2"/>
        <v>0</v>
      </c>
      <c r="G572" s="7">
        <f t="shared" si="5"/>
        <v>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6">
        <v>566.0</v>
      </c>
      <c r="C573" s="7">
        <f t="shared" si="1"/>
        <v>0</v>
      </c>
      <c r="D573" s="7">
        <f t="shared" si="3"/>
        <v>0</v>
      </c>
      <c r="E573" s="7">
        <f t="shared" si="4"/>
        <v>0</v>
      </c>
      <c r="F573" s="7">
        <f t="shared" si="2"/>
        <v>0</v>
      </c>
      <c r="G573" s="7">
        <f t="shared" si="5"/>
        <v>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6">
        <v>567.0</v>
      </c>
      <c r="C574" s="7">
        <f t="shared" si="1"/>
        <v>0</v>
      </c>
      <c r="D574" s="7">
        <f t="shared" si="3"/>
        <v>0</v>
      </c>
      <c r="E574" s="7">
        <f t="shared" si="4"/>
        <v>0</v>
      </c>
      <c r="F574" s="7">
        <f t="shared" si="2"/>
        <v>0</v>
      </c>
      <c r="G574" s="7">
        <f t="shared" si="5"/>
        <v>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6">
        <v>568.0</v>
      </c>
      <c r="C575" s="7">
        <f t="shared" si="1"/>
        <v>0</v>
      </c>
      <c r="D575" s="7">
        <f t="shared" si="3"/>
        <v>0</v>
      </c>
      <c r="E575" s="7">
        <f t="shared" si="4"/>
        <v>0</v>
      </c>
      <c r="F575" s="7">
        <f t="shared" si="2"/>
        <v>0</v>
      </c>
      <c r="G575" s="7">
        <f t="shared" si="5"/>
        <v>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6">
        <v>569.0</v>
      </c>
      <c r="C576" s="7">
        <f t="shared" si="1"/>
        <v>0</v>
      </c>
      <c r="D576" s="7">
        <f t="shared" si="3"/>
        <v>0</v>
      </c>
      <c r="E576" s="7">
        <f t="shared" si="4"/>
        <v>0</v>
      </c>
      <c r="F576" s="7">
        <f t="shared" si="2"/>
        <v>0</v>
      </c>
      <c r="G576" s="7">
        <f t="shared" si="5"/>
        <v>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6">
        <v>570.0</v>
      </c>
      <c r="C577" s="7">
        <f t="shared" si="1"/>
        <v>0</v>
      </c>
      <c r="D577" s="7">
        <f t="shared" si="3"/>
        <v>0</v>
      </c>
      <c r="E577" s="7">
        <f t="shared" si="4"/>
        <v>0</v>
      </c>
      <c r="F577" s="7">
        <f t="shared" si="2"/>
        <v>0</v>
      </c>
      <c r="G577" s="7">
        <f t="shared" si="5"/>
        <v>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6">
        <v>571.0</v>
      </c>
      <c r="C578" s="7">
        <f t="shared" si="1"/>
        <v>0</v>
      </c>
      <c r="D578" s="7">
        <f t="shared" si="3"/>
        <v>0</v>
      </c>
      <c r="E578" s="7">
        <f t="shared" si="4"/>
        <v>0</v>
      </c>
      <c r="F578" s="7">
        <f t="shared" si="2"/>
        <v>0</v>
      </c>
      <c r="G578" s="7">
        <f t="shared" si="5"/>
        <v>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6">
        <v>572.0</v>
      </c>
      <c r="C579" s="7">
        <f t="shared" si="1"/>
        <v>0</v>
      </c>
      <c r="D579" s="7">
        <f t="shared" si="3"/>
        <v>0</v>
      </c>
      <c r="E579" s="7">
        <f t="shared" si="4"/>
        <v>0</v>
      </c>
      <c r="F579" s="7">
        <f t="shared" si="2"/>
        <v>0</v>
      </c>
      <c r="G579" s="7">
        <f t="shared" si="5"/>
        <v>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6">
        <v>573.0</v>
      </c>
      <c r="C580" s="7">
        <f t="shared" si="1"/>
        <v>0</v>
      </c>
      <c r="D580" s="7">
        <f t="shared" si="3"/>
        <v>0</v>
      </c>
      <c r="E580" s="7">
        <f t="shared" si="4"/>
        <v>0</v>
      </c>
      <c r="F580" s="7">
        <f t="shared" si="2"/>
        <v>0</v>
      </c>
      <c r="G580" s="7">
        <f t="shared" si="5"/>
        <v>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6">
        <v>574.0</v>
      </c>
      <c r="C581" s="7">
        <f t="shared" si="1"/>
        <v>0</v>
      </c>
      <c r="D581" s="7">
        <f t="shared" si="3"/>
        <v>0</v>
      </c>
      <c r="E581" s="7">
        <f t="shared" si="4"/>
        <v>0</v>
      </c>
      <c r="F581" s="7">
        <f t="shared" si="2"/>
        <v>0</v>
      </c>
      <c r="G581" s="7">
        <f t="shared" si="5"/>
        <v>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6">
        <v>575.0</v>
      </c>
      <c r="C582" s="7">
        <f t="shared" si="1"/>
        <v>0</v>
      </c>
      <c r="D582" s="7">
        <f t="shared" si="3"/>
        <v>0</v>
      </c>
      <c r="E582" s="7">
        <f t="shared" si="4"/>
        <v>0</v>
      </c>
      <c r="F582" s="7">
        <f t="shared" si="2"/>
        <v>0</v>
      </c>
      <c r="G582" s="7">
        <f t="shared" si="5"/>
        <v>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6">
        <v>576.0</v>
      </c>
      <c r="C583" s="7">
        <f t="shared" si="1"/>
        <v>0</v>
      </c>
      <c r="D583" s="7">
        <f t="shared" si="3"/>
        <v>0</v>
      </c>
      <c r="E583" s="7">
        <f t="shared" si="4"/>
        <v>0</v>
      </c>
      <c r="F583" s="7">
        <f t="shared" si="2"/>
        <v>0</v>
      </c>
      <c r="G583" s="7">
        <f t="shared" si="5"/>
        <v>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6">
        <v>577.0</v>
      </c>
      <c r="C584" s="7">
        <f t="shared" si="1"/>
        <v>0</v>
      </c>
      <c r="D584" s="7">
        <f t="shared" si="3"/>
        <v>0</v>
      </c>
      <c r="E584" s="7">
        <f t="shared" si="4"/>
        <v>0</v>
      </c>
      <c r="F584" s="7">
        <f t="shared" si="2"/>
        <v>0</v>
      </c>
      <c r="G584" s="7">
        <f t="shared" si="5"/>
        <v>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6">
        <v>578.0</v>
      </c>
      <c r="C585" s="7">
        <f t="shared" si="1"/>
        <v>0</v>
      </c>
      <c r="D585" s="7">
        <f t="shared" si="3"/>
        <v>0</v>
      </c>
      <c r="E585" s="7">
        <f t="shared" si="4"/>
        <v>0</v>
      </c>
      <c r="F585" s="7">
        <f t="shared" si="2"/>
        <v>0</v>
      </c>
      <c r="G585" s="7">
        <f t="shared" si="5"/>
        <v>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6">
        <v>579.0</v>
      </c>
      <c r="C586" s="7">
        <f t="shared" si="1"/>
        <v>0</v>
      </c>
      <c r="D586" s="7">
        <f t="shared" si="3"/>
        <v>0</v>
      </c>
      <c r="E586" s="7">
        <f t="shared" si="4"/>
        <v>0</v>
      </c>
      <c r="F586" s="7">
        <f t="shared" si="2"/>
        <v>0</v>
      </c>
      <c r="G586" s="7">
        <f t="shared" si="5"/>
        <v>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6">
        <v>580.0</v>
      </c>
      <c r="C587" s="7">
        <f t="shared" si="1"/>
        <v>0</v>
      </c>
      <c r="D587" s="7">
        <f t="shared" si="3"/>
        <v>0</v>
      </c>
      <c r="E587" s="7">
        <f t="shared" si="4"/>
        <v>0</v>
      </c>
      <c r="F587" s="7">
        <f t="shared" si="2"/>
        <v>0</v>
      </c>
      <c r="G587" s="7">
        <f t="shared" si="5"/>
        <v>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6">
        <v>581.0</v>
      </c>
      <c r="C588" s="7">
        <f t="shared" si="1"/>
        <v>0</v>
      </c>
      <c r="D588" s="7">
        <f t="shared" si="3"/>
        <v>0</v>
      </c>
      <c r="E588" s="7">
        <f t="shared" si="4"/>
        <v>0</v>
      </c>
      <c r="F588" s="7">
        <f t="shared" si="2"/>
        <v>0</v>
      </c>
      <c r="G588" s="7">
        <f t="shared" si="5"/>
        <v>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6">
        <v>582.0</v>
      </c>
      <c r="C589" s="7">
        <f t="shared" si="1"/>
        <v>0</v>
      </c>
      <c r="D589" s="7">
        <f t="shared" si="3"/>
        <v>0</v>
      </c>
      <c r="E589" s="7">
        <f t="shared" si="4"/>
        <v>0</v>
      </c>
      <c r="F589" s="7">
        <f t="shared" si="2"/>
        <v>0</v>
      </c>
      <c r="G589" s="7">
        <f t="shared" si="5"/>
        <v>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6">
        <v>583.0</v>
      </c>
      <c r="C590" s="7">
        <f t="shared" si="1"/>
        <v>0</v>
      </c>
      <c r="D590" s="7">
        <f t="shared" si="3"/>
        <v>0</v>
      </c>
      <c r="E590" s="7">
        <f t="shared" si="4"/>
        <v>0</v>
      </c>
      <c r="F590" s="7">
        <f t="shared" si="2"/>
        <v>0</v>
      </c>
      <c r="G590" s="7">
        <f t="shared" si="5"/>
        <v>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6">
        <v>584.0</v>
      </c>
      <c r="C591" s="7">
        <f t="shared" si="1"/>
        <v>0</v>
      </c>
      <c r="D591" s="7">
        <f t="shared" si="3"/>
        <v>0</v>
      </c>
      <c r="E591" s="7">
        <f t="shared" si="4"/>
        <v>0</v>
      </c>
      <c r="F591" s="7">
        <f t="shared" si="2"/>
        <v>0</v>
      </c>
      <c r="G591" s="7">
        <f t="shared" si="5"/>
        <v>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6">
        <v>585.0</v>
      </c>
      <c r="C592" s="7">
        <f t="shared" si="1"/>
        <v>0</v>
      </c>
      <c r="D592" s="7">
        <f t="shared" si="3"/>
        <v>0</v>
      </c>
      <c r="E592" s="7">
        <f t="shared" si="4"/>
        <v>0</v>
      </c>
      <c r="F592" s="7">
        <f t="shared" si="2"/>
        <v>0</v>
      </c>
      <c r="G592" s="7">
        <f t="shared" si="5"/>
        <v>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6">
        <v>586.0</v>
      </c>
      <c r="C593" s="7">
        <f t="shared" si="1"/>
        <v>0</v>
      </c>
      <c r="D593" s="7">
        <f t="shared" si="3"/>
        <v>0</v>
      </c>
      <c r="E593" s="7">
        <f t="shared" si="4"/>
        <v>0</v>
      </c>
      <c r="F593" s="7">
        <f t="shared" si="2"/>
        <v>0</v>
      </c>
      <c r="G593" s="7">
        <f t="shared" si="5"/>
        <v>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6">
        <v>587.0</v>
      </c>
      <c r="C594" s="7">
        <f t="shared" si="1"/>
        <v>0</v>
      </c>
      <c r="D594" s="7">
        <f t="shared" si="3"/>
        <v>0</v>
      </c>
      <c r="E594" s="7">
        <f t="shared" si="4"/>
        <v>0</v>
      </c>
      <c r="F594" s="7">
        <f t="shared" si="2"/>
        <v>0</v>
      </c>
      <c r="G594" s="7">
        <f t="shared" si="5"/>
        <v>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6">
        <v>588.0</v>
      </c>
      <c r="C595" s="7">
        <f t="shared" si="1"/>
        <v>0</v>
      </c>
      <c r="D595" s="7">
        <f t="shared" si="3"/>
        <v>0</v>
      </c>
      <c r="E595" s="7">
        <f t="shared" si="4"/>
        <v>0</v>
      </c>
      <c r="F595" s="7">
        <f t="shared" si="2"/>
        <v>0</v>
      </c>
      <c r="G595" s="7">
        <f t="shared" si="5"/>
        <v>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6">
        <v>589.0</v>
      </c>
      <c r="C596" s="7">
        <f t="shared" si="1"/>
        <v>0</v>
      </c>
      <c r="D596" s="7">
        <f t="shared" si="3"/>
        <v>0</v>
      </c>
      <c r="E596" s="7">
        <f t="shared" si="4"/>
        <v>0</v>
      </c>
      <c r="F596" s="7">
        <f t="shared" si="2"/>
        <v>0</v>
      </c>
      <c r="G596" s="7">
        <f t="shared" si="5"/>
        <v>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6">
        <v>590.0</v>
      </c>
      <c r="C597" s="7">
        <f t="shared" si="1"/>
        <v>0</v>
      </c>
      <c r="D597" s="7">
        <f t="shared" si="3"/>
        <v>0</v>
      </c>
      <c r="E597" s="7">
        <f t="shared" si="4"/>
        <v>0</v>
      </c>
      <c r="F597" s="7">
        <f t="shared" si="2"/>
        <v>0</v>
      </c>
      <c r="G597" s="7">
        <f t="shared" si="5"/>
        <v>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6">
        <v>591.0</v>
      </c>
      <c r="C598" s="7">
        <f t="shared" si="1"/>
        <v>0</v>
      </c>
      <c r="D598" s="7">
        <f t="shared" si="3"/>
        <v>0</v>
      </c>
      <c r="E598" s="7">
        <f t="shared" si="4"/>
        <v>0</v>
      </c>
      <c r="F598" s="7">
        <f t="shared" si="2"/>
        <v>0</v>
      </c>
      <c r="G598" s="7">
        <f t="shared" si="5"/>
        <v>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6">
        <v>592.0</v>
      </c>
      <c r="C599" s="7">
        <f t="shared" si="1"/>
        <v>0</v>
      </c>
      <c r="D599" s="7">
        <f t="shared" si="3"/>
        <v>0</v>
      </c>
      <c r="E599" s="7">
        <f t="shared" si="4"/>
        <v>0</v>
      </c>
      <c r="F599" s="7">
        <f t="shared" si="2"/>
        <v>0</v>
      </c>
      <c r="G599" s="7">
        <f t="shared" si="5"/>
        <v>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6">
        <v>593.0</v>
      </c>
      <c r="C600" s="7">
        <f t="shared" si="1"/>
        <v>0</v>
      </c>
      <c r="D600" s="7">
        <f t="shared" si="3"/>
        <v>0</v>
      </c>
      <c r="E600" s="7">
        <f t="shared" si="4"/>
        <v>0</v>
      </c>
      <c r="F600" s="7">
        <f t="shared" si="2"/>
        <v>0</v>
      </c>
      <c r="G600" s="7">
        <f t="shared" si="5"/>
        <v>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6">
        <v>594.0</v>
      </c>
      <c r="C601" s="7">
        <f t="shared" si="1"/>
        <v>0</v>
      </c>
      <c r="D601" s="7">
        <f t="shared" si="3"/>
        <v>0</v>
      </c>
      <c r="E601" s="7">
        <f t="shared" si="4"/>
        <v>0</v>
      </c>
      <c r="F601" s="7">
        <f t="shared" si="2"/>
        <v>0</v>
      </c>
      <c r="G601" s="7">
        <f t="shared" si="5"/>
        <v>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6">
        <v>595.0</v>
      </c>
      <c r="C602" s="7">
        <f t="shared" si="1"/>
        <v>0</v>
      </c>
      <c r="D602" s="7">
        <f t="shared" si="3"/>
        <v>0</v>
      </c>
      <c r="E602" s="7">
        <f t="shared" si="4"/>
        <v>0</v>
      </c>
      <c r="F602" s="7">
        <f t="shared" si="2"/>
        <v>0</v>
      </c>
      <c r="G602" s="7">
        <f t="shared" si="5"/>
        <v>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6">
        <v>596.0</v>
      </c>
      <c r="C603" s="7">
        <f t="shared" si="1"/>
        <v>0</v>
      </c>
      <c r="D603" s="7">
        <f t="shared" si="3"/>
        <v>0</v>
      </c>
      <c r="E603" s="7">
        <f t="shared" si="4"/>
        <v>0</v>
      </c>
      <c r="F603" s="7">
        <f t="shared" si="2"/>
        <v>0</v>
      </c>
      <c r="G603" s="7">
        <f t="shared" si="5"/>
        <v>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6">
        <v>597.0</v>
      </c>
      <c r="C604" s="7">
        <f t="shared" si="1"/>
        <v>0</v>
      </c>
      <c r="D604" s="7">
        <f t="shared" si="3"/>
        <v>0</v>
      </c>
      <c r="E604" s="7">
        <f t="shared" si="4"/>
        <v>0</v>
      </c>
      <c r="F604" s="7">
        <f t="shared" si="2"/>
        <v>0</v>
      </c>
      <c r="G604" s="7">
        <f t="shared" si="5"/>
        <v>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6">
        <v>598.0</v>
      </c>
      <c r="C605" s="7">
        <f t="shared" si="1"/>
        <v>0</v>
      </c>
      <c r="D605" s="7">
        <f t="shared" si="3"/>
        <v>0</v>
      </c>
      <c r="E605" s="7">
        <f t="shared" si="4"/>
        <v>0</v>
      </c>
      <c r="F605" s="7">
        <f t="shared" si="2"/>
        <v>0</v>
      </c>
      <c r="G605" s="7">
        <f t="shared" si="5"/>
        <v>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6">
        <v>599.0</v>
      </c>
      <c r="C606" s="7">
        <f t="shared" si="1"/>
        <v>0</v>
      </c>
      <c r="D606" s="7">
        <f t="shared" si="3"/>
        <v>0</v>
      </c>
      <c r="E606" s="7">
        <f t="shared" si="4"/>
        <v>0</v>
      </c>
      <c r="F606" s="7">
        <f t="shared" si="2"/>
        <v>0</v>
      </c>
      <c r="G606" s="7">
        <f t="shared" si="5"/>
        <v>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6">
        <v>600.0</v>
      </c>
      <c r="C607" s="7">
        <f t="shared" si="1"/>
        <v>0</v>
      </c>
      <c r="D607" s="7">
        <f t="shared" si="3"/>
        <v>0</v>
      </c>
      <c r="E607" s="7">
        <f t="shared" si="4"/>
        <v>0</v>
      </c>
      <c r="F607" s="7">
        <f t="shared" si="2"/>
        <v>0</v>
      </c>
      <c r="G607" s="7">
        <f t="shared" si="5"/>
        <v>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6">
        <v>601.0</v>
      </c>
      <c r="C608" s="7">
        <f t="shared" si="1"/>
        <v>0</v>
      </c>
      <c r="D608" s="7">
        <f t="shared" si="3"/>
        <v>0</v>
      </c>
      <c r="E608" s="7">
        <f t="shared" si="4"/>
        <v>0</v>
      </c>
      <c r="F608" s="7">
        <f t="shared" si="2"/>
        <v>0</v>
      </c>
      <c r="G608" s="7">
        <f t="shared" si="5"/>
        <v>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6">
        <v>602.0</v>
      </c>
      <c r="C609" s="7">
        <f t="shared" si="1"/>
        <v>0</v>
      </c>
      <c r="D609" s="7">
        <f t="shared" si="3"/>
        <v>0</v>
      </c>
      <c r="E609" s="7">
        <f t="shared" si="4"/>
        <v>0</v>
      </c>
      <c r="F609" s="7">
        <f t="shared" si="2"/>
        <v>0</v>
      </c>
      <c r="G609" s="7">
        <f t="shared" si="5"/>
        <v>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6">
        <v>603.0</v>
      </c>
      <c r="C610" s="7">
        <f t="shared" si="1"/>
        <v>0</v>
      </c>
      <c r="D610" s="7">
        <f t="shared" si="3"/>
        <v>0</v>
      </c>
      <c r="E610" s="7">
        <f t="shared" si="4"/>
        <v>0</v>
      </c>
      <c r="F610" s="7">
        <f t="shared" si="2"/>
        <v>0</v>
      </c>
      <c r="G610" s="7">
        <f t="shared" si="5"/>
        <v>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6">
        <v>604.0</v>
      </c>
      <c r="C611" s="7">
        <f t="shared" si="1"/>
        <v>0</v>
      </c>
      <c r="D611" s="7">
        <f t="shared" si="3"/>
        <v>0</v>
      </c>
      <c r="E611" s="7">
        <f t="shared" si="4"/>
        <v>0</v>
      </c>
      <c r="F611" s="7">
        <f t="shared" si="2"/>
        <v>0</v>
      </c>
      <c r="G611" s="7">
        <f t="shared" si="5"/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6">
        <v>605.0</v>
      </c>
      <c r="C612" s="7">
        <f t="shared" si="1"/>
        <v>0</v>
      </c>
      <c r="D612" s="7">
        <f t="shared" si="3"/>
        <v>0</v>
      </c>
      <c r="E612" s="7">
        <f t="shared" si="4"/>
        <v>0</v>
      </c>
      <c r="F612" s="7">
        <f t="shared" si="2"/>
        <v>0</v>
      </c>
      <c r="G612" s="7">
        <f t="shared" si="5"/>
        <v>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6">
        <v>606.0</v>
      </c>
      <c r="C613" s="7">
        <f t="shared" si="1"/>
        <v>0</v>
      </c>
      <c r="D613" s="7">
        <f t="shared" si="3"/>
        <v>0</v>
      </c>
      <c r="E613" s="7">
        <f t="shared" si="4"/>
        <v>0</v>
      </c>
      <c r="F613" s="7">
        <f t="shared" si="2"/>
        <v>0</v>
      </c>
      <c r="G613" s="7">
        <f t="shared" si="5"/>
        <v>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6">
        <v>607.0</v>
      </c>
      <c r="C614" s="7">
        <f t="shared" si="1"/>
        <v>0</v>
      </c>
      <c r="D614" s="7">
        <f t="shared" si="3"/>
        <v>0</v>
      </c>
      <c r="E614" s="7">
        <f t="shared" si="4"/>
        <v>0</v>
      </c>
      <c r="F614" s="7">
        <f t="shared" si="2"/>
        <v>0</v>
      </c>
      <c r="G614" s="7">
        <f t="shared" si="5"/>
        <v>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6">
        <v>608.0</v>
      </c>
      <c r="C615" s="7">
        <f t="shared" si="1"/>
        <v>0</v>
      </c>
      <c r="D615" s="7">
        <f t="shared" si="3"/>
        <v>0</v>
      </c>
      <c r="E615" s="7">
        <f t="shared" si="4"/>
        <v>0</v>
      </c>
      <c r="F615" s="7">
        <f t="shared" si="2"/>
        <v>0</v>
      </c>
      <c r="G615" s="7">
        <f t="shared" si="5"/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6">
        <v>609.0</v>
      </c>
      <c r="C616" s="7">
        <f t="shared" si="1"/>
        <v>0</v>
      </c>
      <c r="D616" s="7">
        <f t="shared" si="3"/>
        <v>0</v>
      </c>
      <c r="E616" s="7">
        <f t="shared" si="4"/>
        <v>0</v>
      </c>
      <c r="F616" s="7">
        <f t="shared" si="2"/>
        <v>0</v>
      </c>
      <c r="G616" s="7">
        <f t="shared" si="5"/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6">
        <v>610.0</v>
      </c>
      <c r="C617" s="7">
        <f t="shared" si="1"/>
        <v>0</v>
      </c>
      <c r="D617" s="7">
        <f t="shared" si="3"/>
        <v>0</v>
      </c>
      <c r="E617" s="7">
        <f t="shared" si="4"/>
        <v>0</v>
      </c>
      <c r="F617" s="7">
        <f t="shared" si="2"/>
        <v>0</v>
      </c>
      <c r="G617" s="7">
        <f t="shared" si="5"/>
        <v>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6">
        <v>611.0</v>
      </c>
      <c r="C618" s="7">
        <f t="shared" si="1"/>
        <v>0</v>
      </c>
      <c r="D618" s="7">
        <f t="shared" si="3"/>
        <v>0</v>
      </c>
      <c r="E618" s="7">
        <f t="shared" si="4"/>
        <v>0</v>
      </c>
      <c r="F618" s="7">
        <f t="shared" si="2"/>
        <v>0</v>
      </c>
      <c r="G618" s="7">
        <f t="shared" si="5"/>
        <v>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6">
        <v>612.0</v>
      </c>
      <c r="C619" s="7">
        <f t="shared" si="1"/>
        <v>0</v>
      </c>
      <c r="D619" s="7">
        <f t="shared" si="3"/>
        <v>0</v>
      </c>
      <c r="E619" s="7">
        <f t="shared" si="4"/>
        <v>0</v>
      </c>
      <c r="F619" s="7">
        <f t="shared" si="2"/>
        <v>0</v>
      </c>
      <c r="G619" s="7">
        <f t="shared" si="5"/>
        <v>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6">
        <v>613.0</v>
      </c>
      <c r="C620" s="7">
        <f t="shared" si="1"/>
        <v>0</v>
      </c>
      <c r="D620" s="7">
        <f t="shared" si="3"/>
        <v>0</v>
      </c>
      <c r="E620" s="7">
        <f t="shared" si="4"/>
        <v>0</v>
      </c>
      <c r="F620" s="7">
        <f t="shared" si="2"/>
        <v>0</v>
      </c>
      <c r="G620" s="7">
        <f t="shared" si="5"/>
        <v>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6">
        <v>614.0</v>
      </c>
      <c r="C621" s="7">
        <f t="shared" si="1"/>
        <v>0</v>
      </c>
      <c r="D621" s="7">
        <f t="shared" si="3"/>
        <v>0</v>
      </c>
      <c r="E621" s="7">
        <f t="shared" si="4"/>
        <v>0</v>
      </c>
      <c r="F621" s="7">
        <f t="shared" si="2"/>
        <v>0</v>
      </c>
      <c r="G621" s="7">
        <f t="shared" si="5"/>
        <v>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6">
        <v>615.0</v>
      </c>
      <c r="C622" s="7">
        <f t="shared" si="1"/>
        <v>0</v>
      </c>
      <c r="D622" s="7">
        <f t="shared" si="3"/>
        <v>0</v>
      </c>
      <c r="E622" s="7">
        <f t="shared" si="4"/>
        <v>0</v>
      </c>
      <c r="F622" s="7">
        <f t="shared" si="2"/>
        <v>0</v>
      </c>
      <c r="G622" s="7">
        <f t="shared" si="5"/>
        <v>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6">
        <v>616.0</v>
      </c>
      <c r="C623" s="7">
        <f t="shared" si="1"/>
        <v>0</v>
      </c>
      <c r="D623" s="7">
        <f t="shared" si="3"/>
        <v>0</v>
      </c>
      <c r="E623" s="7">
        <f t="shared" si="4"/>
        <v>0</v>
      </c>
      <c r="F623" s="7">
        <f t="shared" si="2"/>
        <v>0</v>
      </c>
      <c r="G623" s="7">
        <f t="shared" si="5"/>
        <v>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6">
        <v>617.0</v>
      </c>
      <c r="C624" s="7">
        <f t="shared" si="1"/>
        <v>0</v>
      </c>
      <c r="D624" s="7">
        <f t="shared" si="3"/>
        <v>0</v>
      </c>
      <c r="E624" s="7">
        <f t="shared" si="4"/>
        <v>0</v>
      </c>
      <c r="F624" s="7">
        <f t="shared" si="2"/>
        <v>0</v>
      </c>
      <c r="G624" s="7">
        <f t="shared" si="5"/>
        <v>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6">
        <v>618.0</v>
      </c>
      <c r="C625" s="7">
        <f t="shared" si="1"/>
        <v>0</v>
      </c>
      <c r="D625" s="7">
        <f t="shared" si="3"/>
        <v>0</v>
      </c>
      <c r="E625" s="7">
        <f t="shared" si="4"/>
        <v>0</v>
      </c>
      <c r="F625" s="7">
        <f t="shared" si="2"/>
        <v>0</v>
      </c>
      <c r="G625" s="7">
        <f t="shared" si="5"/>
        <v>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6">
        <v>619.0</v>
      </c>
      <c r="C626" s="7">
        <f t="shared" si="1"/>
        <v>0</v>
      </c>
      <c r="D626" s="7">
        <f t="shared" si="3"/>
        <v>0</v>
      </c>
      <c r="E626" s="7">
        <f t="shared" si="4"/>
        <v>0</v>
      </c>
      <c r="F626" s="7">
        <f t="shared" si="2"/>
        <v>0</v>
      </c>
      <c r="G626" s="7">
        <f t="shared" si="5"/>
        <v>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6">
        <v>620.0</v>
      </c>
      <c r="C627" s="7">
        <f t="shared" si="1"/>
        <v>0</v>
      </c>
      <c r="D627" s="7">
        <f t="shared" si="3"/>
        <v>0</v>
      </c>
      <c r="E627" s="7">
        <f t="shared" si="4"/>
        <v>0</v>
      </c>
      <c r="F627" s="7">
        <f t="shared" si="2"/>
        <v>0</v>
      </c>
      <c r="G627" s="7">
        <f t="shared" si="5"/>
        <v>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6">
        <v>621.0</v>
      </c>
      <c r="C628" s="7">
        <f t="shared" si="1"/>
        <v>0</v>
      </c>
      <c r="D628" s="7">
        <f t="shared" si="3"/>
        <v>0</v>
      </c>
      <c r="E628" s="7">
        <f t="shared" si="4"/>
        <v>0</v>
      </c>
      <c r="F628" s="7">
        <f t="shared" si="2"/>
        <v>0</v>
      </c>
      <c r="G628" s="7">
        <f t="shared" si="5"/>
        <v>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6">
        <v>622.0</v>
      </c>
      <c r="C629" s="7">
        <f t="shared" si="1"/>
        <v>0</v>
      </c>
      <c r="D629" s="7">
        <f t="shared" si="3"/>
        <v>0</v>
      </c>
      <c r="E629" s="7">
        <f t="shared" si="4"/>
        <v>0</v>
      </c>
      <c r="F629" s="7">
        <f t="shared" si="2"/>
        <v>0</v>
      </c>
      <c r="G629" s="7">
        <f t="shared" si="5"/>
        <v>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6">
        <v>623.0</v>
      </c>
      <c r="C630" s="7">
        <f t="shared" si="1"/>
        <v>0</v>
      </c>
      <c r="D630" s="7">
        <f t="shared" si="3"/>
        <v>0</v>
      </c>
      <c r="E630" s="7">
        <f t="shared" si="4"/>
        <v>0</v>
      </c>
      <c r="F630" s="7">
        <f t="shared" si="2"/>
        <v>0</v>
      </c>
      <c r="G630" s="7">
        <f t="shared" si="5"/>
        <v>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6">
        <v>624.0</v>
      </c>
      <c r="C631" s="7">
        <f t="shared" si="1"/>
        <v>0</v>
      </c>
      <c r="D631" s="7">
        <f t="shared" si="3"/>
        <v>0</v>
      </c>
      <c r="E631" s="7">
        <f t="shared" si="4"/>
        <v>0</v>
      </c>
      <c r="F631" s="7">
        <f t="shared" si="2"/>
        <v>0</v>
      </c>
      <c r="G631" s="7">
        <f t="shared" si="5"/>
        <v>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6">
        <v>625.0</v>
      </c>
      <c r="C632" s="7">
        <f t="shared" si="1"/>
        <v>0</v>
      </c>
      <c r="D632" s="7">
        <f t="shared" si="3"/>
        <v>0</v>
      </c>
      <c r="E632" s="7">
        <f t="shared" si="4"/>
        <v>0</v>
      </c>
      <c r="F632" s="7">
        <f t="shared" si="2"/>
        <v>0</v>
      </c>
      <c r="G632" s="7">
        <f t="shared" si="5"/>
        <v>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6">
        <v>626.0</v>
      </c>
      <c r="C633" s="7">
        <f t="shared" si="1"/>
        <v>0</v>
      </c>
      <c r="D633" s="7">
        <f t="shared" si="3"/>
        <v>0</v>
      </c>
      <c r="E633" s="7">
        <f t="shared" si="4"/>
        <v>0</v>
      </c>
      <c r="F633" s="7">
        <f t="shared" si="2"/>
        <v>0</v>
      </c>
      <c r="G633" s="7">
        <f t="shared" si="5"/>
        <v>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6">
        <v>627.0</v>
      </c>
      <c r="C634" s="7">
        <f t="shared" si="1"/>
        <v>0</v>
      </c>
      <c r="D634" s="7">
        <f t="shared" si="3"/>
        <v>0</v>
      </c>
      <c r="E634" s="7">
        <f t="shared" si="4"/>
        <v>0</v>
      </c>
      <c r="F634" s="7">
        <f t="shared" si="2"/>
        <v>0</v>
      </c>
      <c r="G634" s="7">
        <f t="shared" si="5"/>
        <v>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6">
        <v>628.0</v>
      </c>
      <c r="C635" s="7">
        <f t="shared" si="1"/>
        <v>0</v>
      </c>
      <c r="D635" s="7">
        <f t="shared" si="3"/>
        <v>0</v>
      </c>
      <c r="E635" s="7">
        <f t="shared" si="4"/>
        <v>0</v>
      </c>
      <c r="F635" s="7">
        <f t="shared" si="2"/>
        <v>0</v>
      </c>
      <c r="G635" s="7">
        <f t="shared" si="5"/>
        <v>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6">
        <v>629.0</v>
      </c>
      <c r="C636" s="7">
        <f t="shared" si="1"/>
        <v>0</v>
      </c>
      <c r="D636" s="7">
        <f t="shared" si="3"/>
        <v>0</v>
      </c>
      <c r="E636" s="7">
        <f t="shared" si="4"/>
        <v>0</v>
      </c>
      <c r="F636" s="7">
        <f t="shared" si="2"/>
        <v>0</v>
      </c>
      <c r="G636" s="7">
        <f t="shared" si="5"/>
        <v>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6">
        <v>630.0</v>
      </c>
      <c r="C637" s="7">
        <f t="shared" si="1"/>
        <v>0</v>
      </c>
      <c r="D637" s="7">
        <f t="shared" si="3"/>
        <v>0</v>
      </c>
      <c r="E637" s="7">
        <f t="shared" si="4"/>
        <v>0</v>
      </c>
      <c r="F637" s="7">
        <f t="shared" si="2"/>
        <v>0</v>
      </c>
      <c r="G637" s="7">
        <f t="shared" si="5"/>
        <v>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6">
        <v>631.0</v>
      </c>
      <c r="C638" s="7">
        <f t="shared" si="1"/>
        <v>0</v>
      </c>
      <c r="D638" s="7">
        <f t="shared" si="3"/>
        <v>0</v>
      </c>
      <c r="E638" s="7">
        <f t="shared" si="4"/>
        <v>0</v>
      </c>
      <c r="F638" s="7">
        <f t="shared" si="2"/>
        <v>0</v>
      </c>
      <c r="G638" s="7">
        <f t="shared" si="5"/>
        <v>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6">
        <v>632.0</v>
      </c>
      <c r="C639" s="7">
        <f t="shared" si="1"/>
        <v>0</v>
      </c>
      <c r="D639" s="7">
        <f t="shared" si="3"/>
        <v>0</v>
      </c>
      <c r="E639" s="7">
        <f t="shared" si="4"/>
        <v>0</v>
      </c>
      <c r="F639" s="7">
        <f t="shared" si="2"/>
        <v>0</v>
      </c>
      <c r="G639" s="7">
        <f t="shared" si="5"/>
        <v>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6">
        <v>633.0</v>
      </c>
      <c r="C640" s="7">
        <f t="shared" si="1"/>
        <v>0</v>
      </c>
      <c r="D640" s="7">
        <f t="shared" si="3"/>
        <v>0</v>
      </c>
      <c r="E640" s="7">
        <f t="shared" si="4"/>
        <v>0</v>
      </c>
      <c r="F640" s="7">
        <f t="shared" si="2"/>
        <v>0</v>
      </c>
      <c r="G640" s="7">
        <f t="shared" si="5"/>
        <v>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6">
        <v>634.0</v>
      </c>
      <c r="C641" s="7">
        <f t="shared" si="1"/>
        <v>0</v>
      </c>
      <c r="D641" s="7">
        <f t="shared" si="3"/>
        <v>0</v>
      </c>
      <c r="E641" s="7">
        <f t="shared" si="4"/>
        <v>0</v>
      </c>
      <c r="F641" s="7">
        <f t="shared" si="2"/>
        <v>0</v>
      </c>
      <c r="G641" s="7">
        <f t="shared" si="5"/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6">
        <v>635.0</v>
      </c>
      <c r="C642" s="7">
        <f t="shared" si="1"/>
        <v>0</v>
      </c>
      <c r="D642" s="7">
        <f t="shared" si="3"/>
        <v>0</v>
      </c>
      <c r="E642" s="7">
        <f t="shared" si="4"/>
        <v>0</v>
      </c>
      <c r="F642" s="7">
        <f t="shared" si="2"/>
        <v>0</v>
      </c>
      <c r="G642" s="7">
        <f t="shared" si="5"/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6">
        <v>636.0</v>
      </c>
      <c r="C643" s="7">
        <f t="shared" si="1"/>
        <v>0</v>
      </c>
      <c r="D643" s="7">
        <f t="shared" si="3"/>
        <v>0</v>
      </c>
      <c r="E643" s="7">
        <f t="shared" si="4"/>
        <v>0</v>
      </c>
      <c r="F643" s="7">
        <f t="shared" si="2"/>
        <v>0</v>
      </c>
      <c r="G643" s="7">
        <f t="shared" si="5"/>
        <v>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6">
        <v>637.0</v>
      </c>
      <c r="C644" s="7">
        <f t="shared" si="1"/>
        <v>0</v>
      </c>
      <c r="D644" s="7">
        <f t="shared" si="3"/>
        <v>0</v>
      </c>
      <c r="E644" s="7">
        <f t="shared" si="4"/>
        <v>0</v>
      </c>
      <c r="F644" s="7">
        <f t="shared" si="2"/>
        <v>0</v>
      </c>
      <c r="G644" s="7">
        <f t="shared" si="5"/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6">
        <v>638.0</v>
      </c>
      <c r="C645" s="7">
        <f t="shared" si="1"/>
        <v>0</v>
      </c>
      <c r="D645" s="7">
        <f t="shared" si="3"/>
        <v>0</v>
      </c>
      <c r="E645" s="7">
        <f t="shared" si="4"/>
        <v>0</v>
      </c>
      <c r="F645" s="7">
        <f t="shared" si="2"/>
        <v>0</v>
      </c>
      <c r="G645" s="7">
        <f t="shared" si="5"/>
        <v>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6">
        <v>639.0</v>
      </c>
      <c r="C646" s="7">
        <f t="shared" si="1"/>
        <v>0</v>
      </c>
      <c r="D646" s="7">
        <f t="shared" si="3"/>
        <v>0</v>
      </c>
      <c r="E646" s="7">
        <f t="shared" si="4"/>
        <v>0</v>
      </c>
      <c r="F646" s="7">
        <f t="shared" si="2"/>
        <v>0</v>
      </c>
      <c r="G646" s="7">
        <f t="shared" si="5"/>
        <v>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6">
        <v>640.0</v>
      </c>
      <c r="C647" s="7">
        <f t="shared" si="1"/>
        <v>0</v>
      </c>
      <c r="D647" s="7">
        <f t="shared" si="3"/>
        <v>0</v>
      </c>
      <c r="E647" s="7">
        <f t="shared" si="4"/>
        <v>0</v>
      </c>
      <c r="F647" s="7">
        <f t="shared" si="2"/>
        <v>0</v>
      </c>
      <c r="G647" s="7">
        <f t="shared" si="5"/>
        <v>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6">
        <v>641.0</v>
      </c>
      <c r="C648" s="7">
        <f t="shared" si="1"/>
        <v>0</v>
      </c>
      <c r="D648" s="7">
        <f t="shared" si="3"/>
        <v>0</v>
      </c>
      <c r="E648" s="7">
        <f t="shared" si="4"/>
        <v>0</v>
      </c>
      <c r="F648" s="7">
        <f t="shared" si="2"/>
        <v>0</v>
      </c>
      <c r="G648" s="7">
        <f t="shared" si="5"/>
        <v>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6">
        <v>642.0</v>
      </c>
      <c r="C649" s="7">
        <f t="shared" si="1"/>
        <v>0</v>
      </c>
      <c r="D649" s="7">
        <f t="shared" si="3"/>
        <v>0</v>
      </c>
      <c r="E649" s="7">
        <f t="shared" si="4"/>
        <v>0</v>
      </c>
      <c r="F649" s="7">
        <f t="shared" si="2"/>
        <v>0</v>
      </c>
      <c r="G649" s="7">
        <f t="shared" si="5"/>
        <v>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6">
        <v>643.0</v>
      </c>
      <c r="C650" s="7">
        <f t="shared" si="1"/>
        <v>0</v>
      </c>
      <c r="D650" s="7">
        <f t="shared" si="3"/>
        <v>0</v>
      </c>
      <c r="E650" s="7">
        <f t="shared" si="4"/>
        <v>0</v>
      </c>
      <c r="F650" s="7">
        <f t="shared" si="2"/>
        <v>0</v>
      </c>
      <c r="G650" s="7">
        <f t="shared" si="5"/>
        <v>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6">
        <v>644.0</v>
      </c>
      <c r="C651" s="7">
        <f t="shared" si="1"/>
        <v>0</v>
      </c>
      <c r="D651" s="7">
        <f t="shared" si="3"/>
        <v>0</v>
      </c>
      <c r="E651" s="7">
        <f t="shared" si="4"/>
        <v>0</v>
      </c>
      <c r="F651" s="7">
        <f t="shared" si="2"/>
        <v>0</v>
      </c>
      <c r="G651" s="7">
        <f t="shared" si="5"/>
        <v>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6">
        <v>645.0</v>
      </c>
      <c r="C652" s="7">
        <f t="shared" si="1"/>
        <v>0</v>
      </c>
      <c r="D652" s="7">
        <f t="shared" si="3"/>
        <v>0</v>
      </c>
      <c r="E652" s="7">
        <f t="shared" si="4"/>
        <v>0</v>
      </c>
      <c r="F652" s="7">
        <f t="shared" si="2"/>
        <v>0</v>
      </c>
      <c r="G652" s="7">
        <f t="shared" si="5"/>
        <v>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6">
        <v>646.0</v>
      </c>
      <c r="C653" s="7">
        <f t="shared" si="1"/>
        <v>0</v>
      </c>
      <c r="D653" s="7">
        <f t="shared" si="3"/>
        <v>0</v>
      </c>
      <c r="E653" s="7">
        <f t="shared" si="4"/>
        <v>0</v>
      </c>
      <c r="F653" s="7">
        <f t="shared" si="2"/>
        <v>0</v>
      </c>
      <c r="G653" s="7">
        <f t="shared" si="5"/>
        <v>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6">
        <v>647.0</v>
      </c>
      <c r="C654" s="7">
        <f t="shared" si="1"/>
        <v>0</v>
      </c>
      <c r="D654" s="7">
        <f t="shared" si="3"/>
        <v>0</v>
      </c>
      <c r="E654" s="7">
        <f t="shared" si="4"/>
        <v>0</v>
      </c>
      <c r="F654" s="7">
        <f t="shared" si="2"/>
        <v>0</v>
      </c>
      <c r="G654" s="7">
        <f t="shared" si="5"/>
        <v>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6">
        <v>648.0</v>
      </c>
      <c r="C655" s="7">
        <f t="shared" si="1"/>
        <v>0</v>
      </c>
      <c r="D655" s="7">
        <f t="shared" si="3"/>
        <v>0</v>
      </c>
      <c r="E655" s="7">
        <f t="shared" si="4"/>
        <v>0</v>
      </c>
      <c r="F655" s="7">
        <f t="shared" si="2"/>
        <v>0</v>
      </c>
      <c r="G655" s="7">
        <f t="shared" si="5"/>
        <v>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6">
        <v>649.0</v>
      </c>
      <c r="C656" s="7">
        <f t="shared" si="1"/>
        <v>0</v>
      </c>
      <c r="D656" s="7">
        <f t="shared" si="3"/>
        <v>0</v>
      </c>
      <c r="E656" s="7">
        <f t="shared" si="4"/>
        <v>0</v>
      </c>
      <c r="F656" s="7">
        <f t="shared" si="2"/>
        <v>0</v>
      </c>
      <c r="G656" s="7">
        <f t="shared" si="5"/>
        <v>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6">
        <v>650.0</v>
      </c>
      <c r="C657" s="7">
        <f t="shared" si="1"/>
        <v>0</v>
      </c>
      <c r="D657" s="7">
        <f t="shared" si="3"/>
        <v>0</v>
      </c>
      <c r="E657" s="7">
        <f t="shared" si="4"/>
        <v>0</v>
      </c>
      <c r="F657" s="7">
        <f t="shared" si="2"/>
        <v>0</v>
      </c>
      <c r="G657" s="7">
        <f t="shared" si="5"/>
        <v>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6">
        <v>651.0</v>
      </c>
      <c r="C658" s="7">
        <f t="shared" si="1"/>
        <v>0</v>
      </c>
      <c r="D658" s="7">
        <f t="shared" si="3"/>
        <v>0</v>
      </c>
      <c r="E658" s="7">
        <f t="shared" si="4"/>
        <v>0</v>
      </c>
      <c r="F658" s="7">
        <f t="shared" si="2"/>
        <v>0</v>
      </c>
      <c r="G658" s="7">
        <f t="shared" si="5"/>
        <v>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6">
        <v>652.0</v>
      </c>
      <c r="C659" s="7">
        <f t="shared" si="1"/>
        <v>0</v>
      </c>
      <c r="D659" s="7">
        <f t="shared" si="3"/>
        <v>0</v>
      </c>
      <c r="E659" s="7">
        <f t="shared" si="4"/>
        <v>0</v>
      </c>
      <c r="F659" s="7">
        <f t="shared" si="2"/>
        <v>0</v>
      </c>
      <c r="G659" s="7">
        <f t="shared" si="5"/>
        <v>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6">
        <v>653.0</v>
      </c>
      <c r="C660" s="7">
        <f t="shared" si="1"/>
        <v>0</v>
      </c>
      <c r="D660" s="7">
        <f t="shared" si="3"/>
        <v>0</v>
      </c>
      <c r="E660" s="7">
        <f t="shared" si="4"/>
        <v>0</v>
      </c>
      <c r="F660" s="7">
        <f t="shared" si="2"/>
        <v>0</v>
      </c>
      <c r="G660" s="7">
        <f t="shared" si="5"/>
        <v>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6">
        <v>654.0</v>
      </c>
      <c r="C661" s="7">
        <f t="shared" si="1"/>
        <v>0</v>
      </c>
      <c r="D661" s="7">
        <f t="shared" si="3"/>
        <v>0</v>
      </c>
      <c r="E661" s="7">
        <f t="shared" si="4"/>
        <v>0</v>
      </c>
      <c r="F661" s="7">
        <f t="shared" si="2"/>
        <v>0</v>
      </c>
      <c r="G661" s="7">
        <f t="shared" si="5"/>
        <v>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6">
        <v>655.0</v>
      </c>
      <c r="C662" s="7">
        <f t="shared" si="1"/>
        <v>0</v>
      </c>
      <c r="D662" s="7">
        <f t="shared" si="3"/>
        <v>0</v>
      </c>
      <c r="E662" s="7">
        <f t="shared" si="4"/>
        <v>0</v>
      </c>
      <c r="F662" s="7">
        <f t="shared" si="2"/>
        <v>0</v>
      </c>
      <c r="G662" s="7">
        <f t="shared" si="5"/>
        <v>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6">
        <v>656.0</v>
      </c>
      <c r="C663" s="7">
        <f t="shared" si="1"/>
        <v>0</v>
      </c>
      <c r="D663" s="7">
        <f t="shared" si="3"/>
        <v>0</v>
      </c>
      <c r="E663" s="7">
        <f t="shared" si="4"/>
        <v>0</v>
      </c>
      <c r="F663" s="7">
        <f t="shared" si="2"/>
        <v>0</v>
      </c>
      <c r="G663" s="7">
        <f t="shared" si="5"/>
        <v>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6">
        <v>657.0</v>
      </c>
      <c r="C664" s="7">
        <f t="shared" si="1"/>
        <v>0</v>
      </c>
      <c r="D664" s="7">
        <f t="shared" si="3"/>
        <v>0</v>
      </c>
      <c r="E664" s="7">
        <f t="shared" si="4"/>
        <v>0</v>
      </c>
      <c r="F664" s="7">
        <f t="shared" si="2"/>
        <v>0</v>
      </c>
      <c r="G664" s="7">
        <f t="shared" si="5"/>
        <v>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6">
        <v>658.0</v>
      </c>
      <c r="C665" s="7">
        <f t="shared" si="1"/>
        <v>0</v>
      </c>
      <c r="D665" s="7">
        <f t="shared" si="3"/>
        <v>0</v>
      </c>
      <c r="E665" s="7">
        <f t="shared" si="4"/>
        <v>0</v>
      </c>
      <c r="F665" s="7">
        <f t="shared" si="2"/>
        <v>0</v>
      </c>
      <c r="G665" s="7">
        <f t="shared" si="5"/>
        <v>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6">
        <v>659.0</v>
      </c>
      <c r="C666" s="7">
        <f t="shared" si="1"/>
        <v>0</v>
      </c>
      <c r="D666" s="7">
        <f t="shared" si="3"/>
        <v>0</v>
      </c>
      <c r="E666" s="7">
        <f t="shared" si="4"/>
        <v>0</v>
      </c>
      <c r="F666" s="7">
        <f t="shared" si="2"/>
        <v>0</v>
      </c>
      <c r="G666" s="7">
        <f t="shared" si="5"/>
        <v>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6">
        <v>660.0</v>
      </c>
      <c r="C667" s="7">
        <f t="shared" si="1"/>
        <v>0</v>
      </c>
      <c r="D667" s="7">
        <f t="shared" si="3"/>
        <v>0</v>
      </c>
      <c r="E667" s="7">
        <f t="shared" si="4"/>
        <v>0</v>
      </c>
      <c r="F667" s="7">
        <f t="shared" si="2"/>
        <v>0</v>
      </c>
      <c r="G667" s="7">
        <f t="shared" si="5"/>
        <v>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6">
        <v>661.0</v>
      </c>
      <c r="C668" s="7">
        <f t="shared" si="1"/>
        <v>0</v>
      </c>
      <c r="D668" s="7">
        <f t="shared" si="3"/>
        <v>0</v>
      </c>
      <c r="E668" s="7">
        <f t="shared" si="4"/>
        <v>0</v>
      </c>
      <c r="F668" s="7">
        <f t="shared" si="2"/>
        <v>0</v>
      </c>
      <c r="G668" s="7">
        <f t="shared" si="5"/>
        <v>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6">
        <v>662.0</v>
      </c>
      <c r="C669" s="7">
        <f t="shared" si="1"/>
        <v>0</v>
      </c>
      <c r="D669" s="7">
        <f t="shared" si="3"/>
        <v>0</v>
      </c>
      <c r="E669" s="7">
        <f t="shared" si="4"/>
        <v>0</v>
      </c>
      <c r="F669" s="7">
        <f t="shared" si="2"/>
        <v>0</v>
      </c>
      <c r="G669" s="7">
        <f t="shared" si="5"/>
        <v>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6">
        <v>663.0</v>
      </c>
      <c r="C670" s="7">
        <f t="shared" si="1"/>
        <v>0</v>
      </c>
      <c r="D670" s="7">
        <f t="shared" si="3"/>
        <v>0</v>
      </c>
      <c r="E670" s="7">
        <f t="shared" si="4"/>
        <v>0</v>
      </c>
      <c r="F670" s="7">
        <f t="shared" si="2"/>
        <v>0</v>
      </c>
      <c r="G670" s="7">
        <f t="shared" si="5"/>
        <v>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6">
        <v>664.0</v>
      </c>
      <c r="C671" s="7">
        <f t="shared" si="1"/>
        <v>0</v>
      </c>
      <c r="D671" s="7">
        <f t="shared" si="3"/>
        <v>0</v>
      </c>
      <c r="E671" s="7">
        <f t="shared" si="4"/>
        <v>0</v>
      </c>
      <c r="F671" s="7">
        <f t="shared" si="2"/>
        <v>0</v>
      </c>
      <c r="G671" s="7">
        <f t="shared" si="5"/>
        <v>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6">
        <v>665.0</v>
      </c>
      <c r="C672" s="7">
        <f t="shared" si="1"/>
        <v>0</v>
      </c>
      <c r="D672" s="7">
        <f t="shared" si="3"/>
        <v>0</v>
      </c>
      <c r="E672" s="7">
        <f t="shared" si="4"/>
        <v>0</v>
      </c>
      <c r="F672" s="7">
        <f t="shared" si="2"/>
        <v>0</v>
      </c>
      <c r="G672" s="7">
        <f t="shared" si="5"/>
        <v>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6">
        <v>666.0</v>
      </c>
      <c r="C673" s="7">
        <f t="shared" si="1"/>
        <v>0</v>
      </c>
      <c r="D673" s="7">
        <f t="shared" si="3"/>
        <v>0</v>
      </c>
      <c r="E673" s="7">
        <f t="shared" si="4"/>
        <v>0</v>
      </c>
      <c r="F673" s="7">
        <f t="shared" si="2"/>
        <v>0</v>
      </c>
      <c r="G673" s="7">
        <f t="shared" si="5"/>
        <v>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6">
        <v>667.0</v>
      </c>
      <c r="C674" s="7">
        <f t="shared" si="1"/>
        <v>0</v>
      </c>
      <c r="D674" s="7">
        <f t="shared" si="3"/>
        <v>0</v>
      </c>
      <c r="E674" s="7">
        <f t="shared" si="4"/>
        <v>0</v>
      </c>
      <c r="F674" s="7">
        <f t="shared" si="2"/>
        <v>0</v>
      </c>
      <c r="G674" s="7">
        <f t="shared" si="5"/>
        <v>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6">
        <v>668.0</v>
      </c>
      <c r="C675" s="7">
        <f t="shared" si="1"/>
        <v>0</v>
      </c>
      <c r="D675" s="7">
        <f t="shared" si="3"/>
        <v>0</v>
      </c>
      <c r="E675" s="7">
        <f t="shared" si="4"/>
        <v>0</v>
      </c>
      <c r="F675" s="7">
        <f t="shared" si="2"/>
        <v>0</v>
      </c>
      <c r="G675" s="7">
        <f t="shared" si="5"/>
        <v>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6">
        <v>669.0</v>
      </c>
      <c r="C676" s="7">
        <f t="shared" si="1"/>
        <v>0</v>
      </c>
      <c r="D676" s="7">
        <f t="shared" si="3"/>
        <v>0</v>
      </c>
      <c r="E676" s="7">
        <f t="shared" si="4"/>
        <v>0</v>
      </c>
      <c r="F676" s="7">
        <f t="shared" si="2"/>
        <v>0</v>
      </c>
      <c r="G676" s="7">
        <f t="shared" si="5"/>
        <v>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6">
        <v>670.0</v>
      </c>
      <c r="C677" s="7">
        <f t="shared" si="1"/>
        <v>0</v>
      </c>
      <c r="D677" s="7">
        <f t="shared" si="3"/>
        <v>0</v>
      </c>
      <c r="E677" s="7">
        <f t="shared" si="4"/>
        <v>0</v>
      </c>
      <c r="F677" s="7">
        <f t="shared" si="2"/>
        <v>0</v>
      </c>
      <c r="G677" s="7">
        <f t="shared" si="5"/>
        <v>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6">
        <v>671.0</v>
      </c>
      <c r="C678" s="7">
        <f t="shared" si="1"/>
        <v>0</v>
      </c>
      <c r="D678" s="7">
        <f t="shared" si="3"/>
        <v>0</v>
      </c>
      <c r="E678" s="7">
        <f t="shared" si="4"/>
        <v>0</v>
      </c>
      <c r="F678" s="7">
        <f t="shared" si="2"/>
        <v>0</v>
      </c>
      <c r="G678" s="7">
        <f t="shared" si="5"/>
        <v>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6">
        <v>672.0</v>
      </c>
      <c r="C679" s="7">
        <f t="shared" si="1"/>
        <v>0</v>
      </c>
      <c r="D679" s="7">
        <f t="shared" si="3"/>
        <v>0</v>
      </c>
      <c r="E679" s="7">
        <f t="shared" si="4"/>
        <v>0</v>
      </c>
      <c r="F679" s="7">
        <f t="shared" si="2"/>
        <v>0</v>
      </c>
      <c r="G679" s="7">
        <f t="shared" si="5"/>
        <v>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6">
        <v>673.0</v>
      </c>
      <c r="C680" s="7">
        <f t="shared" si="1"/>
        <v>0</v>
      </c>
      <c r="D680" s="7">
        <f t="shared" si="3"/>
        <v>0</v>
      </c>
      <c r="E680" s="7">
        <f t="shared" si="4"/>
        <v>0</v>
      </c>
      <c r="F680" s="7">
        <f t="shared" si="2"/>
        <v>0</v>
      </c>
      <c r="G680" s="7">
        <f t="shared" si="5"/>
        <v>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6">
        <v>674.0</v>
      </c>
      <c r="C681" s="7">
        <f t="shared" si="1"/>
        <v>0</v>
      </c>
      <c r="D681" s="7">
        <f t="shared" si="3"/>
        <v>0</v>
      </c>
      <c r="E681" s="7">
        <f t="shared" si="4"/>
        <v>0</v>
      </c>
      <c r="F681" s="7">
        <f t="shared" si="2"/>
        <v>0</v>
      </c>
      <c r="G681" s="7">
        <f t="shared" si="5"/>
        <v>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6">
        <v>675.0</v>
      </c>
      <c r="C682" s="7">
        <f t="shared" si="1"/>
        <v>0</v>
      </c>
      <c r="D682" s="7">
        <f t="shared" si="3"/>
        <v>0</v>
      </c>
      <c r="E682" s="7">
        <f t="shared" si="4"/>
        <v>0</v>
      </c>
      <c r="F682" s="7">
        <f t="shared" si="2"/>
        <v>0</v>
      </c>
      <c r="G682" s="7">
        <f t="shared" si="5"/>
        <v>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6">
        <v>676.0</v>
      </c>
      <c r="C683" s="7">
        <f t="shared" si="1"/>
        <v>0</v>
      </c>
      <c r="D683" s="7">
        <f t="shared" si="3"/>
        <v>0</v>
      </c>
      <c r="E683" s="7">
        <f t="shared" si="4"/>
        <v>0</v>
      </c>
      <c r="F683" s="7">
        <f t="shared" si="2"/>
        <v>0</v>
      </c>
      <c r="G683" s="7">
        <f t="shared" si="5"/>
        <v>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6">
        <v>677.0</v>
      </c>
      <c r="C684" s="7">
        <f t="shared" si="1"/>
        <v>0</v>
      </c>
      <c r="D684" s="7">
        <f t="shared" si="3"/>
        <v>0</v>
      </c>
      <c r="E684" s="7">
        <f t="shared" si="4"/>
        <v>0</v>
      </c>
      <c r="F684" s="7">
        <f t="shared" si="2"/>
        <v>0</v>
      </c>
      <c r="G684" s="7">
        <f t="shared" si="5"/>
        <v>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6">
        <v>678.0</v>
      </c>
      <c r="C685" s="7">
        <f t="shared" si="1"/>
        <v>0</v>
      </c>
      <c r="D685" s="7">
        <f t="shared" si="3"/>
        <v>0</v>
      </c>
      <c r="E685" s="7">
        <f t="shared" si="4"/>
        <v>0</v>
      </c>
      <c r="F685" s="7">
        <f t="shared" si="2"/>
        <v>0</v>
      </c>
      <c r="G685" s="7">
        <f t="shared" si="5"/>
        <v>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6">
        <v>679.0</v>
      </c>
      <c r="C686" s="7">
        <f t="shared" si="1"/>
        <v>0</v>
      </c>
      <c r="D686" s="7">
        <f t="shared" si="3"/>
        <v>0</v>
      </c>
      <c r="E686" s="7">
        <f t="shared" si="4"/>
        <v>0</v>
      </c>
      <c r="F686" s="7">
        <f t="shared" si="2"/>
        <v>0</v>
      </c>
      <c r="G686" s="7">
        <f t="shared" si="5"/>
        <v>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6">
        <v>680.0</v>
      </c>
      <c r="C687" s="7">
        <f t="shared" si="1"/>
        <v>0</v>
      </c>
      <c r="D687" s="7">
        <f t="shared" si="3"/>
        <v>0</v>
      </c>
      <c r="E687" s="7">
        <f t="shared" si="4"/>
        <v>0</v>
      </c>
      <c r="F687" s="7">
        <f t="shared" si="2"/>
        <v>0</v>
      </c>
      <c r="G687" s="7">
        <f t="shared" si="5"/>
        <v>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6">
        <v>681.0</v>
      </c>
      <c r="C688" s="7">
        <f t="shared" si="1"/>
        <v>0</v>
      </c>
      <c r="D688" s="7">
        <f t="shared" si="3"/>
        <v>0</v>
      </c>
      <c r="E688" s="7">
        <f t="shared" si="4"/>
        <v>0</v>
      </c>
      <c r="F688" s="7">
        <f t="shared" si="2"/>
        <v>0</v>
      </c>
      <c r="G688" s="7">
        <f t="shared" si="5"/>
        <v>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6">
        <v>682.0</v>
      </c>
      <c r="C689" s="7">
        <f t="shared" si="1"/>
        <v>0</v>
      </c>
      <c r="D689" s="7">
        <f t="shared" si="3"/>
        <v>0</v>
      </c>
      <c r="E689" s="7">
        <f t="shared" si="4"/>
        <v>0</v>
      </c>
      <c r="F689" s="7">
        <f t="shared" si="2"/>
        <v>0</v>
      </c>
      <c r="G689" s="7">
        <f t="shared" si="5"/>
        <v>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6">
        <v>683.0</v>
      </c>
      <c r="C690" s="7">
        <f t="shared" si="1"/>
        <v>0</v>
      </c>
      <c r="D690" s="7">
        <f t="shared" si="3"/>
        <v>0</v>
      </c>
      <c r="E690" s="7">
        <f t="shared" si="4"/>
        <v>0</v>
      </c>
      <c r="F690" s="7">
        <f t="shared" si="2"/>
        <v>0</v>
      </c>
      <c r="G690" s="7">
        <f t="shared" si="5"/>
        <v>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6">
        <v>684.0</v>
      </c>
      <c r="C691" s="7">
        <f t="shared" si="1"/>
        <v>0</v>
      </c>
      <c r="D691" s="7">
        <f t="shared" si="3"/>
        <v>0</v>
      </c>
      <c r="E691" s="7">
        <f t="shared" si="4"/>
        <v>0</v>
      </c>
      <c r="F691" s="7">
        <f t="shared" si="2"/>
        <v>0</v>
      </c>
      <c r="G691" s="7">
        <f t="shared" si="5"/>
        <v>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6">
        <v>685.0</v>
      </c>
      <c r="C692" s="7">
        <f t="shared" si="1"/>
        <v>0</v>
      </c>
      <c r="D692" s="7">
        <f t="shared" si="3"/>
        <v>0</v>
      </c>
      <c r="E692" s="7">
        <f t="shared" si="4"/>
        <v>0</v>
      </c>
      <c r="F692" s="7">
        <f t="shared" si="2"/>
        <v>0</v>
      </c>
      <c r="G692" s="7">
        <f t="shared" si="5"/>
        <v>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6">
        <v>686.0</v>
      </c>
      <c r="C693" s="7">
        <f t="shared" si="1"/>
        <v>0</v>
      </c>
      <c r="D693" s="7">
        <f t="shared" si="3"/>
        <v>0</v>
      </c>
      <c r="E693" s="7">
        <f t="shared" si="4"/>
        <v>0</v>
      </c>
      <c r="F693" s="7">
        <f t="shared" si="2"/>
        <v>0</v>
      </c>
      <c r="G693" s="7">
        <f t="shared" si="5"/>
        <v>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6">
        <v>687.0</v>
      </c>
      <c r="C694" s="7">
        <f t="shared" si="1"/>
        <v>0</v>
      </c>
      <c r="D694" s="7">
        <f t="shared" si="3"/>
        <v>0</v>
      </c>
      <c r="E694" s="7">
        <f t="shared" si="4"/>
        <v>0</v>
      </c>
      <c r="F694" s="7">
        <f t="shared" si="2"/>
        <v>0</v>
      </c>
      <c r="G694" s="7">
        <f t="shared" si="5"/>
        <v>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6">
        <v>688.0</v>
      </c>
      <c r="C695" s="7">
        <f t="shared" si="1"/>
        <v>0</v>
      </c>
      <c r="D695" s="7">
        <f t="shared" si="3"/>
        <v>0</v>
      </c>
      <c r="E695" s="7">
        <f t="shared" si="4"/>
        <v>0</v>
      </c>
      <c r="F695" s="7">
        <f t="shared" si="2"/>
        <v>0</v>
      </c>
      <c r="G695" s="7">
        <f t="shared" si="5"/>
        <v>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6">
        <v>689.0</v>
      </c>
      <c r="C696" s="7">
        <f t="shared" si="1"/>
        <v>0</v>
      </c>
      <c r="D696" s="7">
        <f t="shared" si="3"/>
        <v>0</v>
      </c>
      <c r="E696" s="7">
        <f t="shared" si="4"/>
        <v>0</v>
      </c>
      <c r="F696" s="7">
        <f t="shared" si="2"/>
        <v>0</v>
      </c>
      <c r="G696" s="7">
        <f t="shared" si="5"/>
        <v>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6">
        <v>690.0</v>
      </c>
      <c r="C697" s="7">
        <f t="shared" si="1"/>
        <v>0</v>
      </c>
      <c r="D697" s="7">
        <f t="shared" si="3"/>
        <v>0</v>
      </c>
      <c r="E697" s="7">
        <f t="shared" si="4"/>
        <v>0</v>
      </c>
      <c r="F697" s="7">
        <f t="shared" si="2"/>
        <v>0</v>
      </c>
      <c r="G697" s="7">
        <f t="shared" si="5"/>
        <v>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6">
        <v>691.0</v>
      </c>
      <c r="C698" s="7">
        <f t="shared" si="1"/>
        <v>0</v>
      </c>
      <c r="D698" s="7">
        <f t="shared" si="3"/>
        <v>0</v>
      </c>
      <c r="E698" s="7">
        <f t="shared" si="4"/>
        <v>0</v>
      </c>
      <c r="F698" s="7">
        <f t="shared" si="2"/>
        <v>0</v>
      </c>
      <c r="G698" s="7">
        <f t="shared" si="5"/>
        <v>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6">
        <v>692.0</v>
      </c>
      <c r="C699" s="7">
        <f t="shared" si="1"/>
        <v>0</v>
      </c>
      <c r="D699" s="7">
        <f t="shared" si="3"/>
        <v>0</v>
      </c>
      <c r="E699" s="7">
        <f t="shared" si="4"/>
        <v>0</v>
      </c>
      <c r="F699" s="7">
        <f t="shared" si="2"/>
        <v>0</v>
      </c>
      <c r="G699" s="7">
        <f t="shared" si="5"/>
        <v>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6">
        <v>693.0</v>
      </c>
      <c r="C700" s="7">
        <f t="shared" si="1"/>
        <v>0</v>
      </c>
      <c r="D700" s="7">
        <f t="shared" si="3"/>
        <v>0</v>
      </c>
      <c r="E700" s="7">
        <f t="shared" si="4"/>
        <v>0</v>
      </c>
      <c r="F700" s="7">
        <f t="shared" si="2"/>
        <v>0</v>
      </c>
      <c r="G700" s="7">
        <f t="shared" si="5"/>
        <v>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6">
        <v>694.0</v>
      </c>
      <c r="C701" s="7">
        <f t="shared" si="1"/>
        <v>0</v>
      </c>
      <c r="D701" s="7">
        <f t="shared" si="3"/>
        <v>0</v>
      </c>
      <c r="E701" s="7">
        <f t="shared" si="4"/>
        <v>0</v>
      </c>
      <c r="F701" s="7">
        <f t="shared" si="2"/>
        <v>0</v>
      </c>
      <c r="G701" s="7">
        <f t="shared" si="5"/>
        <v>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6">
        <v>695.0</v>
      </c>
      <c r="C702" s="7">
        <f t="shared" si="1"/>
        <v>0</v>
      </c>
      <c r="D702" s="7">
        <f t="shared" si="3"/>
        <v>0</v>
      </c>
      <c r="E702" s="7">
        <f t="shared" si="4"/>
        <v>0</v>
      </c>
      <c r="F702" s="7">
        <f t="shared" si="2"/>
        <v>0</v>
      </c>
      <c r="G702" s="7">
        <f t="shared" si="5"/>
        <v>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6">
        <v>696.0</v>
      </c>
      <c r="C703" s="7">
        <f t="shared" si="1"/>
        <v>0</v>
      </c>
      <c r="D703" s="7">
        <f t="shared" si="3"/>
        <v>0</v>
      </c>
      <c r="E703" s="7">
        <f t="shared" si="4"/>
        <v>0</v>
      </c>
      <c r="F703" s="7">
        <f t="shared" si="2"/>
        <v>0</v>
      </c>
      <c r="G703" s="7">
        <f t="shared" si="5"/>
        <v>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6">
        <v>697.0</v>
      </c>
      <c r="C704" s="7">
        <f t="shared" si="1"/>
        <v>0</v>
      </c>
      <c r="D704" s="7">
        <f t="shared" si="3"/>
        <v>0</v>
      </c>
      <c r="E704" s="7">
        <f t="shared" si="4"/>
        <v>0</v>
      </c>
      <c r="F704" s="7">
        <f t="shared" si="2"/>
        <v>0</v>
      </c>
      <c r="G704" s="7">
        <f t="shared" si="5"/>
        <v>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6">
        <v>698.0</v>
      </c>
      <c r="C705" s="7">
        <f t="shared" si="1"/>
        <v>0</v>
      </c>
      <c r="D705" s="7">
        <f t="shared" si="3"/>
        <v>0</v>
      </c>
      <c r="E705" s="7">
        <f t="shared" si="4"/>
        <v>0</v>
      </c>
      <c r="F705" s="7">
        <f t="shared" si="2"/>
        <v>0</v>
      </c>
      <c r="G705" s="7">
        <f t="shared" si="5"/>
        <v>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6">
        <v>699.0</v>
      </c>
      <c r="C706" s="7">
        <f t="shared" si="1"/>
        <v>0</v>
      </c>
      <c r="D706" s="7">
        <f t="shared" si="3"/>
        <v>0</v>
      </c>
      <c r="E706" s="7">
        <f t="shared" si="4"/>
        <v>0</v>
      </c>
      <c r="F706" s="7">
        <f t="shared" si="2"/>
        <v>0</v>
      </c>
      <c r="G706" s="7">
        <f t="shared" si="5"/>
        <v>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6">
        <v>700.0</v>
      </c>
      <c r="C707" s="7">
        <f t="shared" si="1"/>
        <v>0</v>
      </c>
      <c r="D707" s="7">
        <f t="shared" si="3"/>
        <v>0</v>
      </c>
      <c r="E707" s="7">
        <f t="shared" si="4"/>
        <v>0</v>
      </c>
      <c r="F707" s="7">
        <f t="shared" si="2"/>
        <v>0</v>
      </c>
      <c r="G707" s="7">
        <f t="shared" si="5"/>
        <v>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6">
        <v>701.0</v>
      </c>
      <c r="C708" s="7">
        <f t="shared" si="1"/>
        <v>0</v>
      </c>
      <c r="D708" s="7">
        <f t="shared" si="3"/>
        <v>0</v>
      </c>
      <c r="E708" s="7">
        <f t="shared" si="4"/>
        <v>0</v>
      </c>
      <c r="F708" s="7">
        <f t="shared" si="2"/>
        <v>0</v>
      </c>
      <c r="G708" s="7">
        <f t="shared" si="5"/>
        <v>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6">
        <v>702.0</v>
      </c>
      <c r="C709" s="7">
        <f t="shared" si="1"/>
        <v>0</v>
      </c>
      <c r="D709" s="7">
        <f t="shared" si="3"/>
        <v>0</v>
      </c>
      <c r="E709" s="7">
        <f t="shared" si="4"/>
        <v>0</v>
      </c>
      <c r="F709" s="7">
        <f t="shared" si="2"/>
        <v>0</v>
      </c>
      <c r="G709" s="7">
        <f t="shared" si="5"/>
        <v>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6">
        <v>703.0</v>
      </c>
      <c r="C710" s="7">
        <f t="shared" si="1"/>
        <v>0</v>
      </c>
      <c r="D710" s="7">
        <f t="shared" si="3"/>
        <v>0</v>
      </c>
      <c r="E710" s="7">
        <f t="shared" si="4"/>
        <v>0</v>
      </c>
      <c r="F710" s="7">
        <f t="shared" si="2"/>
        <v>0</v>
      </c>
      <c r="G710" s="7">
        <f t="shared" si="5"/>
        <v>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6">
        <v>704.0</v>
      </c>
      <c r="C711" s="7">
        <f t="shared" si="1"/>
        <v>0</v>
      </c>
      <c r="D711" s="7">
        <f t="shared" si="3"/>
        <v>0</v>
      </c>
      <c r="E711" s="7">
        <f t="shared" si="4"/>
        <v>0</v>
      </c>
      <c r="F711" s="7">
        <f t="shared" si="2"/>
        <v>0</v>
      </c>
      <c r="G711" s="7">
        <f t="shared" si="5"/>
        <v>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6">
        <v>705.0</v>
      </c>
      <c r="C712" s="7">
        <f t="shared" si="1"/>
        <v>0</v>
      </c>
      <c r="D712" s="7">
        <f t="shared" si="3"/>
        <v>0</v>
      </c>
      <c r="E712" s="7">
        <f t="shared" si="4"/>
        <v>0</v>
      </c>
      <c r="F712" s="7">
        <f t="shared" si="2"/>
        <v>0</v>
      </c>
      <c r="G712" s="7">
        <f t="shared" si="5"/>
        <v>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6">
        <v>706.0</v>
      </c>
      <c r="C713" s="7">
        <f t="shared" si="1"/>
        <v>0</v>
      </c>
      <c r="D713" s="7">
        <f t="shared" si="3"/>
        <v>0</v>
      </c>
      <c r="E713" s="7">
        <f t="shared" si="4"/>
        <v>0</v>
      </c>
      <c r="F713" s="7">
        <f t="shared" si="2"/>
        <v>0</v>
      </c>
      <c r="G713" s="7">
        <f t="shared" si="5"/>
        <v>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6">
        <v>707.0</v>
      </c>
      <c r="C714" s="7">
        <f t="shared" si="1"/>
        <v>0</v>
      </c>
      <c r="D714" s="7">
        <f t="shared" si="3"/>
        <v>0</v>
      </c>
      <c r="E714" s="7">
        <f t="shared" si="4"/>
        <v>0</v>
      </c>
      <c r="F714" s="7">
        <f t="shared" si="2"/>
        <v>0</v>
      </c>
      <c r="G714" s="7">
        <f t="shared" si="5"/>
        <v>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6">
        <v>708.0</v>
      </c>
      <c r="C715" s="7">
        <f t="shared" si="1"/>
        <v>0</v>
      </c>
      <c r="D715" s="7">
        <f t="shared" si="3"/>
        <v>0</v>
      </c>
      <c r="E715" s="7">
        <f t="shared" si="4"/>
        <v>0</v>
      </c>
      <c r="F715" s="7">
        <f t="shared" si="2"/>
        <v>0</v>
      </c>
      <c r="G715" s="7">
        <f t="shared" si="5"/>
        <v>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6">
        <v>709.0</v>
      </c>
      <c r="C716" s="7">
        <f t="shared" si="1"/>
        <v>0</v>
      </c>
      <c r="D716" s="7">
        <f t="shared" si="3"/>
        <v>0</v>
      </c>
      <c r="E716" s="7">
        <f t="shared" si="4"/>
        <v>0</v>
      </c>
      <c r="F716" s="7">
        <f t="shared" si="2"/>
        <v>0</v>
      </c>
      <c r="G716" s="7">
        <f t="shared" si="5"/>
        <v>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6">
        <v>710.0</v>
      </c>
      <c r="C717" s="7">
        <f t="shared" si="1"/>
        <v>0</v>
      </c>
      <c r="D717" s="7">
        <f t="shared" si="3"/>
        <v>0</v>
      </c>
      <c r="E717" s="7">
        <f t="shared" si="4"/>
        <v>0</v>
      </c>
      <c r="F717" s="7">
        <f t="shared" si="2"/>
        <v>0</v>
      </c>
      <c r="G717" s="7">
        <f t="shared" si="5"/>
        <v>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6">
        <v>711.0</v>
      </c>
      <c r="C718" s="7">
        <f t="shared" si="1"/>
        <v>0</v>
      </c>
      <c r="D718" s="7">
        <f t="shared" si="3"/>
        <v>0</v>
      </c>
      <c r="E718" s="7">
        <f t="shared" si="4"/>
        <v>0</v>
      </c>
      <c r="F718" s="7">
        <f t="shared" si="2"/>
        <v>0</v>
      </c>
      <c r="G718" s="7">
        <f t="shared" si="5"/>
        <v>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6">
        <v>712.0</v>
      </c>
      <c r="C719" s="7">
        <f t="shared" si="1"/>
        <v>0</v>
      </c>
      <c r="D719" s="7">
        <f t="shared" si="3"/>
        <v>0</v>
      </c>
      <c r="E719" s="7">
        <f t="shared" si="4"/>
        <v>0</v>
      </c>
      <c r="F719" s="7">
        <f t="shared" si="2"/>
        <v>0</v>
      </c>
      <c r="G719" s="7">
        <f t="shared" si="5"/>
        <v>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6">
        <v>713.0</v>
      </c>
      <c r="C720" s="7">
        <f t="shared" si="1"/>
        <v>0</v>
      </c>
      <c r="D720" s="7">
        <f t="shared" si="3"/>
        <v>0</v>
      </c>
      <c r="E720" s="7">
        <f t="shared" si="4"/>
        <v>0</v>
      </c>
      <c r="F720" s="7">
        <f t="shared" si="2"/>
        <v>0</v>
      </c>
      <c r="G720" s="7">
        <f t="shared" si="5"/>
        <v>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6">
        <v>714.0</v>
      </c>
      <c r="C721" s="7">
        <f t="shared" si="1"/>
        <v>0</v>
      </c>
      <c r="D721" s="7">
        <f t="shared" si="3"/>
        <v>0</v>
      </c>
      <c r="E721" s="7">
        <f t="shared" si="4"/>
        <v>0</v>
      </c>
      <c r="F721" s="7">
        <f t="shared" si="2"/>
        <v>0</v>
      </c>
      <c r="G721" s="7">
        <f t="shared" si="5"/>
        <v>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6">
        <v>715.0</v>
      </c>
      <c r="C722" s="7">
        <f t="shared" si="1"/>
        <v>0</v>
      </c>
      <c r="D722" s="7">
        <f t="shared" si="3"/>
        <v>0</v>
      </c>
      <c r="E722" s="7">
        <f t="shared" si="4"/>
        <v>0</v>
      </c>
      <c r="F722" s="7">
        <f t="shared" si="2"/>
        <v>0</v>
      </c>
      <c r="G722" s="7">
        <f t="shared" si="5"/>
        <v>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6">
        <v>716.0</v>
      </c>
      <c r="C723" s="7">
        <f t="shared" si="1"/>
        <v>0</v>
      </c>
      <c r="D723" s="7">
        <f t="shared" si="3"/>
        <v>0</v>
      </c>
      <c r="E723" s="7">
        <f t="shared" si="4"/>
        <v>0</v>
      </c>
      <c r="F723" s="7">
        <f t="shared" si="2"/>
        <v>0</v>
      </c>
      <c r="G723" s="7">
        <f t="shared" si="5"/>
        <v>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6">
        <v>717.0</v>
      </c>
      <c r="C724" s="7">
        <f t="shared" si="1"/>
        <v>0</v>
      </c>
      <c r="D724" s="7">
        <f t="shared" si="3"/>
        <v>0</v>
      </c>
      <c r="E724" s="7">
        <f t="shared" si="4"/>
        <v>0</v>
      </c>
      <c r="F724" s="7">
        <f t="shared" si="2"/>
        <v>0</v>
      </c>
      <c r="G724" s="7">
        <f t="shared" si="5"/>
        <v>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6">
        <v>718.0</v>
      </c>
      <c r="C725" s="7">
        <f t="shared" si="1"/>
        <v>0</v>
      </c>
      <c r="D725" s="7">
        <f t="shared" si="3"/>
        <v>0</v>
      </c>
      <c r="E725" s="7">
        <f t="shared" si="4"/>
        <v>0</v>
      </c>
      <c r="F725" s="7">
        <f t="shared" si="2"/>
        <v>0</v>
      </c>
      <c r="G725" s="7">
        <f t="shared" si="5"/>
        <v>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6">
        <v>719.0</v>
      </c>
      <c r="C726" s="7">
        <f t="shared" si="1"/>
        <v>0</v>
      </c>
      <c r="D726" s="7">
        <f t="shared" si="3"/>
        <v>0</v>
      </c>
      <c r="E726" s="7">
        <f t="shared" si="4"/>
        <v>0</v>
      </c>
      <c r="F726" s="7">
        <f t="shared" si="2"/>
        <v>0</v>
      </c>
      <c r="G726" s="7">
        <f t="shared" si="5"/>
        <v>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6">
        <v>720.0</v>
      </c>
      <c r="C727" s="7">
        <f t="shared" si="1"/>
        <v>0</v>
      </c>
      <c r="D727" s="7">
        <f t="shared" si="3"/>
        <v>0</v>
      </c>
      <c r="E727" s="7">
        <f t="shared" si="4"/>
        <v>0</v>
      </c>
      <c r="F727" s="7">
        <f t="shared" si="2"/>
        <v>0</v>
      </c>
      <c r="G727" s="7">
        <f t="shared" si="5"/>
        <v>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6">
        <v>721.0</v>
      </c>
      <c r="C728" s="7">
        <f t="shared" si="1"/>
        <v>0</v>
      </c>
      <c r="D728" s="7">
        <f t="shared" si="3"/>
        <v>0</v>
      </c>
      <c r="E728" s="7">
        <f t="shared" si="4"/>
        <v>0</v>
      </c>
      <c r="F728" s="7">
        <f t="shared" si="2"/>
        <v>0</v>
      </c>
      <c r="G728" s="7">
        <f t="shared" si="5"/>
        <v>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6">
        <v>722.0</v>
      </c>
      <c r="C729" s="7">
        <f t="shared" si="1"/>
        <v>0</v>
      </c>
      <c r="D729" s="7">
        <f t="shared" si="3"/>
        <v>0</v>
      </c>
      <c r="E729" s="7">
        <f t="shared" si="4"/>
        <v>0</v>
      </c>
      <c r="F729" s="7">
        <f t="shared" si="2"/>
        <v>0</v>
      </c>
      <c r="G729" s="7">
        <f t="shared" si="5"/>
        <v>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6">
        <v>723.0</v>
      </c>
      <c r="C730" s="7">
        <f t="shared" si="1"/>
        <v>0</v>
      </c>
      <c r="D730" s="7">
        <f t="shared" si="3"/>
        <v>0</v>
      </c>
      <c r="E730" s="7">
        <f t="shared" si="4"/>
        <v>0</v>
      </c>
      <c r="F730" s="7">
        <f t="shared" si="2"/>
        <v>0</v>
      </c>
      <c r="G730" s="7">
        <f t="shared" si="5"/>
        <v>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6">
        <v>724.0</v>
      </c>
      <c r="C731" s="7">
        <f t="shared" si="1"/>
        <v>0</v>
      </c>
      <c r="D731" s="7">
        <f t="shared" si="3"/>
        <v>0</v>
      </c>
      <c r="E731" s="7">
        <f t="shared" si="4"/>
        <v>0</v>
      </c>
      <c r="F731" s="7">
        <f t="shared" si="2"/>
        <v>0</v>
      </c>
      <c r="G731" s="7">
        <f t="shared" si="5"/>
        <v>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6">
        <v>725.0</v>
      </c>
      <c r="C732" s="7">
        <f t="shared" si="1"/>
        <v>0</v>
      </c>
      <c r="D732" s="7">
        <f t="shared" si="3"/>
        <v>0</v>
      </c>
      <c r="E732" s="7">
        <f t="shared" si="4"/>
        <v>0</v>
      </c>
      <c r="F732" s="7">
        <f t="shared" si="2"/>
        <v>0</v>
      </c>
      <c r="G732" s="7">
        <f t="shared" si="5"/>
        <v>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6">
        <v>726.0</v>
      </c>
      <c r="C733" s="7">
        <f t="shared" si="1"/>
        <v>0</v>
      </c>
      <c r="D733" s="7">
        <f t="shared" si="3"/>
        <v>0</v>
      </c>
      <c r="E733" s="7">
        <f t="shared" si="4"/>
        <v>0</v>
      </c>
      <c r="F733" s="7">
        <f t="shared" si="2"/>
        <v>0</v>
      </c>
      <c r="G733" s="7">
        <f t="shared" si="5"/>
        <v>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6">
        <v>727.0</v>
      </c>
      <c r="C734" s="7">
        <f t="shared" si="1"/>
        <v>0</v>
      </c>
      <c r="D734" s="7">
        <f t="shared" si="3"/>
        <v>0</v>
      </c>
      <c r="E734" s="7">
        <f t="shared" si="4"/>
        <v>0</v>
      </c>
      <c r="F734" s="7">
        <f t="shared" si="2"/>
        <v>0</v>
      </c>
      <c r="G734" s="7">
        <f t="shared" si="5"/>
        <v>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6">
        <v>728.0</v>
      </c>
      <c r="C735" s="7">
        <f t="shared" si="1"/>
        <v>0</v>
      </c>
      <c r="D735" s="7">
        <f t="shared" si="3"/>
        <v>0</v>
      </c>
      <c r="E735" s="7">
        <f t="shared" si="4"/>
        <v>0</v>
      </c>
      <c r="F735" s="7">
        <f t="shared" si="2"/>
        <v>0</v>
      </c>
      <c r="G735" s="7">
        <f t="shared" si="5"/>
        <v>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6">
        <v>729.0</v>
      </c>
      <c r="C736" s="7">
        <f t="shared" si="1"/>
        <v>0</v>
      </c>
      <c r="D736" s="7">
        <f t="shared" si="3"/>
        <v>0</v>
      </c>
      <c r="E736" s="7">
        <f t="shared" si="4"/>
        <v>0</v>
      </c>
      <c r="F736" s="7">
        <f t="shared" si="2"/>
        <v>0</v>
      </c>
      <c r="G736" s="7">
        <f t="shared" si="5"/>
        <v>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6">
        <v>730.0</v>
      </c>
      <c r="C737" s="7">
        <f t="shared" si="1"/>
        <v>0</v>
      </c>
      <c r="D737" s="7">
        <f t="shared" si="3"/>
        <v>0</v>
      </c>
      <c r="E737" s="7">
        <f t="shared" si="4"/>
        <v>0</v>
      </c>
      <c r="F737" s="7">
        <f t="shared" si="2"/>
        <v>0</v>
      </c>
      <c r="G737" s="7">
        <f t="shared" si="5"/>
        <v>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6">
        <v>731.0</v>
      </c>
      <c r="C738" s="7">
        <f t="shared" si="1"/>
        <v>0</v>
      </c>
      <c r="D738" s="7">
        <f t="shared" si="3"/>
        <v>0</v>
      </c>
      <c r="E738" s="7">
        <f t="shared" si="4"/>
        <v>0</v>
      </c>
      <c r="F738" s="7">
        <f t="shared" si="2"/>
        <v>0</v>
      </c>
      <c r="G738" s="7">
        <f t="shared" si="5"/>
        <v>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6">
        <v>732.0</v>
      </c>
      <c r="C739" s="7">
        <f t="shared" si="1"/>
        <v>0</v>
      </c>
      <c r="D739" s="7">
        <f t="shared" si="3"/>
        <v>0</v>
      </c>
      <c r="E739" s="7">
        <f t="shared" si="4"/>
        <v>0</v>
      </c>
      <c r="F739" s="7">
        <f t="shared" si="2"/>
        <v>0</v>
      </c>
      <c r="G739" s="7">
        <f t="shared" si="5"/>
        <v>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6">
        <v>733.0</v>
      </c>
      <c r="C740" s="7">
        <f t="shared" si="1"/>
        <v>0</v>
      </c>
      <c r="D740" s="7">
        <f t="shared" si="3"/>
        <v>0</v>
      </c>
      <c r="E740" s="7">
        <f t="shared" si="4"/>
        <v>0</v>
      </c>
      <c r="F740" s="7">
        <f t="shared" si="2"/>
        <v>0</v>
      </c>
      <c r="G740" s="7">
        <f t="shared" si="5"/>
        <v>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6">
        <v>734.0</v>
      </c>
      <c r="C741" s="7">
        <f t="shared" si="1"/>
        <v>0</v>
      </c>
      <c r="D741" s="7">
        <f t="shared" si="3"/>
        <v>0</v>
      </c>
      <c r="E741" s="7">
        <f t="shared" si="4"/>
        <v>0</v>
      </c>
      <c r="F741" s="7">
        <f t="shared" si="2"/>
        <v>0</v>
      </c>
      <c r="G741" s="7">
        <f t="shared" si="5"/>
        <v>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6">
        <v>735.0</v>
      </c>
      <c r="C742" s="7">
        <f t="shared" si="1"/>
        <v>0</v>
      </c>
      <c r="D742" s="7">
        <f t="shared" si="3"/>
        <v>0</v>
      </c>
      <c r="E742" s="7">
        <f t="shared" si="4"/>
        <v>0</v>
      </c>
      <c r="F742" s="7">
        <f t="shared" si="2"/>
        <v>0</v>
      </c>
      <c r="G742" s="7">
        <f t="shared" si="5"/>
        <v>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6">
        <v>736.0</v>
      </c>
      <c r="C743" s="7">
        <f t="shared" si="1"/>
        <v>0</v>
      </c>
      <c r="D743" s="7">
        <f t="shared" si="3"/>
        <v>0</v>
      </c>
      <c r="E743" s="7">
        <f t="shared" si="4"/>
        <v>0</v>
      </c>
      <c r="F743" s="7">
        <f t="shared" si="2"/>
        <v>0</v>
      </c>
      <c r="G743" s="7">
        <f t="shared" si="5"/>
        <v>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6">
        <v>737.0</v>
      </c>
      <c r="C744" s="7">
        <f t="shared" si="1"/>
        <v>0</v>
      </c>
      <c r="D744" s="7">
        <f t="shared" si="3"/>
        <v>0</v>
      </c>
      <c r="E744" s="7">
        <f t="shared" si="4"/>
        <v>0</v>
      </c>
      <c r="F744" s="7">
        <f t="shared" si="2"/>
        <v>0</v>
      </c>
      <c r="G744" s="7">
        <f t="shared" si="5"/>
        <v>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6">
        <v>738.0</v>
      </c>
      <c r="C745" s="7">
        <f t="shared" si="1"/>
        <v>0</v>
      </c>
      <c r="D745" s="7">
        <f t="shared" si="3"/>
        <v>0</v>
      </c>
      <c r="E745" s="7">
        <f t="shared" si="4"/>
        <v>0</v>
      </c>
      <c r="F745" s="7">
        <f t="shared" si="2"/>
        <v>0</v>
      </c>
      <c r="G745" s="7">
        <f t="shared" si="5"/>
        <v>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6">
        <v>739.0</v>
      </c>
      <c r="C746" s="7">
        <f t="shared" si="1"/>
        <v>0</v>
      </c>
      <c r="D746" s="7">
        <f t="shared" si="3"/>
        <v>0</v>
      </c>
      <c r="E746" s="7">
        <f t="shared" si="4"/>
        <v>0</v>
      </c>
      <c r="F746" s="7">
        <f t="shared" si="2"/>
        <v>0</v>
      </c>
      <c r="G746" s="7">
        <f t="shared" si="5"/>
        <v>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6">
        <v>740.0</v>
      </c>
      <c r="C747" s="7">
        <f t="shared" si="1"/>
        <v>0</v>
      </c>
      <c r="D747" s="7">
        <f t="shared" si="3"/>
        <v>0</v>
      </c>
      <c r="E747" s="7">
        <f t="shared" si="4"/>
        <v>0</v>
      </c>
      <c r="F747" s="7">
        <f t="shared" si="2"/>
        <v>0</v>
      </c>
      <c r="G747" s="7">
        <f t="shared" si="5"/>
        <v>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6">
        <v>741.0</v>
      </c>
      <c r="C748" s="7">
        <f t="shared" si="1"/>
        <v>0</v>
      </c>
      <c r="D748" s="7">
        <f t="shared" si="3"/>
        <v>0</v>
      </c>
      <c r="E748" s="7">
        <f t="shared" si="4"/>
        <v>0</v>
      </c>
      <c r="F748" s="7">
        <f t="shared" si="2"/>
        <v>0</v>
      </c>
      <c r="G748" s="7">
        <f t="shared" si="5"/>
        <v>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6">
        <v>742.0</v>
      </c>
      <c r="C749" s="7">
        <f t="shared" si="1"/>
        <v>0</v>
      </c>
      <c r="D749" s="7">
        <f t="shared" si="3"/>
        <v>0</v>
      </c>
      <c r="E749" s="7">
        <f t="shared" si="4"/>
        <v>0</v>
      </c>
      <c r="F749" s="7">
        <f t="shared" si="2"/>
        <v>0</v>
      </c>
      <c r="G749" s="7">
        <f t="shared" si="5"/>
        <v>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6">
        <v>743.0</v>
      </c>
      <c r="C750" s="7">
        <f t="shared" si="1"/>
        <v>0</v>
      </c>
      <c r="D750" s="7">
        <f t="shared" si="3"/>
        <v>0</v>
      </c>
      <c r="E750" s="7">
        <f t="shared" si="4"/>
        <v>0</v>
      </c>
      <c r="F750" s="7">
        <f t="shared" si="2"/>
        <v>0</v>
      </c>
      <c r="G750" s="7">
        <f t="shared" si="5"/>
        <v>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6">
        <v>744.0</v>
      </c>
      <c r="C751" s="7">
        <f t="shared" si="1"/>
        <v>0</v>
      </c>
      <c r="D751" s="7">
        <f t="shared" si="3"/>
        <v>0</v>
      </c>
      <c r="E751" s="7">
        <f t="shared" si="4"/>
        <v>0</v>
      </c>
      <c r="F751" s="7">
        <f t="shared" si="2"/>
        <v>0</v>
      </c>
      <c r="G751" s="7">
        <f t="shared" si="5"/>
        <v>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6">
        <v>745.0</v>
      </c>
      <c r="C752" s="7">
        <f t="shared" si="1"/>
        <v>0</v>
      </c>
      <c r="D752" s="7">
        <f t="shared" si="3"/>
        <v>0</v>
      </c>
      <c r="E752" s="7">
        <f t="shared" si="4"/>
        <v>0</v>
      </c>
      <c r="F752" s="7">
        <f t="shared" si="2"/>
        <v>0</v>
      </c>
      <c r="G752" s="7">
        <f t="shared" si="5"/>
        <v>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6">
        <v>746.0</v>
      </c>
      <c r="C753" s="7">
        <f t="shared" si="1"/>
        <v>0</v>
      </c>
      <c r="D753" s="7">
        <f t="shared" si="3"/>
        <v>0</v>
      </c>
      <c r="E753" s="7">
        <f t="shared" si="4"/>
        <v>0</v>
      </c>
      <c r="F753" s="7">
        <f t="shared" si="2"/>
        <v>0</v>
      </c>
      <c r="G753" s="7">
        <f t="shared" si="5"/>
        <v>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6">
        <v>747.0</v>
      </c>
      <c r="C754" s="7">
        <f t="shared" si="1"/>
        <v>0</v>
      </c>
      <c r="D754" s="7">
        <f t="shared" si="3"/>
        <v>0</v>
      </c>
      <c r="E754" s="7">
        <f t="shared" si="4"/>
        <v>0</v>
      </c>
      <c r="F754" s="7">
        <f t="shared" si="2"/>
        <v>0</v>
      </c>
      <c r="G754" s="7">
        <f t="shared" si="5"/>
        <v>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6">
        <v>748.0</v>
      </c>
      <c r="C755" s="7">
        <f t="shared" si="1"/>
        <v>0</v>
      </c>
      <c r="D755" s="7">
        <f t="shared" si="3"/>
        <v>0</v>
      </c>
      <c r="E755" s="7">
        <f t="shared" si="4"/>
        <v>0</v>
      </c>
      <c r="F755" s="7">
        <f t="shared" si="2"/>
        <v>0</v>
      </c>
      <c r="G755" s="7">
        <f t="shared" si="5"/>
        <v>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6">
        <v>749.0</v>
      </c>
      <c r="C756" s="7">
        <f t="shared" si="1"/>
        <v>0</v>
      </c>
      <c r="D756" s="7">
        <f t="shared" si="3"/>
        <v>0</v>
      </c>
      <c r="E756" s="7">
        <f t="shared" si="4"/>
        <v>0</v>
      </c>
      <c r="F756" s="7">
        <f t="shared" si="2"/>
        <v>0</v>
      </c>
      <c r="G756" s="7">
        <f t="shared" si="5"/>
        <v>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6">
        <v>750.0</v>
      </c>
      <c r="C757" s="7">
        <f t="shared" si="1"/>
        <v>0</v>
      </c>
      <c r="D757" s="7">
        <f t="shared" si="3"/>
        <v>0</v>
      </c>
      <c r="E757" s="7">
        <f t="shared" si="4"/>
        <v>0</v>
      </c>
      <c r="F757" s="7">
        <f t="shared" si="2"/>
        <v>0</v>
      </c>
      <c r="G757" s="7">
        <f t="shared" si="5"/>
        <v>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6">
        <v>751.0</v>
      </c>
      <c r="C758" s="7">
        <f t="shared" si="1"/>
        <v>0</v>
      </c>
      <c r="D758" s="7">
        <f t="shared" si="3"/>
        <v>0</v>
      </c>
      <c r="E758" s="7">
        <f t="shared" si="4"/>
        <v>0</v>
      </c>
      <c r="F758" s="7">
        <f t="shared" si="2"/>
        <v>0</v>
      </c>
      <c r="G758" s="7">
        <f t="shared" si="5"/>
        <v>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6">
        <v>752.0</v>
      </c>
      <c r="C759" s="7">
        <f t="shared" si="1"/>
        <v>0</v>
      </c>
      <c r="D759" s="7">
        <f t="shared" si="3"/>
        <v>0</v>
      </c>
      <c r="E759" s="7">
        <f t="shared" si="4"/>
        <v>0</v>
      </c>
      <c r="F759" s="7">
        <f t="shared" si="2"/>
        <v>0</v>
      </c>
      <c r="G759" s="7">
        <f t="shared" si="5"/>
        <v>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6">
        <v>753.0</v>
      </c>
      <c r="C760" s="7">
        <f t="shared" si="1"/>
        <v>0</v>
      </c>
      <c r="D760" s="7">
        <f t="shared" si="3"/>
        <v>0</v>
      </c>
      <c r="E760" s="7">
        <f t="shared" si="4"/>
        <v>0</v>
      </c>
      <c r="F760" s="7">
        <f t="shared" si="2"/>
        <v>0</v>
      </c>
      <c r="G760" s="7">
        <f t="shared" si="5"/>
        <v>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6">
        <v>754.0</v>
      </c>
      <c r="C761" s="7">
        <f t="shared" si="1"/>
        <v>0</v>
      </c>
      <c r="D761" s="7">
        <f t="shared" si="3"/>
        <v>0</v>
      </c>
      <c r="E761" s="7">
        <f t="shared" si="4"/>
        <v>0</v>
      </c>
      <c r="F761" s="7">
        <f t="shared" si="2"/>
        <v>0</v>
      </c>
      <c r="G761" s="7">
        <f t="shared" si="5"/>
        <v>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6">
        <v>755.0</v>
      </c>
      <c r="C762" s="7">
        <f t="shared" si="1"/>
        <v>0</v>
      </c>
      <c r="D762" s="7">
        <f t="shared" si="3"/>
        <v>0</v>
      </c>
      <c r="E762" s="7">
        <f t="shared" si="4"/>
        <v>0</v>
      </c>
      <c r="F762" s="7">
        <f t="shared" si="2"/>
        <v>0</v>
      </c>
      <c r="G762" s="7">
        <f t="shared" si="5"/>
        <v>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6">
        <v>756.0</v>
      </c>
      <c r="C763" s="7">
        <f t="shared" si="1"/>
        <v>0</v>
      </c>
      <c r="D763" s="7">
        <f t="shared" si="3"/>
        <v>0</v>
      </c>
      <c r="E763" s="7">
        <f t="shared" si="4"/>
        <v>0</v>
      </c>
      <c r="F763" s="7">
        <f t="shared" si="2"/>
        <v>0</v>
      </c>
      <c r="G763" s="7">
        <f t="shared" si="5"/>
        <v>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6">
        <v>757.0</v>
      </c>
      <c r="C764" s="7">
        <f t="shared" si="1"/>
        <v>0</v>
      </c>
      <c r="D764" s="7">
        <f t="shared" si="3"/>
        <v>0</v>
      </c>
      <c r="E764" s="7">
        <f t="shared" si="4"/>
        <v>0</v>
      </c>
      <c r="F764" s="7">
        <f t="shared" si="2"/>
        <v>0</v>
      </c>
      <c r="G764" s="7">
        <f t="shared" si="5"/>
        <v>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6">
        <v>758.0</v>
      </c>
      <c r="C765" s="7">
        <f t="shared" si="1"/>
        <v>0</v>
      </c>
      <c r="D765" s="7">
        <f t="shared" si="3"/>
        <v>0</v>
      </c>
      <c r="E765" s="7">
        <f t="shared" si="4"/>
        <v>0</v>
      </c>
      <c r="F765" s="7">
        <f t="shared" si="2"/>
        <v>0</v>
      </c>
      <c r="G765" s="7">
        <f t="shared" si="5"/>
        <v>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6">
        <v>759.0</v>
      </c>
      <c r="C766" s="7">
        <f t="shared" si="1"/>
        <v>0</v>
      </c>
      <c r="D766" s="7">
        <f t="shared" si="3"/>
        <v>0</v>
      </c>
      <c r="E766" s="7">
        <f t="shared" si="4"/>
        <v>0</v>
      </c>
      <c r="F766" s="7">
        <f t="shared" si="2"/>
        <v>0</v>
      </c>
      <c r="G766" s="7">
        <f t="shared" si="5"/>
        <v>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6">
        <v>760.0</v>
      </c>
      <c r="C767" s="7">
        <f t="shared" si="1"/>
        <v>0</v>
      </c>
      <c r="D767" s="7">
        <f t="shared" si="3"/>
        <v>0</v>
      </c>
      <c r="E767" s="7">
        <f t="shared" si="4"/>
        <v>0</v>
      </c>
      <c r="F767" s="7">
        <f t="shared" si="2"/>
        <v>0</v>
      </c>
      <c r="G767" s="7">
        <f t="shared" si="5"/>
        <v>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6">
        <v>761.0</v>
      </c>
      <c r="C768" s="7">
        <f t="shared" si="1"/>
        <v>0</v>
      </c>
      <c r="D768" s="7">
        <f t="shared" si="3"/>
        <v>0</v>
      </c>
      <c r="E768" s="7">
        <f t="shared" si="4"/>
        <v>0</v>
      </c>
      <c r="F768" s="7">
        <f t="shared" si="2"/>
        <v>0</v>
      </c>
      <c r="G768" s="7">
        <f t="shared" si="5"/>
        <v>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6">
        <v>762.0</v>
      </c>
      <c r="C769" s="7">
        <f t="shared" si="1"/>
        <v>0</v>
      </c>
      <c r="D769" s="7">
        <f t="shared" si="3"/>
        <v>0</v>
      </c>
      <c r="E769" s="7">
        <f t="shared" si="4"/>
        <v>0</v>
      </c>
      <c r="F769" s="7">
        <f t="shared" si="2"/>
        <v>0</v>
      </c>
      <c r="G769" s="7">
        <f t="shared" si="5"/>
        <v>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6">
        <v>763.0</v>
      </c>
      <c r="C770" s="7">
        <f t="shared" si="1"/>
        <v>0</v>
      </c>
      <c r="D770" s="7">
        <f t="shared" si="3"/>
        <v>0</v>
      </c>
      <c r="E770" s="7">
        <f t="shared" si="4"/>
        <v>0</v>
      </c>
      <c r="F770" s="7">
        <f t="shared" si="2"/>
        <v>0</v>
      </c>
      <c r="G770" s="7">
        <f t="shared" si="5"/>
        <v>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6">
        <v>764.0</v>
      </c>
      <c r="C771" s="7">
        <f t="shared" si="1"/>
        <v>0</v>
      </c>
      <c r="D771" s="7">
        <f t="shared" si="3"/>
        <v>0</v>
      </c>
      <c r="E771" s="7">
        <f t="shared" si="4"/>
        <v>0</v>
      </c>
      <c r="F771" s="7">
        <f t="shared" si="2"/>
        <v>0</v>
      </c>
      <c r="G771" s="7">
        <f t="shared" si="5"/>
        <v>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6">
        <v>765.0</v>
      </c>
      <c r="C772" s="7">
        <f t="shared" si="1"/>
        <v>0</v>
      </c>
      <c r="D772" s="7">
        <f t="shared" si="3"/>
        <v>0</v>
      </c>
      <c r="E772" s="7">
        <f t="shared" si="4"/>
        <v>0</v>
      </c>
      <c r="F772" s="7">
        <f t="shared" si="2"/>
        <v>0</v>
      </c>
      <c r="G772" s="7">
        <f t="shared" si="5"/>
        <v>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6">
        <v>766.0</v>
      </c>
      <c r="C773" s="7">
        <f t="shared" si="1"/>
        <v>0</v>
      </c>
      <c r="D773" s="7">
        <f t="shared" si="3"/>
        <v>0</v>
      </c>
      <c r="E773" s="7">
        <f t="shared" si="4"/>
        <v>0</v>
      </c>
      <c r="F773" s="7">
        <f t="shared" si="2"/>
        <v>0</v>
      </c>
      <c r="G773" s="7">
        <f t="shared" si="5"/>
        <v>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6">
        <v>767.0</v>
      </c>
      <c r="C774" s="7">
        <f t="shared" si="1"/>
        <v>0</v>
      </c>
      <c r="D774" s="7">
        <f t="shared" si="3"/>
        <v>0</v>
      </c>
      <c r="E774" s="7">
        <f t="shared" si="4"/>
        <v>0</v>
      </c>
      <c r="F774" s="7">
        <f t="shared" si="2"/>
        <v>0</v>
      </c>
      <c r="G774" s="7">
        <f t="shared" si="5"/>
        <v>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6">
        <v>768.0</v>
      </c>
      <c r="C775" s="7">
        <f t="shared" si="1"/>
        <v>0</v>
      </c>
      <c r="D775" s="7">
        <f t="shared" si="3"/>
        <v>0</v>
      </c>
      <c r="E775" s="7">
        <f t="shared" si="4"/>
        <v>0</v>
      </c>
      <c r="F775" s="7">
        <f t="shared" si="2"/>
        <v>0</v>
      </c>
      <c r="G775" s="7">
        <f t="shared" si="5"/>
        <v>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6">
        <v>769.0</v>
      </c>
      <c r="C776" s="7">
        <f t="shared" si="1"/>
        <v>0</v>
      </c>
      <c r="D776" s="7">
        <f t="shared" si="3"/>
        <v>0</v>
      </c>
      <c r="E776" s="7">
        <f t="shared" si="4"/>
        <v>0</v>
      </c>
      <c r="F776" s="7">
        <f t="shared" si="2"/>
        <v>0</v>
      </c>
      <c r="G776" s="7">
        <f t="shared" si="5"/>
        <v>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6">
        <v>770.0</v>
      </c>
      <c r="C777" s="7">
        <f t="shared" si="1"/>
        <v>0</v>
      </c>
      <c r="D777" s="7">
        <f t="shared" si="3"/>
        <v>0</v>
      </c>
      <c r="E777" s="7">
        <f t="shared" si="4"/>
        <v>0</v>
      </c>
      <c r="F777" s="7">
        <f t="shared" si="2"/>
        <v>0</v>
      </c>
      <c r="G777" s="7">
        <f t="shared" si="5"/>
        <v>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6">
        <v>771.0</v>
      </c>
      <c r="C778" s="7">
        <f t="shared" si="1"/>
        <v>0</v>
      </c>
      <c r="D778" s="7">
        <f t="shared" si="3"/>
        <v>0</v>
      </c>
      <c r="E778" s="7">
        <f t="shared" si="4"/>
        <v>0</v>
      </c>
      <c r="F778" s="7">
        <f t="shared" si="2"/>
        <v>0</v>
      </c>
      <c r="G778" s="7">
        <f t="shared" si="5"/>
        <v>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6">
        <v>772.0</v>
      </c>
      <c r="C779" s="7">
        <f t="shared" si="1"/>
        <v>0</v>
      </c>
      <c r="D779" s="7">
        <f t="shared" si="3"/>
        <v>0</v>
      </c>
      <c r="E779" s="7">
        <f t="shared" si="4"/>
        <v>0</v>
      </c>
      <c r="F779" s="7">
        <f t="shared" si="2"/>
        <v>0</v>
      </c>
      <c r="G779" s="7">
        <f t="shared" si="5"/>
        <v>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6">
        <v>773.0</v>
      </c>
      <c r="C780" s="7">
        <f t="shared" si="1"/>
        <v>0</v>
      </c>
      <c r="D780" s="7">
        <f t="shared" si="3"/>
        <v>0</v>
      </c>
      <c r="E780" s="7">
        <f t="shared" si="4"/>
        <v>0</v>
      </c>
      <c r="F780" s="7">
        <f t="shared" si="2"/>
        <v>0</v>
      </c>
      <c r="G780" s="7">
        <f t="shared" si="5"/>
        <v>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6">
        <v>774.0</v>
      </c>
      <c r="C781" s="7">
        <f t="shared" si="1"/>
        <v>0</v>
      </c>
      <c r="D781" s="7">
        <f t="shared" si="3"/>
        <v>0</v>
      </c>
      <c r="E781" s="7">
        <f t="shared" si="4"/>
        <v>0</v>
      </c>
      <c r="F781" s="7">
        <f t="shared" si="2"/>
        <v>0</v>
      </c>
      <c r="G781" s="7">
        <f t="shared" si="5"/>
        <v>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6">
        <v>775.0</v>
      </c>
      <c r="C782" s="7">
        <f t="shared" si="1"/>
        <v>0</v>
      </c>
      <c r="D782" s="7">
        <f t="shared" si="3"/>
        <v>0</v>
      </c>
      <c r="E782" s="7">
        <f t="shared" si="4"/>
        <v>0</v>
      </c>
      <c r="F782" s="7">
        <f t="shared" si="2"/>
        <v>0</v>
      </c>
      <c r="G782" s="7">
        <f t="shared" si="5"/>
        <v>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6">
        <v>776.0</v>
      </c>
      <c r="C783" s="7">
        <f t="shared" si="1"/>
        <v>0</v>
      </c>
      <c r="D783" s="7">
        <f t="shared" si="3"/>
        <v>0</v>
      </c>
      <c r="E783" s="7">
        <f t="shared" si="4"/>
        <v>0</v>
      </c>
      <c r="F783" s="7">
        <f t="shared" si="2"/>
        <v>0</v>
      </c>
      <c r="G783" s="7">
        <f t="shared" si="5"/>
        <v>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6">
        <v>777.0</v>
      </c>
      <c r="C784" s="7">
        <f t="shared" si="1"/>
        <v>0</v>
      </c>
      <c r="D784" s="7">
        <f t="shared" si="3"/>
        <v>0</v>
      </c>
      <c r="E784" s="7">
        <f t="shared" si="4"/>
        <v>0</v>
      </c>
      <c r="F784" s="7">
        <f t="shared" si="2"/>
        <v>0</v>
      </c>
      <c r="G784" s="7">
        <f t="shared" si="5"/>
        <v>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6">
        <v>778.0</v>
      </c>
      <c r="C785" s="7">
        <f t="shared" si="1"/>
        <v>0</v>
      </c>
      <c r="D785" s="7">
        <f t="shared" si="3"/>
        <v>0</v>
      </c>
      <c r="E785" s="7">
        <f t="shared" si="4"/>
        <v>0</v>
      </c>
      <c r="F785" s="7">
        <f t="shared" si="2"/>
        <v>0</v>
      </c>
      <c r="G785" s="7">
        <f t="shared" si="5"/>
        <v>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6">
        <v>779.0</v>
      </c>
      <c r="C786" s="7">
        <f t="shared" si="1"/>
        <v>0</v>
      </c>
      <c r="D786" s="7">
        <f t="shared" si="3"/>
        <v>0</v>
      </c>
      <c r="E786" s="7">
        <f t="shared" si="4"/>
        <v>0</v>
      </c>
      <c r="F786" s="7">
        <f t="shared" si="2"/>
        <v>0</v>
      </c>
      <c r="G786" s="7">
        <f t="shared" si="5"/>
        <v>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6">
        <v>780.0</v>
      </c>
      <c r="C787" s="7">
        <f t="shared" si="1"/>
        <v>0</v>
      </c>
      <c r="D787" s="7">
        <f t="shared" si="3"/>
        <v>0</v>
      </c>
      <c r="E787" s="7">
        <f t="shared" si="4"/>
        <v>0</v>
      </c>
      <c r="F787" s="7">
        <f t="shared" si="2"/>
        <v>0</v>
      </c>
      <c r="G787" s="7">
        <f t="shared" si="5"/>
        <v>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6">
        <v>781.0</v>
      </c>
      <c r="C788" s="7">
        <f t="shared" si="1"/>
        <v>0</v>
      </c>
      <c r="D788" s="7">
        <f t="shared" si="3"/>
        <v>0</v>
      </c>
      <c r="E788" s="7">
        <f t="shared" si="4"/>
        <v>0</v>
      </c>
      <c r="F788" s="7">
        <f t="shared" si="2"/>
        <v>0</v>
      </c>
      <c r="G788" s="7">
        <f t="shared" si="5"/>
        <v>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6">
        <v>782.0</v>
      </c>
      <c r="C789" s="7">
        <f t="shared" si="1"/>
        <v>0</v>
      </c>
      <c r="D789" s="7">
        <f t="shared" si="3"/>
        <v>0</v>
      </c>
      <c r="E789" s="7">
        <f t="shared" si="4"/>
        <v>0</v>
      </c>
      <c r="F789" s="7">
        <f t="shared" si="2"/>
        <v>0</v>
      </c>
      <c r="G789" s="7">
        <f t="shared" si="5"/>
        <v>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6">
        <v>783.0</v>
      </c>
      <c r="C790" s="7">
        <f t="shared" si="1"/>
        <v>0</v>
      </c>
      <c r="D790" s="7">
        <f t="shared" si="3"/>
        <v>0</v>
      </c>
      <c r="E790" s="7">
        <f t="shared" si="4"/>
        <v>0</v>
      </c>
      <c r="F790" s="7">
        <f t="shared" si="2"/>
        <v>0</v>
      </c>
      <c r="G790" s="7">
        <f t="shared" si="5"/>
        <v>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6">
        <v>784.0</v>
      </c>
      <c r="C791" s="7">
        <f t="shared" si="1"/>
        <v>0</v>
      </c>
      <c r="D791" s="7">
        <f t="shared" si="3"/>
        <v>0</v>
      </c>
      <c r="E791" s="7">
        <f t="shared" si="4"/>
        <v>0</v>
      </c>
      <c r="F791" s="7">
        <f t="shared" si="2"/>
        <v>0</v>
      </c>
      <c r="G791" s="7">
        <f t="shared" si="5"/>
        <v>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6">
        <v>785.0</v>
      </c>
      <c r="C792" s="7">
        <f t="shared" si="1"/>
        <v>0</v>
      </c>
      <c r="D792" s="7">
        <f t="shared" si="3"/>
        <v>0</v>
      </c>
      <c r="E792" s="7">
        <f t="shared" si="4"/>
        <v>0</v>
      </c>
      <c r="F792" s="7">
        <f t="shared" si="2"/>
        <v>0</v>
      </c>
      <c r="G792" s="7">
        <f t="shared" si="5"/>
        <v>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6">
        <v>786.0</v>
      </c>
      <c r="C793" s="7">
        <f t="shared" si="1"/>
        <v>0</v>
      </c>
      <c r="D793" s="7">
        <f t="shared" si="3"/>
        <v>0</v>
      </c>
      <c r="E793" s="7">
        <f t="shared" si="4"/>
        <v>0</v>
      </c>
      <c r="F793" s="7">
        <f t="shared" si="2"/>
        <v>0</v>
      </c>
      <c r="G793" s="7">
        <f t="shared" si="5"/>
        <v>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6">
        <v>787.0</v>
      </c>
      <c r="C794" s="7">
        <f t="shared" si="1"/>
        <v>0</v>
      </c>
      <c r="D794" s="7">
        <f t="shared" si="3"/>
        <v>0</v>
      </c>
      <c r="E794" s="7">
        <f t="shared" si="4"/>
        <v>0</v>
      </c>
      <c r="F794" s="7">
        <f t="shared" si="2"/>
        <v>0</v>
      </c>
      <c r="G794" s="7">
        <f t="shared" si="5"/>
        <v>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6">
        <v>788.0</v>
      </c>
      <c r="C795" s="7">
        <f t="shared" si="1"/>
        <v>0</v>
      </c>
      <c r="D795" s="7">
        <f t="shared" si="3"/>
        <v>0</v>
      </c>
      <c r="E795" s="7">
        <f t="shared" si="4"/>
        <v>0</v>
      </c>
      <c r="F795" s="7">
        <f t="shared" si="2"/>
        <v>0</v>
      </c>
      <c r="G795" s="7">
        <f t="shared" si="5"/>
        <v>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6">
        <v>789.0</v>
      </c>
      <c r="C796" s="7">
        <f t="shared" si="1"/>
        <v>0</v>
      </c>
      <c r="D796" s="7">
        <f t="shared" si="3"/>
        <v>0</v>
      </c>
      <c r="E796" s="7">
        <f t="shared" si="4"/>
        <v>0</v>
      </c>
      <c r="F796" s="7">
        <f t="shared" si="2"/>
        <v>0</v>
      </c>
      <c r="G796" s="7">
        <f t="shared" si="5"/>
        <v>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6">
        <v>790.0</v>
      </c>
      <c r="C797" s="7">
        <f t="shared" si="1"/>
        <v>0</v>
      </c>
      <c r="D797" s="7">
        <f t="shared" si="3"/>
        <v>0</v>
      </c>
      <c r="E797" s="7">
        <f t="shared" si="4"/>
        <v>0</v>
      </c>
      <c r="F797" s="7">
        <f t="shared" si="2"/>
        <v>0</v>
      </c>
      <c r="G797" s="7">
        <f t="shared" si="5"/>
        <v>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6">
        <v>791.0</v>
      </c>
      <c r="C798" s="7">
        <f t="shared" si="1"/>
        <v>0</v>
      </c>
      <c r="D798" s="7">
        <f t="shared" si="3"/>
        <v>0</v>
      </c>
      <c r="E798" s="7">
        <f t="shared" si="4"/>
        <v>0</v>
      </c>
      <c r="F798" s="7">
        <f t="shared" si="2"/>
        <v>0</v>
      </c>
      <c r="G798" s="7">
        <f t="shared" si="5"/>
        <v>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6">
        <v>792.0</v>
      </c>
      <c r="C799" s="7">
        <f t="shared" si="1"/>
        <v>0</v>
      </c>
      <c r="D799" s="7">
        <f t="shared" si="3"/>
        <v>0</v>
      </c>
      <c r="E799" s="7">
        <f t="shared" si="4"/>
        <v>0</v>
      </c>
      <c r="F799" s="7">
        <f t="shared" si="2"/>
        <v>0</v>
      </c>
      <c r="G799" s="7">
        <f t="shared" si="5"/>
        <v>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6">
        <v>793.0</v>
      </c>
      <c r="C800" s="7">
        <f t="shared" si="1"/>
        <v>0</v>
      </c>
      <c r="D800" s="7">
        <f t="shared" si="3"/>
        <v>0</v>
      </c>
      <c r="E800" s="7">
        <f t="shared" si="4"/>
        <v>0</v>
      </c>
      <c r="F800" s="7">
        <f t="shared" si="2"/>
        <v>0</v>
      </c>
      <c r="G800" s="7">
        <f t="shared" si="5"/>
        <v>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6">
        <v>794.0</v>
      </c>
      <c r="C801" s="7">
        <f t="shared" si="1"/>
        <v>0</v>
      </c>
      <c r="D801" s="7">
        <f t="shared" si="3"/>
        <v>0</v>
      </c>
      <c r="E801" s="7">
        <f t="shared" si="4"/>
        <v>0</v>
      </c>
      <c r="F801" s="7">
        <f t="shared" si="2"/>
        <v>0</v>
      </c>
      <c r="G801" s="7">
        <f t="shared" si="5"/>
        <v>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6">
        <v>795.0</v>
      </c>
      <c r="C802" s="7">
        <f t="shared" si="1"/>
        <v>0</v>
      </c>
      <c r="D802" s="7">
        <f t="shared" si="3"/>
        <v>0</v>
      </c>
      <c r="E802" s="7">
        <f t="shared" si="4"/>
        <v>0</v>
      </c>
      <c r="F802" s="7">
        <f t="shared" si="2"/>
        <v>0</v>
      </c>
      <c r="G802" s="7">
        <f t="shared" si="5"/>
        <v>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6">
        <v>796.0</v>
      </c>
      <c r="C803" s="7">
        <f t="shared" si="1"/>
        <v>0</v>
      </c>
      <c r="D803" s="7">
        <f t="shared" si="3"/>
        <v>0</v>
      </c>
      <c r="E803" s="7">
        <f t="shared" si="4"/>
        <v>0</v>
      </c>
      <c r="F803" s="7">
        <f t="shared" si="2"/>
        <v>0</v>
      </c>
      <c r="G803" s="7">
        <f t="shared" si="5"/>
        <v>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6">
        <v>797.0</v>
      </c>
      <c r="C804" s="7">
        <f t="shared" si="1"/>
        <v>0</v>
      </c>
      <c r="D804" s="7">
        <f t="shared" si="3"/>
        <v>0</v>
      </c>
      <c r="E804" s="7">
        <f t="shared" si="4"/>
        <v>0</v>
      </c>
      <c r="F804" s="7">
        <f t="shared" si="2"/>
        <v>0</v>
      </c>
      <c r="G804" s="7">
        <f t="shared" si="5"/>
        <v>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6">
        <v>798.0</v>
      </c>
      <c r="C805" s="7">
        <f t="shared" si="1"/>
        <v>0</v>
      </c>
      <c r="D805" s="7">
        <f t="shared" si="3"/>
        <v>0</v>
      </c>
      <c r="E805" s="7">
        <f t="shared" si="4"/>
        <v>0</v>
      </c>
      <c r="F805" s="7">
        <f t="shared" si="2"/>
        <v>0</v>
      </c>
      <c r="G805" s="7">
        <f t="shared" si="5"/>
        <v>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6">
        <v>799.0</v>
      </c>
      <c r="C806" s="7">
        <f t="shared" si="1"/>
        <v>0</v>
      </c>
      <c r="D806" s="7">
        <f t="shared" si="3"/>
        <v>0</v>
      </c>
      <c r="E806" s="7">
        <f t="shared" si="4"/>
        <v>0</v>
      </c>
      <c r="F806" s="7">
        <f t="shared" si="2"/>
        <v>0</v>
      </c>
      <c r="G806" s="7">
        <f t="shared" si="5"/>
        <v>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6">
        <v>800.0</v>
      </c>
      <c r="C807" s="7">
        <f t="shared" si="1"/>
        <v>0</v>
      </c>
      <c r="D807" s="7">
        <f t="shared" si="3"/>
        <v>0</v>
      </c>
      <c r="E807" s="7">
        <f t="shared" si="4"/>
        <v>0</v>
      </c>
      <c r="F807" s="7">
        <f t="shared" si="2"/>
        <v>0</v>
      </c>
      <c r="G807" s="7">
        <f t="shared" si="5"/>
        <v>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6">
        <v>801.0</v>
      </c>
      <c r="C808" s="7">
        <f t="shared" si="1"/>
        <v>0</v>
      </c>
      <c r="D808" s="7">
        <f t="shared" si="3"/>
        <v>0</v>
      </c>
      <c r="E808" s="7">
        <f t="shared" si="4"/>
        <v>0</v>
      </c>
      <c r="F808" s="7">
        <f t="shared" si="2"/>
        <v>0</v>
      </c>
      <c r="G808" s="7">
        <f t="shared" si="5"/>
        <v>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6">
        <v>802.0</v>
      </c>
      <c r="C809" s="7">
        <f t="shared" si="1"/>
        <v>0</v>
      </c>
      <c r="D809" s="7">
        <f t="shared" si="3"/>
        <v>0</v>
      </c>
      <c r="E809" s="7">
        <f t="shared" si="4"/>
        <v>0</v>
      </c>
      <c r="F809" s="7">
        <f t="shared" si="2"/>
        <v>0</v>
      </c>
      <c r="G809" s="7">
        <f t="shared" si="5"/>
        <v>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6">
        <v>803.0</v>
      </c>
      <c r="C810" s="7">
        <f t="shared" si="1"/>
        <v>0</v>
      </c>
      <c r="D810" s="7">
        <f t="shared" si="3"/>
        <v>0</v>
      </c>
      <c r="E810" s="7">
        <f t="shared" si="4"/>
        <v>0</v>
      </c>
      <c r="F810" s="7">
        <f t="shared" si="2"/>
        <v>0</v>
      </c>
      <c r="G810" s="7">
        <f t="shared" si="5"/>
        <v>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6">
        <v>804.0</v>
      </c>
      <c r="C811" s="7">
        <f t="shared" si="1"/>
        <v>0</v>
      </c>
      <c r="D811" s="7">
        <f t="shared" si="3"/>
        <v>0</v>
      </c>
      <c r="E811" s="7">
        <f t="shared" si="4"/>
        <v>0</v>
      </c>
      <c r="F811" s="7">
        <f t="shared" si="2"/>
        <v>0</v>
      </c>
      <c r="G811" s="7">
        <f t="shared" si="5"/>
        <v>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6">
        <v>805.0</v>
      </c>
      <c r="C812" s="7">
        <f t="shared" si="1"/>
        <v>0</v>
      </c>
      <c r="D812" s="7">
        <f t="shared" si="3"/>
        <v>0</v>
      </c>
      <c r="E812" s="7">
        <f t="shared" si="4"/>
        <v>0</v>
      </c>
      <c r="F812" s="7">
        <f t="shared" si="2"/>
        <v>0</v>
      </c>
      <c r="G812" s="7">
        <f t="shared" si="5"/>
        <v>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6">
        <v>806.0</v>
      </c>
      <c r="C813" s="7">
        <f t="shared" si="1"/>
        <v>0</v>
      </c>
      <c r="D813" s="7">
        <f t="shared" si="3"/>
        <v>0</v>
      </c>
      <c r="E813" s="7">
        <f t="shared" si="4"/>
        <v>0</v>
      </c>
      <c r="F813" s="7">
        <f t="shared" si="2"/>
        <v>0</v>
      </c>
      <c r="G813" s="7">
        <f t="shared" si="5"/>
        <v>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6">
        <v>807.0</v>
      </c>
      <c r="C814" s="7">
        <f t="shared" si="1"/>
        <v>0</v>
      </c>
      <c r="D814" s="7">
        <f t="shared" si="3"/>
        <v>0</v>
      </c>
      <c r="E814" s="7">
        <f t="shared" si="4"/>
        <v>0</v>
      </c>
      <c r="F814" s="7">
        <f t="shared" si="2"/>
        <v>0</v>
      </c>
      <c r="G814" s="7">
        <f t="shared" si="5"/>
        <v>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6">
        <v>808.0</v>
      </c>
      <c r="C815" s="7">
        <f t="shared" si="1"/>
        <v>0</v>
      </c>
      <c r="D815" s="7">
        <f t="shared" si="3"/>
        <v>0</v>
      </c>
      <c r="E815" s="7">
        <f t="shared" si="4"/>
        <v>0</v>
      </c>
      <c r="F815" s="7">
        <f t="shared" si="2"/>
        <v>0</v>
      </c>
      <c r="G815" s="7">
        <f t="shared" si="5"/>
        <v>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6">
        <v>809.0</v>
      </c>
      <c r="C816" s="7">
        <f t="shared" si="1"/>
        <v>0</v>
      </c>
      <c r="D816" s="7">
        <f t="shared" si="3"/>
        <v>0</v>
      </c>
      <c r="E816" s="7">
        <f t="shared" si="4"/>
        <v>0</v>
      </c>
      <c r="F816" s="7">
        <f t="shared" si="2"/>
        <v>0</v>
      </c>
      <c r="G816" s="7">
        <f t="shared" si="5"/>
        <v>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6">
        <v>810.0</v>
      </c>
      <c r="C817" s="7">
        <f t="shared" si="1"/>
        <v>0</v>
      </c>
      <c r="D817" s="7">
        <f t="shared" si="3"/>
        <v>0</v>
      </c>
      <c r="E817" s="7">
        <f t="shared" si="4"/>
        <v>0</v>
      </c>
      <c r="F817" s="7">
        <f t="shared" si="2"/>
        <v>0</v>
      </c>
      <c r="G817" s="7">
        <f t="shared" si="5"/>
        <v>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6">
        <v>811.0</v>
      </c>
      <c r="C818" s="7">
        <f t="shared" si="1"/>
        <v>0</v>
      </c>
      <c r="D818" s="7">
        <f t="shared" si="3"/>
        <v>0</v>
      </c>
      <c r="E818" s="7">
        <f t="shared" si="4"/>
        <v>0</v>
      </c>
      <c r="F818" s="7">
        <f t="shared" si="2"/>
        <v>0</v>
      </c>
      <c r="G818" s="7">
        <f t="shared" si="5"/>
        <v>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6">
        <v>812.0</v>
      </c>
      <c r="C819" s="7">
        <f t="shared" si="1"/>
        <v>0</v>
      </c>
      <c r="D819" s="7">
        <f t="shared" si="3"/>
        <v>0</v>
      </c>
      <c r="E819" s="7">
        <f t="shared" si="4"/>
        <v>0</v>
      </c>
      <c r="F819" s="7">
        <f t="shared" si="2"/>
        <v>0</v>
      </c>
      <c r="G819" s="7">
        <f t="shared" si="5"/>
        <v>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6">
        <v>813.0</v>
      </c>
      <c r="C820" s="7">
        <f t="shared" si="1"/>
        <v>0</v>
      </c>
      <c r="D820" s="7">
        <f t="shared" si="3"/>
        <v>0</v>
      </c>
      <c r="E820" s="7">
        <f t="shared" si="4"/>
        <v>0</v>
      </c>
      <c r="F820" s="7">
        <f t="shared" si="2"/>
        <v>0</v>
      </c>
      <c r="G820" s="7">
        <f t="shared" si="5"/>
        <v>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6">
        <v>814.0</v>
      </c>
      <c r="C821" s="7">
        <f t="shared" si="1"/>
        <v>0</v>
      </c>
      <c r="D821" s="7">
        <f t="shared" si="3"/>
        <v>0</v>
      </c>
      <c r="E821" s="7">
        <f t="shared" si="4"/>
        <v>0</v>
      </c>
      <c r="F821" s="7">
        <f t="shared" si="2"/>
        <v>0</v>
      </c>
      <c r="G821" s="7">
        <f t="shared" si="5"/>
        <v>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6">
        <v>815.0</v>
      </c>
      <c r="C822" s="7">
        <f t="shared" si="1"/>
        <v>0</v>
      </c>
      <c r="D822" s="7">
        <f t="shared" si="3"/>
        <v>0</v>
      </c>
      <c r="E822" s="7">
        <f t="shared" si="4"/>
        <v>0</v>
      </c>
      <c r="F822" s="7">
        <f t="shared" si="2"/>
        <v>0</v>
      </c>
      <c r="G822" s="7">
        <f t="shared" si="5"/>
        <v>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6">
        <v>816.0</v>
      </c>
      <c r="C823" s="7">
        <f t="shared" si="1"/>
        <v>0</v>
      </c>
      <c r="D823" s="7">
        <f t="shared" si="3"/>
        <v>0</v>
      </c>
      <c r="E823" s="7">
        <f t="shared" si="4"/>
        <v>0</v>
      </c>
      <c r="F823" s="7">
        <f t="shared" si="2"/>
        <v>0</v>
      </c>
      <c r="G823" s="7">
        <f t="shared" si="5"/>
        <v>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6">
        <v>817.0</v>
      </c>
      <c r="C824" s="7">
        <f t="shared" si="1"/>
        <v>0</v>
      </c>
      <c r="D824" s="7">
        <f t="shared" si="3"/>
        <v>0</v>
      </c>
      <c r="E824" s="7">
        <f t="shared" si="4"/>
        <v>0</v>
      </c>
      <c r="F824" s="7">
        <f t="shared" si="2"/>
        <v>0</v>
      </c>
      <c r="G824" s="7">
        <f t="shared" si="5"/>
        <v>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6">
        <v>818.0</v>
      </c>
      <c r="C825" s="7">
        <f t="shared" si="1"/>
        <v>0</v>
      </c>
      <c r="D825" s="7">
        <f t="shared" si="3"/>
        <v>0</v>
      </c>
      <c r="E825" s="7">
        <f t="shared" si="4"/>
        <v>0</v>
      </c>
      <c r="F825" s="7">
        <f t="shared" si="2"/>
        <v>0</v>
      </c>
      <c r="G825" s="7">
        <f t="shared" si="5"/>
        <v>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6">
        <v>819.0</v>
      </c>
      <c r="C826" s="7">
        <f t="shared" si="1"/>
        <v>0</v>
      </c>
      <c r="D826" s="7">
        <f t="shared" si="3"/>
        <v>0</v>
      </c>
      <c r="E826" s="7">
        <f t="shared" si="4"/>
        <v>0</v>
      </c>
      <c r="F826" s="7">
        <f t="shared" si="2"/>
        <v>0</v>
      </c>
      <c r="G826" s="7">
        <f t="shared" si="5"/>
        <v>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6">
        <v>820.0</v>
      </c>
      <c r="C827" s="7">
        <f t="shared" si="1"/>
        <v>0</v>
      </c>
      <c r="D827" s="7">
        <f t="shared" si="3"/>
        <v>0</v>
      </c>
      <c r="E827" s="7">
        <f t="shared" si="4"/>
        <v>0</v>
      </c>
      <c r="F827" s="7">
        <f t="shared" si="2"/>
        <v>0</v>
      </c>
      <c r="G827" s="7">
        <f t="shared" si="5"/>
        <v>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6">
        <v>821.0</v>
      </c>
      <c r="C828" s="7">
        <f t="shared" si="1"/>
        <v>0</v>
      </c>
      <c r="D828" s="7">
        <f t="shared" si="3"/>
        <v>0</v>
      </c>
      <c r="E828" s="7">
        <f t="shared" si="4"/>
        <v>0</v>
      </c>
      <c r="F828" s="7">
        <f t="shared" si="2"/>
        <v>0</v>
      </c>
      <c r="G828" s="7">
        <f t="shared" si="5"/>
        <v>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6">
        <v>822.0</v>
      </c>
      <c r="C829" s="7">
        <f t="shared" si="1"/>
        <v>0</v>
      </c>
      <c r="D829" s="7">
        <f t="shared" si="3"/>
        <v>0</v>
      </c>
      <c r="E829" s="7">
        <f t="shared" si="4"/>
        <v>0</v>
      </c>
      <c r="F829" s="7">
        <f t="shared" si="2"/>
        <v>0</v>
      </c>
      <c r="G829" s="7">
        <f t="shared" si="5"/>
        <v>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6">
        <v>823.0</v>
      </c>
      <c r="C830" s="7">
        <f t="shared" si="1"/>
        <v>0</v>
      </c>
      <c r="D830" s="7">
        <f t="shared" si="3"/>
        <v>0</v>
      </c>
      <c r="E830" s="7">
        <f t="shared" si="4"/>
        <v>0</v>
      </c>
      <c r="F830" s="7">
        <f t="shared" si="2"/>
        <v>0</v>
      </c>
      <c r="G830" s="7">
        <f t="shared" si="5"/>
        <v>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6">
        <v>824.0</v>
      </c>
      <c r="C831" s="7">
        <f t="shared" si="1"/>
        <v>0</v>
      </c>
      <c r="D831" s="7">
        <f t="shared" si="3"/>
        <v>0</v>
      </c>
      <c r="E831" s="7">
        <f t="shared" si="4"/>
        <v>0</v>
      </c>
      <c r="F831" s="7">
        <f t="shared" si="2"/>
        <v>0</v>
      </c>
      <c r="G831" s="7">
        <f t="shared" si="5"/>
        <v>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6">
        <v>825.0</v>
      </c>
      <c r="C832" s="7">
        <f t="shared" si="1"/>
        <v>0</v>
      </c>
      <c r="D832" s="7">
        <f t="shared" si="3"/>
        <v>0</v>
      </c>
      <c r="E832" s="7">
        <f t="shared" si="4"/>
        <v>0</v>
      </c>
      <c r="F832" s="7">
        <f t="shared" si="2"/>
        <v>0</v>
      </c>
      <c r="G832" s="7">
        <f t="shared" si="5"/>
        <v>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6">
        <v>826.0</v>
      </c>
      <c r="C833" s="7">
        <f t="shared" si="1"/>
        <v>0</v>
      </c>
      <c r="D833" s="7">
        <f t="shared" si="3"/>
        <v>0</v>
      </c>
      <c r="E833" s="7">
        <f t="shared" si="4"/>
        <v>0</v>
      </c>
      <c r="F833" s="7">
        <f t="shared" si="2"/>
        <v>0</v>
      </c>
      <c r="G833" s="7">
        <f t="shared" si="5"/>
        <v>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6">
        <v>827.0</v>
      </c>
      <c r="C834" s="7">
        <f t="shared" si="1"/>
        <v>0</v>
      </c>
      <c r="D834" s="7">
        <f t="shared" si="3"/>
        <v>0</v>
      </c>
      <c r="E834" s="7">
        <f t="shared" si="4"/>
        <v>0</v>
      </c>
      <c r="F834" s="7">
        <f t="shared" si="2"/>
        <v>0</v>
      </c>
      <c r="G834" s="7">
        <f t="shared" si="5"/>
        <v>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6">
        <v>828.0</v>
      </c>
      <c r="C835" s="7">
        <f t="shared" si="1"/>
        <v>0</v>
      </c>
      <c r="D835" s="7">
        <f t="shared" si="3"/>
        <v>0</v>
      </c>
      <c r="E835" s="7">
        <f t="shared" si="4"/>
        <v>0</v>
      </c>
      <c r="F835" s="7">
        <f t="shared" si="2"/>
        <v>0</v>
      </c>
      <c r="G835" s="7">
        <f t="shared" si="5"/>
        <v>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6">
        <v>829.0</v>
      </c>
      <c r="C836" s="7">
        <f t="shared" si="1"/>
        <v>0</v>
      </c>
      <c r="D836" s="7">
        <f t="shared" si="3"/>
        <v>0</v>
      </c>
      <c r="E836" s="7">
        <f t="shared" si="4"/>
        <v>0</v>
      </c>
      <c r="F836" s="7">
        <f t="shared" si="2"/>
        <v>0</v>
      </c>
      <c r="G836" s="7">
        <f t="shared" si="5"/>
        <v>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6">
        <v>830.0</v>
      </c>
      <c r="C837" s="7">
        <f t="shared" si="1"/>
        <v>0</v>
      </c>
      <c r="D837" s="7">
        <f t="shared" si="3"/>
        <v>0</v>
      </c>
      <c r="E837" s="7">
        <f t="shared" si="4"/>
        <v>0</v>
      </c>
      <c r="F837" s="7">
        <f t="shared" si="2"/>
        <v>0</v>
      </c>
      <c r="G837" s="7">
        <f t="shared" si="5"/>
        <v>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6">
        <v>831.0</v>
      </c>
      <c r="C838" s="7">
        <f t="shared" si="1"/>
        <v>0</v>
      </c>
      <c r="D838" s="7">
        <f t="shared" si="3"/>
        <v>0</v>
      </c>
      <c r="E838" s="7">
        <f t="shared" si="4"/>
        <v>0</v>
      </c>
      <c r="F838" s="7">
        <f t="shared" si="2"/>
        <v>0</v>
      </c>
      <c r="G838" s="7">
        <f t="shared" si="5"/>
        <v>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6">
        <v>832.0</v>
      </c>
      <c r="C839" s="7">
        <f t="shared" si="1"/>
        <v>0</v>
      </c>
      <c r="D839" s="7">
        <f t="shared" si="3"/>
        <v>0</v>
      </c>
      <c r="E839" s="7">
        <f t="shared" si="4"/>
        <v>0</v>
      </c>
      <c r="F839" s="7">
        <f t="shared" si="2"/>
        <v>0</v>
      </c>
      <c r="G839" s="7">
        <f t="shared" si="5"/>
        <v>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6">
        <v>833.0</v>
      </c>
      <c r="C840" s="7">
        <f t="shared" si="1"/>
        <v>0</v>
      </c>
      <c r="D840" s="7">
        <f t="shared" si="3"/>
        <v>0</v>
      </c>
      <c r="E840" s="7">
        <f t="shared" si="4"/>
        <v>0</v>
      </c>
      <c r="F840" s="7">
        <f t="shared" si="2"/>
        <v>0</v>
      </c>
      <c r="G840" s="7">
        <f t="shared" si="5"/>
        <v>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6">
        <v>834.0</v>
      </c>
      <c r="C841" s="7">
        <f t="shared" si="1"/>
        <v>0</v>
      </c>
      <c r="D841" s="7">
        <f t="shared" si="3"/>
        <v>0</v>
      </c>
      <c r="E841" s="7">
        <f t="shared" si="4"/>
        <v>0</v>
      </c>
      <c r="F841" s="7">
        <f t="shared" si="2"/>
        <v>0</v>
      </c>
      <c r="G841" s="7">
        <f t="shared" si="5"/>
        <v>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6">
        <v>835.0</v>
      </c>
      <c r="C842" s="7">
        <f t="shared" si="1"/>
        <v>0</v>
      </c>
      <c r="D842" s="7">
        <f t="shared" si="3"/>
        <v>0</v>
      </c>
      <c r="E842" s="7">
        <f t="shared" si="4"/>
        <v>0</v>
      </c>
      <c r="F842" s="7">
        <f t="shared" si="2"/>
        <v>0</v>
      </c>
      <c r="G842" s="7">
        <f t="shared" si="5"/>
        <v>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6">
        <v>836.0</v>
      </c>
      <c r="C843" s="7">
        <f t="shared" si="1"/>
        <v>0</v>
      </c>
      <c r="D843" s="7">
        <f t="shared" si="3"/>
        <v>0</v>
      </c>
      <c r="E843" s="7">
        <f t="shared" si="4"/>
        <v>0</v>
      </c>
      <c r="F843" s="7">
        <f t="shared" si="2"/>
        <v>0</v>
      </c>
      <c r="G843" s="7">
        <f t="shared" si="5"/>
        <v>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6">
        <v>837.0</v>
      </c>
      <c r="C844" s="7">
        <f t="shared" si="1"/>
        <v>0</v>
      </c>
      <c r="D844" s="7">
        <f t="shared" si="3"/>
        <v>0</v>
      </c>
      <c r="E844" s="7">
        <f t="shared" si="4"/>
        <v>0</v>
      </c>
      <c r="F844" s="7">
        <f t="shared" si="2"/>
        <v>0</v>
      </c>
      <c r="G844" s="7">
        <f t="shared" si="5"/>
        <v>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6">
        <v>838.0</v>
      </c>
      <c r="C845" s="7">
        <f t="shared" si="1"/>
        <v>0</v>
      </c>
      <c r="D845" s="7">
        <f t="shared" si="3"/>
        <v>0</v>
      </c>
      <c r="E845" s="7">
        <f t="shared" si="4"/>
        <v>0</v>
      </c>
      <c r="F845" s="7">
        <f t="shared" si="2"/>
        <v>0</v>
      </c>
      <c r="G845" s="7">
        <f t="shared" si="5"/>
        <v>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6">
        <v>839.0</v>
      </c>
      <c r="C846" s="7">
        <f t="shared" si="1"/>
        <v>0</v>
      </c>
      <c r="D846" s="7">
        <f t="shared" si="3"/>
        <v>0</v>
      </c>
      <c r="E846" s="7">
        <f t="shared" si="4"/>
        <v>0</v>
      </c>
      <c r="F846" s="7">
        <f t="shared" si="2"/>
        <v>0</v>
      </c>
      <c r="G846" s="7">
        <f t="shared" si="5"/>
        <v>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6">
        <v>840.0</v>
      </c>
      <c r="C847" s="7">
        <f t="shared" si="1"/>
        <v>0</v>
      </c>
      <c r="D847" s="7">
        <f t="shared" si="3"/>
        <v>0</v>
      </c>
      <c r="E847" s="7">
        <f t="shared" si="4"/>
        <v>0</v>
      </c>
      <c r="F847" s="7">
        <f t="shared" si="2"/>
        <v>0</v>
      </c>
      <c r="G847" s="7">
        <f t="shared" si="5"/>
        <v>0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6">
        <v>841.0</v>
      </c>
      <c r="C848" s="7">
        <f t="shared" si="1"/>
        <v>0</v>
      </c>
      <c r="D848" s="7">
        <f t="shared" si="3"/>
        <v>0</v>
      </c>
      <c r="E848" s="7">
        <f t="shared" si="4"/>
        <v>0</v>
      </c>
      <c r="F848" s="7">
        <f t="shared" si="2"/>
        <v>0</v>
      </c>
      <c r="G848" s="7">
        <f t="shared" si="5"/>
        <v>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6">
        <v>842.0</v>
      </c>
      <c r="C849" s="7">
        <f t="shared" si="1"/>
        <v>0</v>
      </c>
      <c r="D849" s="7">
        <f t="shared" si="3"/>
        <v>0</v>
      </c>
      <c r="E849" s="7">
        <f t="shared" si="4"/>
        <v>0</v>
      </c>
      <c r="F849" s="7">
        <f t="shared" si="2"/>
        <v>0</v>
      </c>
      <c r="G849" s="7">
        <f t="shared" si="5"/>
        <v>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6">
        <v>843.0</v>
      </c>
      <c r="C850" s="7">
        <f t="shared" si="1"/>
        <v>0</v>
      </c>
      <c r="D850" s="7">
        <f t="shared" si="3"/>
        <v>0</v>
      </c>
      <c r="E850" s="7">
        <f t="shared" si="4"/>
        <v>0</v>
      </c>
      <c r="F850" s="7">
        <f t="shared" si="2"/>
        <v>0</v>
      </c>
      <c r="G850" s="7">
        <f t="shared" si="5"/>
        <v>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6">
        <v>844.0</v>
      </c>
      <c r="C851" s="7">
        <f t="shared" si="1"/>
        <v>0</v>
      </c>
      <c r="D851" s="7">
        <f t="shared" si="3"/>
        <v>0</v>
      </c>
      <c r="E851" s="7">
        <f t="shared" si="4"/>
        <v>0</v>
      </c>
      <c r="F851" s="7">
        <f t="shared" si="2"/>
        <v>0</v>
      </c>
      <c r="G851" s="7">
        <f t="shared" si="5"/>
        <v>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6">
        <v>845.0</v>
      </c>
      <c r="C852" s="7">
        <f t="shared" si="1"/>
        <v>0</v>
      </c>
      <c r="D852" s="7">
        <f t="shared" si="3"/>
        <v>0</v>
      </c>
      <c r="E852" s="7">
        <f t="shared" si="4"/>
        <v>0</v>
      </c>
      <c r="F852" s="7">
        <f t="shared" si="2"/>
        <v>0</v>
      </c>
      <c r="G852" s="7">
        <f t="shared" si="5"/>
        <v>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6">
        <v>846.0</v>
      </c>
      <c r="C853" s="7">
        <f t="shared" si="1"/>
        <v>0</v>
      </c>
      <c r="D853" s="7">
        <f t="shared" si="3"/>
        <v>0</v>
      </c>
      <c r="E853" s="7">
        <f t="shared" si="4"/>
        <v>0</v>
      </c>
      <c r="F853" s="7">
        <f t="shared" si="2"/>
        <v>0</v>
      </c>
      <c r="G853" s="7">
        <f t="shared" si="5"/>
        <v>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6">
        <v>847.0</v>
      </c>
      <c r="C854" s="7">
        <f t="shared" si="1"/>
        <v>0</v>
      </c>
      <c r="D854" s="7">
        <f t="shared" si="3"/>
        <v>0</v>
      </c>
      <c r="E854" s="7">
        <f t="shared" si="4"/>
        <v>0</v>
      </c>
      <c r="F854" s="7">
        <f t="shared" si="2"/>
        <v>0</v>
      </c>
      <c r="G854" s="7">
        <f t="shared" si="5"/>
        <v>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6">
        <v>848.0</v>
      </c>
      <c r="C855" s="7">
        <f t="shared" si="1"/>
        <v>0</v>
      </c>
      <c r="D855" s="7">
        <f t="shared" si="3"/>
        <v>0</v>
      </c>
      <c r="E855" s="7">
        <f t="shared" si="4"/>
        <v>0</v>
      </c>
      <c r="F855" s="7">
        <f t="shared" si="2"/>
        <v>0</v>
      </c>
      <c r="G855" s="7">
        <f t="shared" si="5"/>
        <v>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6">
        <v>849.0</v>
      </c>
      <c r="C856" s="7">
        <f t="shared" si="1"/>
        <v>0</v>
      </c>
      <c r="D856" s="7">
        <f t="shared" si="3"/>
        <v>0</v>
      </c>
      <c r="E856" s="7">
        <f t="shared" si="4"/>
        <v>0</v>
      </c>
      <c r="F856" s="7">
        <f t="shared" si="2"/>
        <v>0</v>
      </c>
      <c r="G856" s="7">
        <f t="shared" si="5"/>
        <v>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6">
        <v>850.0</v>
      </c>
      <c r="C857" s="7">
        <f t="shared" si="1"/>
        <v>0</v>
      </c>
      <c r="D857" s="7">
        <f t="shared" si="3"/>
        <v>0</v>
      </c>
      <c r="E857" s="7">
        <f t="shared" si="4"/>
        <v>0</v>
      </c>
      <c r="F857" s="7">
        <f t="shared" si="2"/>
        <v>0</v>
      </c>
      <c r="G857" s="7">
        <f t="shared" si="5"/>
        <v>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6">
        <v>851.0</v>
      </c>
      <c r="C858" s="7">
        <f t="shared" si="1"/>
        <v>0</v>
      </c>
      <c r="D858" s="7">
        <f t="shared" si="3"/>
        <v>0</v>
      </c>
      <c r="E858" s="7">
        <f t="shared" si="4"/>
        <v>0</v>
      </c>
      <c r="F858" s="7">
        <f t="shared" si="2"/>
        <v>0</v>
      </c>
      <c r="G858" s="7">
        <f t="shared" si="5"/>
        <v>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6">
        <v>852.0</v>
      </c>
      <c r="C859" s="7">
        <f t="shared" si="1"/>
        <v>0</v>
      </c>
      <c r="D859" s="7">
        <f t="shared" si="3"/>
        <v>0</v>
      </c>
      <c r="E859" s="7">
        <f t="shared" si="4"/>
        <v>0</v>
      </c>
      <c r="F859" s="7">
        <f t="shared" si="2"/>
        <v>0</v>
      </c>
      <c r="G859" s="7">
        <f t="shared" si="5"/>
        <v>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6">
        <v>853.0</v>
      </c>
      <c r="C860" s="7">
        <f t="shared" si="1"/>
        <v>0</v>
      </c>
      <c r="D860" s="7">
        <f t="shared" si="3"/>
        <v>0</v>
      </c>
      <c r="E860" s="7">
        <f t="shared" si="4"/>
        <v>0</v>
      </c>
      <c r="F860" s="7">
        <f t="shared" si="2"/>
        <v>0</v>
      </c>
      <c r="G860" s="7">
        <f t="shared" si="5"/>
        <v>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6">
        <v>854.0</v>
      </c>
      <c r="C861" s="7">
        <f t="shared" si="1"/>
        <v>0</v>
      </c>
      <c r="D861" s="7">
        <f t="shared" si="3"/>
        <v>0</v>
      </c>
      <c r="E861" s="7">
        <f t="shared" si="4"/>
        <v>0</v>
      </c>
      <c r="F861" s="7">
        <f t="shared" si="2"/>
        <v>0</v>
      </c>
      <c r="G861" s="7">
        <f t="shared" si="5"/>
        <v>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6">
        <v>855.0</v>
      </c>
      <c r="C862" s="7">
        <f t="shared" si="1"/>
        <v>0</v>
      </c>
      <c r="D862" s="7">
        <f t="shared" si="3"/>
        <v>0</v>
      </c>
      <c r="E862" s="7">
        <f t="shared" si="4"/>
        <v>0</v>
      </c>
      <c r="F862" s="7">
        <f t="shared" si="2"/>
        <v>0</v>
      </c>
      <c r="G862" s="7">
        <f t="shared" si="5"/>
        <v>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6">
        <v>856.0</v>
      </c>
      <c r="C863" s="7">
        <f t="shared" si="1"/>
        <v>0</v>
      </c>
      <c r="D863" s="7">
        <f t="shared" si="3"/>
        <v>0</v>
      </c>
      <c r="E863" s="7">
        <f t="shared" si="4"/>
        <v>0</v>
      </c>
      <c r="F863" s="7">
        <f t="shared" si="2"/>
        <v>0</v>
      </c>
      <c r="G863" s="7">
        <f t="shared" si="5"/>
        <v>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6">
        <v>857.0</v>
      </c>
      <c r="C864" s="7">
        <f t="shared" si="1"/>
        <v>0</v>
      </c>
      <c r="D864" s="7">
        <f t="shared" si="3"/>
        <v>0</v>
      </c>
      <c r="E864" s="7">
        <f t="shared" si="4"/>
        <v>0</v>
      </c>
      <c r="F864" s="7">
        <f t="shared" si="2"/>
        <v>0</v>
      </c>
      <c r="G864" s="7">
        <f t="shared" si="5"/>
        <v>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6">
        <v>858.0</v>
      </c>
      <c r="C865" s="7">
        <f t="shared" si="1"/>
        <v>0</v>
      </c>
      <c r="D865" s="7">
        <f t="shared" si="3"/>
        <v>0</v>
      </c>
      <c r="E865" s="7">
        <f t="shared" si="4"/>
        <v>0</v>
      </c>
      <c r="F865" s="7">
        <f t="shared" si="2"/>
        <v>0</v>
      </c>
      <c r="G865" s="7">
        <f t="shared" si="5"/>
        <v>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6">
        <v>859.0</v>
      </c>
      <c r="C866" s="7">
        <f t="shared" si="1"/>
        <v>0</v>
      </c>
      <c r="D866" s="7">
        <f t="shared" si="3"/>
        <v>0</v>
      </c>
      <c r="E866" s="7">
        <f t="shared" si="4"/>
        <v>0</v>
      </c>
      <c r="F866" s="7">
        <f t="shared" si="2"/>
        <v>0</v>
      </c>
      <c r="G866" s="7">
        <f t="shared" si="5"/>
        <v>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6">
        <v>860.0</v>
      </c>
      <c r="C867" s="7">
        <f t="shared" si="1"/>
        <v>0</v>
      </c>
      <c r="D867" s="7">
        <f t="shared" si="3"/>
        <v>0</v>
      </c>
      <c r="E867" s="7">
        <f t="shared" si="4"/>
        <v>0</v>
      </c>
      <c r="F867" s="7">
        <f t="shared" si="2"/>
        <v>0</v>
      </c>
      <c r="G867" s="7">
        <f t="shared" si="5"/>
        <v>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6">
        <v>861.0</v>
      </c>
      <c r="C868" s="7">
        <f t="shared" si="1"/>
        <v>0</v>
      </c>
      <c r="D868" s="7">
        <f t="shared" si="3"/>
        <v>0</v>
      </c>
      <c r="E868" s="7">
        <f t="shared" si="4"/>
        <v>0</v>
      </c>
      <c r="F868" s="7">
        <f t="shared" si="2"/>
        <v>0</v>
      </c>
      <c r="G868" s="7">
        <f t="shared" si="5"/>
        <v>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6">
        <v>862.0</v>
      </c>
      <c r="C869" s="7">
        <f t="shared" si="1"/>
        <v>0</v>
      </c>
      <c r="D869" s="7">
        <f t="shared" si="3"/>
        <v>0</v>
      </c>
      <c r="E869" s="7">
        <f t="shared" si="4"/>
        <v>0</v>
      </c>
      <c r="F869" s="7">
        <f t="shared" si="2"/>
        <v>0</v>
      </c>
      <c r="G869" s="7">
        <f t="shared" si="5"/>
        <v>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6">
        <v>863.0</v>
      </c>
      <c r="C870" s="7">
        <f t="shared" si="1"/>
        <v>0</v>
      </c>
      <c r="D870" s="7">
        <f t="shared" si="3"/>
        <v>0</v>
      </c>
      <c r="E870" s="7">
        <f t="shared" si="4"/>
        <v>0</v>
      </c>
      <c r="F870" s="7">
        <f t="shared" si="2"/>
        <v>0</v>
      </c>
      <c r="G870" s="7">
        <f t="shared" si="5"/>
        <v>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6">
        <v>864.0</v>
      </c>
      <c r="C871" s="7">
        <f t="shared" si="1"/>
        <v>0</v>
      </c>
      <c r="D871" s="7">
        <f t="shared" si="3"/>
        <v>0</v>
      </c>
      <c r="E871" s="7">
        <f t="shared" si="4"/>
        <v>0</v>
      </c>
      <c r="F871" s="7">
        <f t="shared" si="2"/>
        <v>0</v>
      </c>
      <c r="G871" s="7">
        <f t="shared" si="5"/>
        <v>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6">
        <v>865.0</v>
      </c>
      <c r="C872" s="7">
        <f t="shared" si="1"/>
        <v>0</v>
      </c>
      <c r="D872" s="7">
        <f t="shared" si="3"/>
        <v>0</v>
      </c>
      <c r="E872" s="7">
        <f t="shared" si="4"/>
        <v>0</v>
      </c>
      <c r="F872" s="7">
        <f t="shared" si="2"/>
        <v>0</v>
      </c>
      <c r="G872" s="7">
        <f t="shared" si="5"/>
        <v>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6">
        <v>866.0</v>
      </c>
      <c r="C873" s="7">
        <f t="shared" si="1"/>
        <v>0</v>
      </c>
      <c r="D873" s="7">
        <f t="shared" si="3"/>
        <v>0</v>
      </c>
      <c r="E873" s="7">
        <f t="shared" si="4"/>
        <v>0</v>
      </c>
      <c r="F873" s="7">
        <f t="shared" si="2"/>
        <v>0</v>
      </c>
      <c r="G873" s="7">
        <f t="shared" si="5"/>
        <v>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6">
        <v>867.0</v>
      </c>
      <c r="C874" s="7">
        <f t="shared" si="1"/>
        <v>0</v>
      </c>
      <c r="D874" s="7">
        <f t="shared" si="3"/>
        <v>0</v>
      </c>
      <c r="E874" s="7">
        <f t="shared" si="4"/>
        <v>0</v>
      </c>
      <c r="F874" s="7">
        <f t="shared" si="2"/>
        <v>0</v>
      </c>
      <c r="G874" s="7">
        <f t="shared" si="5"/>
        <v>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6">
        <v>868.0</v>
      </c>
      <c r="C875" s="7">
        <f t="shared" si="1"/>
        <v>0</v>
      </c>
      <c r="D875" s="7">
        <f t="shared" si="3"/>
        <v>0</v>
      </c>
      <c r="E875" s="7">
        <f t="shared" si="4"/>
        <v>0</v>
      </c>
      <c r="F875" s="7">
        <f t="shared" si="2"/>
        <v>0</v>
      </c>
      <c r="G875" s="7">
        <f t="shared" si="5"/>
        <v>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6">
        <v>869.0</v>
      </c>
      <c r="C876" s="7">
        <f t="shared" si="1"/>
        <v>0</v>
      </c>
      <c r="D876" s="7">
        <f t="shared" si="3"/>
        <v>0</v>
      </c>
      <c r="E876" s="7">
        <f t="shared" si="4"/>
        <v>0</v>
      </c>
      <c r="F876" s="7">
        <f t="shared" si="2"/>
        <v>0</v>
      </c>
      <c r="G876" s="7">
        <f t="shared" si="5"/>
        <v>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6">
        <v>870.0</v>
      </c>
      <c r="C877" s="7">
        <f t="shared" si="1"/>
        <v>0</v>
      </c>
      <c r="D877" s="7">
        <f t="shared" si="3"/>
        <v>0</v>
      </c>
      <c r="E877" s="7">
        <f t="shared" si="4"/>
        <v>0</v>
      </c>
      <c r="F877" s="7">
        <f t="shared" si="2"/>
        <v>0</v>
      </c>
      <c r="G877" s="7">
        <f t="shared" si="5"/>
        <v>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6">
        <v>871.0</v>
      </c>
      <c r="C878" s="7">
        <f t="shared" si="1"/>
        <v>0</v>
      </c>
      <c r="D878" s="7">
        <f t="shared" si="3"/>
        <v>0</v>
      </c>
      <c r="E878" s="7">
        <f t="shared" si="4"/>
        <v>0</v>
      </c>
      <c r="F878" s="7">
        <f t="shared" si="2"/>
        <v>0</v>
      </c>
      <c r="G878" s="7">
        <f t="shared" si="5"/>
        <v>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6">
        <v>872.0</v>
      </c>
      <c r="C879" s="7">
        <f t="shared" si="1"/>
        <v>0</v>
      </c>
      <c r="D879" s="7">
        <f t="shared" si="3"/>
        <v>0</v>
      </c>
      <c r="E879" s="7">
        <f t="shared" si="4"/>
        <v>0</v>
      </c>
      <c r="F879" s="7">
        <f t="shared" si="2"/>
        <v>0</v>
      </c>
      <c r="G879" s="7">
        <f t="shared" si="5"/>
        <v>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6">
        <v>873.0</v>
      </c>
      <c r="C880" s="7">
        <f t="shared" si="1"/>
        <v>0</v>
      </c>
      <c r="D880" s="7">
        <f t="shared" si="3"/>
        <v>0</v>
      </c>
      <c r="E880" s="7">
        <f t="shared" si="4"/>
        <v>0</v>
      </c>
      <c r="F880" s="7">
        <f t="shared" si="2"/>
        <v>0</v>
      </c>
      <c r="G880" s="7">
        <f t="shared" si="5"/>
        <v>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6">
        <v>874.0</v>
      </c>
      <c r="C881" s="7">
        <f t="shared" si="1"/>
        <v>0</v>
      </c>
      <c r="D881" s="7">
        <f t="shared" si="3"/>
        <v>0</v>
      </c>
      <c r="E881" s="7">
        <f t="shared" si="4"/>
        <v>0</v>
      </c>
      <c r="F881" s="7">
        <f t="shared" si="2"/>
        <v>0</v>
      </c>
      <c r="G881" s="7">
        <f t="shared" si="5"/>
        <v>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6">
        <v>875.0</v>
      </c>
      <c r="C882" s="7">
        <f t="shared" si="1"/>
        <v>0</v>
      </c>
      <c r="D882" s="7">
        <f t="shared" si="3"/>
        <v>0</v>
      </c>
      <c r="E882" s="7">
        <f t="shared" si="4"/>
        <v>0</v>
      </c>
      <c r="F882" s="7">
        <f t="shared" si="2"/>
        <v>0</v>
      </c>
      <c r="G882" s="7">
        <f t="shared" si="5"/>
        <v>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6">
        <v>876.0</v>
      </c>
      <c r="C883" s="7">
        <f t="shared" si="1"/>
        <v>0</v>
      </c>
      <c r="D883" s="7">
        <f t="shared" si="3"/>
        <v>0</v>
      </c>
      <c r="E883" s="7">
        <f t="shared" si="4"/>
        <v>0</v>
      </c>
      <c r="F883" s="7">
        <f t="shared" si="2"/>
        <v>0</v>
      </c>
      <c r="G883" s="7">
        <f t="shared" si="5"/>
        <v>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6">
        <v>877.0</v>
      </c>
      <c r="C884" s="7">
        <f t="shared" si="1"/>
        <v>0</v>
      </c>
      <c r="D884" s="7">
        <f t="shared" si="3"/>
        <v>0</v>
      </c>
      <c r="E884" s="7">
        <f t="shared" si="4"/>
        <v>0</v>
      </c>
      <c r="F884" s="7">
        <f t="shared" si="2"/>
        <v>0</v>
      </c>
      <c r="G884" s="7">
        <f t="shared" si="5"/>
        <v>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6">
        <v>878.0</v>
      </c>
      <c r="C885" s="7">
        <f t="shared" si="1"/>
        <v>0</v>
      </c>
      <c r="D885" s="7">
        <f t="shared" si="3"/>
        <v>0</v>
      </c>
      <c r="E885" s="7">
        <f t="shared" si="4"/>
        <v>0</v>
      </c>
      <c r="F885" s="7">
        <f t="shared" si="2"/>
        <v>0</v>
      </c>
      <c r="G885" s="7">
        <f t="shared" si="5"/>
        <v>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6">
        <v>879.0</v>
      </c>
      <c r="C886" s="7">
        <f t="shared" si="1"/>
        <v>0</v>
      </c>
      <c r="D886" s="7">
        <f t="shared" si="3"/>
        <v>0</v>
      </c>
      <c r="E886" s="7">
        <f t="shared" si="4"/>
        <v>0</v>
      </c>
      <c r="F886" s="7">
        <f t="shared" si="2"/>
        <v>0</v>
      </c>
      <c r="G886" s="7">
        <f t="shared" si="5"/>
        <v>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6">
        <v>880.0</v>
      </c>
      <c r="C887" s="7">
        <f t="shared" si="1"/>
        <v>0</v>
      </c>
      <c r="D887" s="7">
        <f t="shared" si="3"/>
        <v>0</v>
      </c>
      <c r="E887" s="7">
        <f t="shared" si="4"/>
        <v>0</v>
      </c>
      <c r="F887" s="7">
        <f t="shared" si="2"/>
        <v>0</v>
      </c>
      <c r="G887" s="7">
        <f t="shared" si="5"/>
        <v>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6">
        <v>881.0</v>
      </c>
      <c r="C888" s="7">
        <f t="shared" si="1"/>
        <v>0</v>
      </c>
      <c r="D888" s="7">
        <f t="shared" si="3"/>
        <v>0</v>
      </c>
      <c r="E888" s="7">
        <f t="shared" si="4"/>
        <v>0</v>
      </c>
      <c r="F888" s="7">
        <f t="shared" si="2"/>
        <v>0</v>
      </c>
      <c r="G888" s="7">
        <f t="shared" si="5"/>
        <v>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6">
        <v>882.0</v>
      </c>
      <c r="C889" s="7">
        <f t="shared" si="1"/>
        <v>0</v>
      </c>
      <c r="D889" s="7">
        <f t="shared" si="3"/>
        <v>0</v>
      </c>
      <c r="E889" s="7">
        <f t="shared" si="4"/>
        <v>0</v>
      </c>
      <c r="F889" s="7">
        <f t="shared" si="2"/>
        <v>0</v>
      </c>
      <c r="G889" s="7">
        <f t="shared" si="5"/>
        <v>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6">
        <v>883.0</v>
      </c>
      <c r="C890" s="7">
        <f t="shared" si="1"/>
        <v>0</v>
      </c>
      <c r="D890" s="7">
        <f t="shared" si="3"/>
        <v>0</v>
      </c>
      <c r="E890" s="7">
        <f t="shared" si="4"/>
        <v>0</v>
      </c>
      <c r="F890" s="7">
        <f t="shared" si="2"/>
        <v>0</v>
      </c>
      <c r="G890" s="7">
        <f t="shared" si="5"/>
        <v>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6">
        <v>884.0</v>
      </c>
      <c r="C891" s="7">
        <f t="shared" si="1"/>
        <v>0</v>
      </c>
      <c r="D891" s="7">
        <f t="shared" si="3"/>
        <v>0</v>
      </c>
      <c r="E891" s="7">
        <f t="shared" si="4"/>
        <v>0</v>
      </c>
      <c r="F891" s="7">
        <f t="shared" si="2"/>
        <v>0</v>
      </c>
      <c r="G891" s="7">
        <f t="shared" si="5"/>
        <v>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6">
        <v>885.0</v>
      </c>
      <c r="C892" s="7">
        <f t="shared" si="1"/>
        <v>0</v>
      </c>
      <c r="D892" s="7">
        <f t="shared" si="3"/>
        <v>0</v>
      </c>
      <c r="E892" s="7">
        <f t="shared" si="4"/>
        <v>0</v>
      </c>
      <c r="F892" s="7">
        <f t="shared" si="2"/>
        <v>0</v>
      </c>
      <c r="G892" s="7">
        <f t="shared" si="5"/>
        <v>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6">
        <v>886.0</v>
      </c>
      <c r="C893" s="7">
        <f t="shared" si="1"/>
        <v>0</v>
      </c>
      <c r="D893" s="7">
        <f t="shared" si="3"/>
        <v>0</v>
      </c>
      <c r="E893" s="7">
        <f t="shared" si="4"/>
        <v>0</v>
      </c>
      <c r="F893" s="7">
        <f t="shared" si="2"/>
        <v>0</v>
      </c>
      <c r="G893" s="7">
        <f t="shared" si="5"/>
        <v>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6">
        <v>887.0</v>
      </c>
      <c r="C894" s="7">
        <f t="shared" si="1"/>
        <v>0</v>
      </c>
      <c r="D894" s="7">
        <f t="shared" si="3"/>
        <v>0</v>
      </c>
      <c r="E894" s="7">
        <f t="shared" si="4"/>
        <v>0</v>
      </c>
      <c r="F894" s="7">
        <f t="shared" si="2"/>
        <v>0</v>
      </c>
      <c r="G894" s="7">
        <f t="shared" si="5"/>
        <v>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6">
        <v>888.0</v>
      </c>
      <c r="C895" s="7">
        <f t="shared" si="1"/>
        <v>0</v>
      </c>
      <c r="D895" s="7">
        <f t="shared" si="3"/>
        <v>0</v>
      </c>
      <c r="E895" s="7">
        <f t="shared" si="4"/>
        <v>0</v>
      </c>
      <c r="F895" s="7">
        <f t="shared" si="2"/>
        <v>0</v>
      </c>
      <c r="G895" s="7">
        <f t="shared" si="5"/>
        <v>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6">
        <v>889.0</v>
      </c>
      <c r="C896" s="7">
        <f t="shared" si="1"/>
        <v>0</v>
      </c>
      <c r="D896" s="7">
        <f t="shared" si="3"/>
        <v>0</v>
      </c>
      <c r="E896" s="7">
        <f t="shared" si="4"/>
        <v>0</v>
      </c>
      <c r="F896" s="7">
        <f t="shared" si="2"/>
        <v>0</v>
      </c>
      <c r="G896" s="7">
        <f t="shared" si="5"/>
        <v>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6">
        <v>890.0</v>
      </c>
      <c r="C897" s="7">
        <f t="shared" si="1"/>
        <v>0</v>
      </c>
      <c r="D897" s="7">
        <f t="shared" si="3"/>
        <v>0</v>
      </c>
      <c r="E897" s="7">
        <f t="shared" si="4"/>
        <v>0</v>
      </c>
      <c r="F897" s="7">
        <f t="shared" si="2"/>
        <v>0</v>
      </c>
      <c r="G897" s="7">
        <f t="shared" si="5"/>
        <v>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6">
        <v>891.0</v>
      </c>
      <c r="C898" s="7">
        <f t="shared" si="1"/>
        <v>0</v>
      </c>
      <c r="D898" s="7">
        <f t="shared" si="3"/>
        <v>0</v>
      </c>
      <c r="E898" s="7">
        <f t="shared" si="4"/>
        <v>0</v>
      </c>
      <c r="F898" s="7">
        <f t="shared" si="2"/>
        <v>0</v>
      </c>
      <c r="G898" s="7">
        <f t="shared" si="5"/>
        <v>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6">
        <v>892.0</v>
      </c>
      <c r="C899" s="7">
        <f t="shared" si="1"/>
        <v>0</v>
      </c>
      <c r="D899" s="7">
        <f t="shared" si="3"/>
        <v>0</v>
      </c>
      <c r="E899" s="7">
        <f t="shared" si="4"/>
        <v>0</v>
      </c>
      <c r="F899" s="7">
        <f t="shared" si="2"/>
        <v>0</v>
      </c>
      <c r="G899" s="7">
        <f t="shared" si="5"/>
        <v>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6">
        <v>893.0</v>
      </c>
      <c r="C900" s="7">
        <f t="shared" si="1"/>
        <v>0</v>
      </c>
      <c r="D900" s="7">
        <f t="shared" si="3"/>
        <v>0</v>
      </c>
      <c r="E900" s="7">
        <f t="shared" si="4"/>
        <v>0</v>
      </c>
      <c r="F900" s="7">
        <f t="shared" si="2"/>
        <v>0</v>
      </c>
      <c r="G900" s="7">
        <f t="shared" si="5"/>
        <v>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6">
        <v>894.0</v>
      </c>
      <c r="C901" s="7">
        <f t="shared" si="1"/>
        <v>0</v>
      </c>
      <c r="D901" s="7">
        <f t="shared" si="3"/>
        <v>0</v>
      </c>
      <c r="E901" s="7">
        <f t="shared" si="4"/>
        <v>0</v>
      </c>
      <c r="F901" s="7">
        <f t="shared" si="2"/>
        <v>0</v>
      </c>
      <c r="G901" s="7">
        <f t="shared" si="5"/>
        <v>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6">
        <v>895.0</v>
      </c>
      <c r="C902" s="7">
        <f t="shared" si="1"/>
        <v>0</v>
      </c>
      <c r="D902" s="7">
        <f t="shared" si="3"/>
        <v>0</v>
      </c>
      <c r="E902" s="7">
        <f t="shared" si="4"/>
        <v>0</v>
      </c>
      <c r="F902" s="7">
        <f t="shared" si="2"/>
        <v>0</v>
      </c>
      <c r="G902" s="7">
        <f t="shared" si="5"/>
        <v>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6">
        <v>896.0</v>
      </c>
      <c r="C903" s="7">
        <f t="shared" si="1"/>
        <v>0</v>
      </c>
      <c r="D903" s="7">
        <f t="shared" si="3"/>
        <v>0</v>
      </c>
      <c r="E903" s="7">
        <f t="shared" si="4"/>
        <v>0</v>
      </c>
      <c r="F903" s="7">
        <f t="shared" si="2"/>
        <v>0</v>
      </c>
      <c r="G903" s="7">
        <f t="shared" si="5"/>
        <v>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6">
        <v>897.0</v>
      </c>
      <c r="C904" s="7">
        <f t="shared" si="1"/>
        <v>0</v>
      </c>
      <c r="D904" s="7">
        <f t="shared" si="3"/>
        <v>0</v>
      </c>
      <c r="E904" s="7">
        <f t="shared" si="4"/>
        <v>0</v>
      </c>
      <c r="F904" s="7">
        <f t="shared" si="2"/>
        <v>0</v>
      </c>
      <c r="G904" s="7">
        <f t="shared" si="5"/>
        <v>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6">
        <v>898.0</v>
      </c>
      <c r="C905" s="7">
        <f t="shared" si="1"/>
        <v>0</v>
      </c>
      <c r="D905" s="7">
        <f t="shared" si="3"/>
        <v>0</v>
      </c>
      <c r="E905" s="7">
        <f t="shared" si="4"/>
        <v>0</v>
      </c>
      <c r="F905" s="7">
        <f t="shared" si="2"/>
        <v>0</v>
      </c>
      <c r="G905" s="7">
        <f t="shared" si="5"/>
        <v>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6">
        <v>899.0</v>
      </c>
      <c r="C906" s="7">
        <f t="shared" si="1"/>
        <v>0</v>
      </c>
      <c r="D906" s="7">
        <f t="shared" si="3"/>
        <v>0</v>
      </c>
      <c r="E906" s="7">
        <f t="shared" si="4"/>
        <v>0</v>
      </c>
      <c r="F906" s="7">
        <f t="shared" si="2"/>
        <v>0</v>
      </c>
      <c r="G906" s="7">
        <f t="shared" si="5"/>
        <v>0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6">
        <v>900.0</v>
      </c>
      <c r="C907" s="7">
        <f t="shared" si="1"/>
        <v>0</v>
      </c>
      <c r="D907" s="7">
        <f t="shared" si="3"/>
        <v>0</v>
      </c>
      <c r="E907" s="7">
        <f t="shared" si="4"/>
        <v>0</v>
      </c>
      <c r="F907" s="7">
        <f t="shared" si="2"/>
        <v>0</v>
      </c>
      <c r="G907" s="7">
        <f t="shared" si="5"/>
        <v>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6">
        <v>901.0</v>
      </c>
      <c r="C908" s="7">
        <f t="shared" si="1"/>
        <v>0</v>
      </c>
      <c r="D908" s="7">
        <f t="shared" si="3"/>
        <v>0</v>
      </c>
      <c r="E908" s="7">
        <f t="shared" si="4"/>
        <v>0</v>
      </c>
      <c r="F908" s="7">
        <f t="shared" si="2"/>
        <v>0</v>
      </c>
      <c r="G908" s="7">
        <f t="shared" si="5"/>
        <v>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6">
        <v>902.0</v>
      </c>
      <c r="C909" s="7">
        <f t="shared" si="1"/>
        <v>0</v>
      </c>
      <c r="D909" s="7">
        <f t="shared" si="3"/>
        <v>0</v>
      </c>
      <c r="E909" s="7">
        <f t="shared" si="4"/>
        <v>0</v>
      </c>
      <c r="F909" s="7">
        <f t="shared" si="2"/>
        <v>0</v>
      </c>
      <c r="G909" s="7">
        <f t="shared" si="5"/>
        <v>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6">
        <v>903.0</v>
      </c>
      <c r="C910" s="7">
        <f t="shared" si="1"/>
        <v>0</v>
      </c>
      <c r="D910" s="7">
        <f t="shared" si="3"/>
        <v>0</v>
      </c>
      <c r="E910" s="7">
        <f t="shared" si="4"/>
        <v>0</v>
      </c>
      <c r="F910" s="7">
        <f t="shared" si="2"/>
        <v>0</v>
      </c>
      <c r="G910" s="7">
        <f t="shared" si="5"/>
        <v>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6">
        <v>904.0</v>
      </c>
      <c r="C911" s="7">
        <f t="shared" si="1"/>
        <v>0</v>
      </c>
      <c r="D911" s="7">
        <f t="shared" si="3"/>
        <v>0</v>
      </c>
      <c r="E911" s="7">
        <f t="shared" si="4"/>
        <v>0</v>
      </c>
      <c r="F911" s="7">
        <f t="shared" si="2"/>
        <v>0</v>
      </c>
      <c r="G911" s="7">
        <f t="shared" si="5"/>
        <v>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6">
        <v>905.0</v>
      </c>
      <c r="C912" s="7">
        <f t="shared" si="1"/>
        <v>0</v>
      </c>
      <c r="D912" s="7">
        <f t="shared" si="3"/>
        <v>0</v>
      </c>
      <c r="E912" s="7">
        <f t="shared" si="4"/>
        <v>0</v>
      </c>
      <c r="F912" s="7">
        <f t="shared" si="2"/>
        <v>0</v>
      </c>
      <c r="G912" s="7">
        <f t="shared" si="5"/>
        <v>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6">
        <v>906.0</v>
      </c>
      <c r="C913" s="7">
        <f t="shared" si="1"/>
        <v>0</v>
      </c>
      <c r="D913" s="7">
        <f t="shared" si="3"/>
        <v>0</v>
      </c>
      <c r="E913" s="7">
        <f t="shared" si="4"/>
        <v>0</v>
      </c>
      <c r="F913" s="7">
        <f t="shared" si="2"/>
        <v>0</v>
      </c>
      <c r="G913" s="7">
        <f t="shared" si="5"/>
        <v>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6">
        <v>907.0</v>
      </c>
      <c r="C914" s="7">
        <f t="shared" si="1"/>
        <v>0</v>
      </c>
      <c r="D914" s="7">
        <f t="shared" si="3"/>
        <v>0</v>
      </c>
      <c r="E914" s="7">
        <f t="shared" si="4"/>
        <v>0</v>
      </c>
      <c r="F914" s="7">
        <f t="shared" si="2"/>
        <v>0</v>
      </c>
      <c r="G914" s="7">
        <f t="shared" si="5"/>
        <v>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6">
        <v>908.0</v>
      </c>
      <c r="C915" s="7">
        <f t="shared" si="1"/>
        <v>0</v>
      </c>
      <c r="D915" s="7">
        <f t="shared" si="3"/>
        <v>0</v>
      </c>
      <c r="E915" s="7">
        <f t="shared" si="4"/>
        <v>0</v>
      </c>
      <c r="F915" s="7">
        <f t="shared" si="2"/>
        <v>0</v>
      </c>
      <c r="G915" s="7">
        <f t="shared" si="5"/>
        <v>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6">
        <v>909.0</v>
      </c>
      <c r="C916" s="7">
        <f t="shared" si="1"/>
        <v>0</v>
      </c>
      <c r="D916" s="7">
        <f t="shared" si="3"/>
        <v>0</v>
      </c>
      <c r="E916" s="7">
        <f t="shared" si="4"/>
        <v>0</v>
      </c>
      <c r="F916" s="7">
        <f t="shared" si="2"/>
        <v>0</v>
      </c>
      <c r="G916" s="7">
        <f t="shared" si="5"/>
        <v>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6">
        <v>910.0</v>
      </c>
      <c r="C917" s="7">
        <f t="shared" si="1"/>
        <v>0</v>
      </c>
      <c r="D917" s="7">
        <f t="shared" si="3"/>
        <v>0</v>
      </c>
      <c r="E917" s="7">
        <f t="shared" si="4"/>
        <v>0</v>
      </c>
      <c r="F917" s="7">
        <f t="shared" si="2"/>
        <v>0</v>
      </c>
      <c r="G917" s="7">
        <f t="shared" si="5"/>
        <v>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6">
        <v>911.0</v>
      </c>
      <c r="C918" s="7">
        <f t="shared" si="1"/>
        <v>0</v>
      </c>
      <c r="D918" s="7">
        <f t="shared" si="3"/>
        <v>0</v>
      </c>
      <c r="E918" s="7">
        <f t="shared" si="4"/>
        <v>0</v>
      </c>
      <c r="F918" s="7">
        <f t="shared" si="2"/>
        <v>0</v>
      </c>
      <c r="G918" s="7">
        <f t="shared" si="5"/>
        <v>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6">
        <v>912.0</v>
      </c>
      <c r="C919" s="7">
        <f t="shared" si="1"/>
        <v>0</v>
      </c>
      <c r="D919" s="7">
        <f t="shared" si="3"/>
        <v>0</v>
      </c>
      <c r="E919" s="7">
        <f t="shared" si="4"/>
        <v>0</v>
      </c>
      <c r="F919" s="7">
        <f t="shared" si="2"/>
        <v>0</v>
      </c>
      <c r="G919" s="7">
        <f t="shared" si="5"/>
        <v>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6">
        <v>913.0</v>
      </c>
      <c r="C920" s="7">
        <f t="shared" si="1"/>
        <v>0</v>
      </c>
      <c r="D920" s="7">
        <f t="shared" si="3"/>
        <v>0</v>
      </c>
      <c r="E920" s="7">
        <f t="shared" si="4"/>
        <v>0</v>
      </c>
      <c r="F920" s="7">
        <f t="shared" si="2"/>
        <v>0</v>
      </c>
      <c r="G920" s="7">
        <f t="shared" si="5"/>
        <v>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6">
        <v>914.0</v>
      </c>
      <c r="C921" s="7">
        <f t="shared" si="1"/>
        <v>0</v>
      </c>
      <c r="D921" s="7">
        <f t="shared" si="3"/>
        <v>0</v>
      </c>
      <c r="E921" s="7">
        <f t="shared" si="4"/>
        <v>0</v>
      </c>
      <c r="F921" s="7">
        <f t="shared" si="2"/>
        <v>0</v>
      </c>
      <c r="G921" s="7">
        <f t="shared" si="5"/>
        <v>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6">
        <v>915.0</v>
      </c>
      <c r="C922" s="7">
        <f t="shared" si="1"/>
        <v>0</v>
      </c>
      <c r="D922" s="7">
        <f t="shared" si="3"/>
        <v>0</v>
      </c>
      <c r="E922" s="7">
        <f t="shared" si="4"/>
        <v>0</v>
      </c>
      <c r="F922" s="7">
        <f t="shared" si="2"/>
        <v>0</v>
      </c>
      <c r="G922" s="7">
        <f t="shared" si="5"/>
        <v>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6">
        <v>916.0</v>
      </c>
      <c r="C923" s="7">
        <f t="shared" si="1"/>
        <v>0</v>
      </c>
      <c r="D923" s="7">
        <f t="shared" si="3"/>
        <v>0</v>
      </c>
      <c r="E923" s="7">
        <f t="shared" si="4"/>
        <v>0</v>
      </c>
      <c r="F923" s="7">
        <f t="shared" si="2"/>
        <v>0</v>
      </c>
      <c r="G923" s="7">
        <f t="shared" si="5"/>
        <v>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6">
        <v>917.0</v>
      </c>
      <c r="C924" s="7">
        <f t="shared" si="1"/>
        <v>0</v>
      </c>
      <c r="D924" s="7">
        <f t="shared" si="3"/>
        <v>0</v>
      </c>
      <c r="E924" s="7">
        <f t="shared" si="4"/>
        <v>0</v>
      </c>
      <c r="F924" s="7">
        <f t="shared" si="2"/>
        <v>0</v>
      </c>
      <c r="G924" s="7">
        <f t="shared" si="5"/>
        <v>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6">
        <v>918.0</v>
      </c>
      <c r="C925" s="7">
        <f t="shared" si="1"/>
        <v>0</v>
      </c>
      <c r="D925" s="7">
        <f t="shared" si="3"/>
        <v>0</v>
      </c>
      <c r="E925" s="7">
        <f t="shared" si="4"/>
        <v>0</v>
      </c>
      <c r="F925" s="7">
        <f t="shared" si="2"/>
        <v>0</v>
      </c>
      <c r="G925" s="7">
        <f t="shared" si="5"/>
        <v>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6">
        <v>919.0</v>
      </c>
      <c r="C926" s="7">
        <f t="shared" si="1"/>
        <v>0</v>
      </c>
      <c r="D926" s="7">
        <f t="shared" si="3"/>
        <v>0</v>
      </c>
      <c r="E926" s="7">
        <f t="shared" si="4"/>
        <v>0</v>
      </c>
      <c r="F926" s="7">
        <f t="shared" si="2"/>
        <v>0</v>
      </c>
      <c r="G926" s="7">
        <f t="shared" si="5"/>
        <v>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6">
        <v>920.0</v>
      </c>
      <c r="C927" s="7">
        <f t="shared" si="1"/>
        <v>0</v>
      </c>
      <c r="D927" s="7">
        <f t="shared" si="3"/>
        <v>0</v>
      </c>
      <c r="E927" s="7">
        <f t="shared" si="4"/>
        <v>0</v>
      </c>
      <c r="F927" s="7">
        <f t="shared" si="2"/>
        <v>0</v>
      </c>
      <c r="G927" s="7">
        <f t="shared" si="5"/>
        <v>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6">
        <v>921.0</v>
      </c>
      <c r="C928" s="7">
        <f t="shared" si="1"/>
        <v>0</v>
      </c>
      <c r="D928" s="7">
        <f t="shared" si="3"/>
        <v>0</v>
      </c>
      <c r="E928" s="7">
        <f t="shared" si="4"/>
        <v>0</v>
      </c>
      <c r="F928" s="7">
        <f t="shared" si="2"/>
        <v>0</v>
      </c>
      <c r="G928" s="7">
        <f t="shared" si="5"/>
        <v>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6">
        <v>922.0</v>
      </c>
      <c r="C929" s="7">
        <f t="shared" si="1"/>
        <v>0</v>
      </c>
      <c r="D929" s="7">
        <f t="shared" si="3"/>
        <v>0</v>
      </c>
      <c r="E929" s="7">
        <f t="shared" si="4"/>
        <v>0</v>
      </c>
      <c r="F929" s="7">
        <f t="shared" si="2"/>
        <v>0</v>
      </c>
      <c r="G929" s="7">
        <f t="shared" si="5"/>
        <v>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6">
        <v>923.0</v>
      </c>
      <c r="C930" s="7">
        <f t="shared" si="1"/>
        <v>0</v>
      </c>
      <c r="D930" s="7">
        <f t="shared" si="3"/>
        <v>0</v>
      </c>
      <c r="E930" s="7">
        <f t="shared" si="4"/>
        <v>0</v>
      </c>
      <c r="F930" s="7">
        <f t="shared" si="2"/>
        <v>0</v>
      </c>
      <c r="G930" s="7">
        <f t="shared" si="5"/>
        <v>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6">
        <v>924.0</v>
      </c>
      <c r="C931" s="7">
        <f t="shared" si="1"/>
        <v>0</v>
      </c>
      <c r="D931" s="7">
        <f t="shared" si="3"/>
        <v>0</v>
      </c>
      <c r="E931" s="7">
        <f t="shared" si="4"/>
        <v>0</v>
      </c>
      <c r="F931" s="7">
        <f t="shared" si="2"/>
        <v>0</v>
      </c>
      <c r="G931" s="7">
        <f t="shared" si="5"/>
        <v>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6">
        <v>925.0</v>
      </c>
      <c r="C932" s="7">
        <f t="shared" si="1"/>
        <v>0</v>
      </c>
      <c r="D932" s="7">
        <f t="shared" si="3"/>
        <v>0</v>
      </c>
      <c r="E932" s="7">
        <f t="shared" si="4"/>
        <v>0</v>
      </c>
      <c r="F932" s="7">
        <f t="shared" si="2"/>
        <v>0</v>
      </c>
      <c r="G932" s="7">
        <f t="shared" si="5"/>
        <v>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6">
        <v>926.0</v>
      </c>
      <c r="C933" s="7">
        <f t="shared" si="1"/>
        <v>0</v>
      </c>
      <c r="D933" s="7">
        <f t="shared" si="3"/>
        <v>0</v>
      </c>
      <c r="E933" s="7">
        <f t="shared" si="4"/>
        <v>0</v>
      </c>
      <c r="F933" s="7">
        <f t="shared" si="2"/>
        <v>0</v>
      </c>
      <c r="G933" s="7">
        <f t="shared" si="5"/>
        <v>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6">
        <v>927.0</v>
      </c>
      <c r="C934" s="7">
        <f t="shared" si="1"/>
        <v>0</v>
      </c>
      <c r="D934" s="7">
        <f t="shared" si="3"/>
        <v>0</v>
      </c>
      <c r="E934" s="7">
        <f t="shared" si="4"/>
        <v>0</v>
      </c>
      <c r="F934" s="7">
        <f t="shared" si="2"/>
        <v>0</v>
      </c>
      <c r="G934" s="7">
        <f t="shared" si="5"/>
        <v>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6">
        <v>928.0</v>
      </c>
      <c r="C935" s="7">
        <f t="shared" si="1"/>
        <v>0</v>
      </c>
      <c r="D935" s="7">
        <f t="shared" si="3"/>
        <v>0</v>
      </c>
      <c r="E935" s="7">
        <f t="shared" si="4"/>
        <v>0</v>
      </c>
      <c r="F935" s="7">
        <f t="shared" si="2"/>
        <v>0</v>
      </c>
      <c r="G935" s="7">
        <f t="shared" si="5"/>
        <v>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6">
        <v>929.0</v>
      </c>
      <c r="C936" s="7">
        <f t="shared" si="1"/>
        <v>0</v>
      </c>
      <c r="D936" s="7">
        <f t="shared" si="3"/>
        <v>0</v>
      </c>
      <c r="E936" s="7">
        <f t="shared" si="4"/>
        <v>0</v>
      </c>
      <c r="F936" s="7">
        <f t="shared" si="2"/>
        <v>0</v>
      </c>
      <c r="G936" s="7">
        <f t="shared" si="5"/>
        <v>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6">
        <v>930.0</v>
      </c>
      <c r="C937" s="7">
        <f t="shared" si="1"/>
        <v>0</v>
      </c>
      <c r="D937" s="7">
        <f t="shared" si="3"/>
        <v>0</v>
      </c>
      <c r="E937" s="7">
        <f t="shared" si="4"/>
        <v>0</v>
      </c>
      <c r="F937" s="7">
        <f t="shared" si="2"/>
        <v>0</v>
      </c>
      <c r="G937" s="7">
        <f t="shared" si="5"/>
        <v>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6">
        <v>931.0</v>
      </c>
      <c r="C938" s="7">
        <f t="shared" si="1"/>
        <v>0</v>
      </c>
      <c r="D938" s="7">
        <f t="shared" si="3"/>
        <v>0</v>
      </c>
      <c r="E938" s="7">
        <f t="shared" si="4"/>
        <v>0</v>
      </c>
      <c r="F938" s="7">
        <f t="shared" si="2"/>
        <v>0</v>
      </c>
      <c r="G938" s="7">
        <f t="shared" si="5"/>
        <v>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6">
        <v>932.0</v>
      </c>
      <c r="C939" s="7">
        <f t="shared" si="1"/>
        <v>0</v>
      </c>
      <c r="D939" s="7">
        <f t="shared" si="3"/>
        <v>0</v>
      </c>
      <c r="E939" s="7">
        <f t="shared" si="4"/>
        <v>0</v>
      </c>
      <c r="F939" s="7">
        <f t="shared" si="2"/>
        <v>0</v>
      </c>
      <c r="G939" s="7">
        <f t="shared" si="5"/>
        <v>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6">
        <v>933.0</v>
      </c>
      <c r="C940" s="7">
        <f t="shared" si="1"/>
        <v>0</v>
      </c>
      <c r="D940" s="7">
        <f t="shared" si="3"/>
        <v>0</v>
      </c>
      <c r="E940" s="7">
        <f t="shared" si="4"/>
        <v>0</v>
      </c>
      <c r="F940" s="7">
        <f t="shared" si="2"/>
        <v>0</v>
      </c>
      <c r="G940" s="7">
        <f t="shared" si="5"/>
        <v>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6">
        <v>934.0</v>
      </c>
      <c r="C941" s="7">
        <f t="shared" si="1"/>
        <v>0</v>
      </c>
      <c r="D941" s="7">
        <f t="shared" si="3"/>
        <v>0</v>
      </c>
      <c r="E941" s="7">
        <f t="shared" si="4"/>
        <v>0</v>
      </c>
      <c r="F941" s="7">
        <f t="shared" si="2"/>
        <v>0</v>
      </c>
      <c r="G941" s="7">
        <f t="shared" si="5"/>
        <v>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6">
        <v>935.0</v>
      </c>
      <c r="C942" s="7">
        <f t="shared" si="1"/>
        <v>0</v>
      </c>
      <c r="D942" s="7">
        <f t="shared" si="3"/>
        <v>0</v>
      </c>
      <c r="E942" s="7">
        <f t="shared" si="4"/>
        <v>0</v>
      </c>
      <c r="F942" s="7">
        <f t="shared" si="2"/>
        <v>0</v>
      </c>
      <c r="G942" s="7">
        <f t="shared" si="5"/>
        <v>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6">
        <v>936.0</v>
      </c>
      <c r="C943" s="7">
        <f t="shared" si="1"/>
        <v>0</v>
      </c>
      <c r="D943" s="7">
        <f t="shared" si="3"/>
        <v>0</v>
      </c>
      <c r="E943" s="7">
        <f t="shared" si="4"/>
        <v>0</v>
      </c>
      <c r="F943" s="7">
        <f t="shared" si="2"/>
        <v>0</v>
      </c>
      <c r="G943" s="7">
        <f t="shared" si="5"/>
        <v>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6">
        <v>937.0</v>
      </c>
      <c r="C944" s="7">
        <f t="shared" si="1"/>
        <v>0</v>
      </c>
      <c r="D944" s="7">
        <f t="shared" si="3"/>
        <v>0</v>
      </c>
      <c r="E944" s="7">
        <f t="shared" si="4"/>
        <v>0</v>
      </c>
      <c r="F944" s="7">
        <f t="shared" si="2"/>
        <v>0</v>
      </c>
      <c r="G944" s="7">
        <f t="shared" si="5"/>
        <v>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6">
        <v>938.0</v>
      </c>
      <c r="C945" s="7">
        <f t="shared" si="1"/>
        <v>0</v>
      </c>
      <c r="D945" s="7">
        <f t="shared" si="3"/>
        <v>0</v>
      </c>
      <c r="E945" s="7">
        <f t="shared" si="4"/>
        <v>0</v>
      </c>
      <c r="F945" s="7">
        <f t="shared" si="2"/>
        <v>0</v>
      </c>
      <c r="G945" s="7">
        <f t="shared" si="5"/>
        <v>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6">
        <v>939.0</v>
      </c>
      <c r="C946" s="7">
        <f t="shared" si="1"/>
        <v>0</v>
      </c>
      <c r="D946" s="7">
        <f t="shared" si="3"/>
        <v>0</v>
      </c>
      <c r="E946" s="7">
        <f t="shared" si="4"/>
        <v>0</v>
      </c>
      <c r="F946" s="7">
        <f t="shared" si="2"/>
        <v>0</v>
      </c>
      <c r="G946" s="7">
        <f t="shared" si="5"/>
        <v>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6">
        <v>940.0</v>
      </c>
      <c r="C947" s="7">
        <f t="shared" si="1"/>
        <v>0</v>
      </c>
      <c r="D947" s="7">
        <f t="shared" si="3"/>
        <v>0</v>
      </c>
      <c r="E947" s="7">
        <f t="shared" si="4"/>
        <v>0</v>
      </c>
      <c r="F947" s="7">
        <f t="shared" si="2"/>
        <v>0</v>
      </c>
      <c r="G947" s="7">
        <f t="shared" si="5"/>
        <v>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6">
        <v>941.0</v>
      </c>
      <c r="C948" s="7">
        <f t="shared" si="1"/>
        <v>0</v>
      </c>
      <c r="D948" s="7">
        <f t="shared" si="3"/>
        <v>0</v>
      </c>
      <c r="E948" s="7">
        <f t="shared" si="4"/>
        <v>0</v>
      </c>
      <c r="F948" s="7">
        <f t="shared" si="2"/>
        <v>0</v>
      </c>
      <c r="G948" s="7">
        <f t="shared" si="5"/>
        <v>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6">
        <v>942.0</v>
      </c>
      <c r="C949" s="7">
        <f t="shared" si="1"/>
        <v>0</v>
      </c>
      <c r="D949" s="7">
        <f t="shared" si="3"/>
        <v>0</v>
      </c>
      <c r="E949" s="7">
        <f t="shared" si="4"/>
        <v>0</v>
      </c>
      <c r="F949" s="7">
        <f t="shared" si="2"/>
        <v>0</v>
      </c>
      <c r="G949" s="7">
        <f t="shared" si="5"/>
        <v>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6">
        <v>943.0</v>
      </c>
      <c r="C950" s="7">
        <f t="shared" si="1"/>
        <v>0</v>
      </c>
      <c r="D950" s="7">
        <f t="shared" si="3"/>
        <v>0</v>
      </c>
      <c r="E950" s="7">
        <f t="shared" si="4"/>
        <v>0</v>
      </c>
      <c r="F950" s="7">
        <f t="shared" si="2"/>
        <v>0</v>
      </c>
      <c r="G950" s="7">
        <f t="shared" si="5"/>
        <v>0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6">
        <v>944.0</v>
      </c>
      <c r="C951" s="7">
        <f t="shared" si="1"/>
        <v>0</v>
      </c>
      <c r="D951" s="7">
        <f t="shared" si="3"/>
        <v>0</v>
      </c>
      <c r="E951" s="7">
        <f t="shared" si="4"/>
        <v>0</v>
      </c>
      <c r="F951" s="7">
        <f t="shared" si="2"/>
        <v>0</v>
      </c>
      <c r="G951" s="7">
        <f t="shared" si="5"/>
        <v>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6">
        <v>945.0</v>
      </c>
      <c r="C952" s="7">
        <f t="shared" si="1"/>
        <v>0</v>
      </c>
      <c r="D952" s="7">
        <f t="shared" si="3"/>
        <v>0</v>
      </c>
      <c r="E952" s="7">
        <f t="shared" si="4"/>
        <v>0</v>
      </c>
      <c r="F952" s="7">
        <f t="shared" si="2"/>
        <v>0</v>
      </c>
      <c r="G952" s="7">
        <f t="shared" si="5"/>
        <v>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6">
        <v>946.0</v>
      </c>
      <c r="C953" s="7">
        <f t="shared" si="1"/>
        <v>0</v>
      </c>
      <c r="D953" s="7">
        <f t="shared" si="3"/>
        <v>0</v>
      </c>
      <c r="E953" s="7">
        <f t="shared" si="4"/>
        <v>0</v>
      </c>
      <c r="F953" s="7">
        <f t="shared" si="2"/>
        <v>0</v>
      </c>
      <c r="G953" s="7">
        <f t="shared" si="5"/>
        <v>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6">
        <v>947.0</v>
      </c>
      <c r="C954" s="7">
        <f t="shared" si="1"/>
        <v>0</v>
      </c>
      <c r="D954" s="7">
        <f t="shared" si="3"/>
        <v>0</v>
      </c>
      <c r="E954" s="7">
        <f t="shared" si="4"/>
        <v>0</v>
      </c>
      <c r="F954" s="7">
        <f t="shared" si="2"/>
        <v>0</v>
      </c>
      <c r="G954" s="7">
        <f t="shared" si="5"/>
        <v>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6">
        <v>948.0</v>
      </c>
      <c r="C955" s="7">
        <f t="shared" si="1"/>
        <v>0</v>
      </c>
      <c r="D955" s="7">
        <f t="shared" si="3"/>
        <v>0</v>
      </c>
      <c r="E955" s="7">
        <f t="shared" si="4"/>
        <v>0</v>
      </c>
      <c r="F955" s="7">
        <f t="shared" si="2"/>
        <v>0</v>
      </c>
      <c r="G955" s="7">
        <f t="shared" si="5"/>
        <v>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6">
        <v>949.0</v>
      </c>
      <c r="C956" s="7">
        <f t="shared" si="1"/>
        <v>0</v>
      </c>
      <c r="D956" s="7">
        <f t="shared" si="3"/>
        <v>0</v>
      </c>
      <c r="E956" s="7">
        <f t="shared" si="4"/>
        <v>0</v>
      </c>
      <c r="F956" s="7">
        <f t="shared" si="2"/>
        <v>0</v>
      </c>
      <c r="G956" s="7">
        <f t="shared" si="5"/>
        <v>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6">
        <v>950.0</v>
      </c>
      <c r="C957" s="7">
        <f t="shared" si="1"/>
        <v>0</v>
      </c>
      <c r="D957" s="7">
        <f t="shared" si="3"/>
        <v>0</v>
      </c>
      <c r="E957" s="7">
        <f t="shared" si="4"/>
        <v>0</v>
      </c>
      <c r="F957" s="7">
        <f t="shared" si="2"/>
        <v>0</v>
      </c>
      <c r="G957" s="7">
        <f t="shared" si="5"/>
        <v>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6">
        <v>951.0</v>
      </c>
      <c r="C958" s="7">
        <f t="shared" si="1"/>
        <v>0</v>
      </c>
      <c r="D958" s="7">
        <f t="shared" si="3"/>
        <v>0</v>
      </c>
      <c r="E958" s="7">
        <f t="shared" si="4"/>
        <v>0</v>
      </c>
      <c r="F958" s="7">
        <f t="shared" si="2"/>
        <v>0</v>
      </c>
      <c r="G958" s="7">
        <f t="shared" si="5"/>
        <v>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6">
        <v>952.0</v>
      </c>
      <c r="C959" s="7">
        <f t="shared" si="1"/>
        <v>0</v>
      </c>
      <c r="D959" s="7">
        <f t="shared" si="3"/>
        <v>0</v>
      </c>
      <c r="E959" s="7">
        <f t="shared" si="4"/>
        <v>0</v>
      </c>
      <c r="F959" s="7">
        <f t="shared" si="2"/>
        <v>0</v>
      </c>
      <c r="G959" s="7">
        <f t="shared" si="5"/>
        <v>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6">
        <v>953.0</v>
      </c>
      <c r="C960" s="7">
        <f t="shared" si="1"/>
        <v>0</v>
      </c>
      <c r="D960" s="7">
        <f t="shared" si="3"/>
        <v>0</v>
      </c>
      <c r="E960" s="7">
        <f t="shared" si="4"/>
        <v>0</v>
      </c>
      <c r="F960" s="7">
        <f t="shared" si="2"/>
        <v>0</v>
      </c>
      <c r="G960" s="7">
        <f t="shared" si="5"/>
        <v>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6">
        <v>954.0</v>
      </c>
      <c r="C961" s="7">
        <f t="shared" si="1"/>
        <v>0</v>
      </c>
      <c r="D961" s="7">
        <f t="shared" si="3"/>
        <v>0</v>
      </c>
      <c r="E961" s="7">
        <f t="shared" si="4"/>
        <v>0</v>
      </c>
      <c r="F961" s="7">
        <f t="shared" si="2"/>
        <v>0</v>
      </c>
      <c r="G961" s="7">
        <f t="shared" si="5"/>
        <v>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6">
        <v>955.0</v>
      </c>
      <c r="C962" s="7">
        <f t="shared" si="1"/>
        <v>0</v>
      </c>
      <c r="D962" s="7">
        <f t="shared" si="3"/>
        <v>0</v>
      </c>
      <c r="E962" s="7">
        <f t="shared" si="4"/>
        <v>0</v>
      </c>
      <c r="F962" s="7">
        <f t="shared" si="2"/>
        <v>0</v>
      </c>
      <c r="G962" s="7">
        <f t="shared" si="5"/>
        <v>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6">
        <v>956.0</v>
      </c>
      <c r="C963" s="7">
        <f t="shared" si="1"/>
        <v>0</v>
      </c>
      <c r="D963" s="7">
        <f t="shared" si="3"/>
        <v>0</v>
      </c>
      <c r="E963" s="7">
        <f t="shared" si="4"/>
        <v>0</v>
      </c>
      <c r="F963" s="7">
        <f t="shared" si="2"/>
        <v>0</v>
      </c>
      <c r="G963" s="7">
        <f t="shared" si="5"/>
        <v>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6">
        <v>957.0</v>
      </c>
      <c r="C964" s="7">
        <f t="shared" si="1"/>
        <v>0</v>
      </c>
      <c r="D964" s="7">
        <f t="shared" si="3"/>
        <v>0</v>
      </c>
      <c r="E964" s="7">
        <f t="shared" si="4"/>
        <v>0</v>
      </c>
      <c r="F964" s="7">
        <f t="shared" si="2"/>
        <v>0</v>
      </c>
      <c r="G964" s="7">
        <f t="shared" si="5"/>
        <v>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6">
        <v>958.0</v>
      </c>
      <c r="C965" s="7">
        <f t="shared" si="1"/>
        <v>0</v>
      </c>
      <c r="D965" s="7">
        <f t="shared" si="3"/>
        <v>0</v>
      </c>
      <c r="E965" s="7">
        <f t="shared" si="4"/>
        <v>0</v>
      </c>
      <c r="F965" s="7">
        <f t="shared" si="2"/>
        <v>0</v>
      </c>
      <c r="G965" s="7">
        <f t="shared" si="5"/>
        <v>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6">
        <v>959.0</v>
      </c>
      <c r="C966" s="7">
        <f t="shared" si="1"/>
        <v>0</v>
      </c>
      <c r="D966" s="7">
        <f t="shared" si="3"/>
        <v>0</v>
      </c>
      <c r="E966" s="7">
        <f t="shared" si="4"/>
        <v>0</v>
      </c>
      <c r="F966" s="7">
        <f t="shared" si="2"/>
        <v>0</v>
      </c>
      <c r="G966" s="7">
        <f t="shared" si="5"/>
        <v>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6">
        <v>960.0</v>
      </c>
      <c r="C967" s="7">
        <f t="shared" si="1"/>
        <v>0</v>
      </c>
      <c r="D967" s="7">
        <f t="shared" si="3"/>
        <v>0</v>
      </c>
      <c r="E967" s="7">
        <f t="shared" si="4"/>
        <v>0</v>
      </c>
      <c r="F967" s="7">
        <f t="shared" si="2"/>
        <v>0</v>
      </c>
      <c r="G967" s="7">
        <f t="shared" si="5"/>
        <v>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6">
        <v>961.0</v>
      </c>
      <c r="C968" s="7">
        <f t="shared" si="1"/>
        <v>0</v>
      </c>
      <c r="D968" s="7">
        <f t="shared" si="3"/>
        <v>0</v>
      </c>
      <c r="E968" s="7">
        <f t="shared" si="4"/>
        <v>0</v>
      </c>
      <c r="F968" s="7">
        <f t="shared" si="2"/>
        <v>0</v>
      </c>
      <c r="G968" s="7">
        <f t="shared" si="5"/>
        <v>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6">
        <v>962.0</v>
      </c>
      <c r="C969" s="7">
        <f t="shared" si="1"/>
        <v>0</v>
      </c>
      <c r="D969" s="7">
        <f t="shared" si="3"/>
        <v>0</v>
      </c>
      <c r="E969" s="7">
        <f t="shared" si="4"/>
        <v>0</v>
      </c>
      <c r="F969" s="7">
        <f t="shared" si="2"/>
        <v>0</v>
      </c>
      <c r="G969" s="7">
        <f t="shared" si="5"/>
        <v>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6">
        <v>963.0</v>
      </c>
      <c r="C970" s="7">
        <f t="shared" si="1"/>
        <v>0</v>
      </c>
      <c r="D970" s="7">
        <f t="shared" si="3"/>
        <v>0</v>
      </c>
      <c r="E970" s="7">
        <f t="shared" si="4"/>
        <v>0</v>
      </c>
      <c r="F970" s="7">
        <f t="shared" si="2"/>
        <v>0</v>
      </c>
      <c r="G970" s="7">
        <f t="shared" si="5"/>
        <v>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6">
        <v>964.0</v>
      </c>
      <c r="C971" s="7">
        <f t="shared" si="1"/>
        <v>0</v>
      </c>
      <c r="D971" s="7">
        <f t="shared" si="3"/>
        <v>0</v>
      </c>
      <c r="E971" s="7">
        <f t="shared" si="4"/>
        <v>0</v>
      </c>
      <c r="F971" s="7">
        <f t="shared" si="2"/>
        <v>0</v>
      </c>
      <c r="G971" s="7">
        <f t="shared" si="5"/>
        <v>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6">
        <v>965.0</v>
      </c>
      <c r="C972" s="7">
        <f t="shared" si="1"/>
        <v>0</v>
      </c>
      <c r="D972" s="7">
        <f t="shared" si="3"/>
        <v>0</v>
      </c>
      <c r="E972" s="7">
        <f t="shared" si="4"/>
        <v>0</v>
      </c>
      <c r="F972" s="7">
        <f t="shared" si="2"/>
        <v>0</v>
      </c>
      <c r="G972" s="7">
        <f t="shared" si="5"/>
        <v>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6">
        <v>966.0</v>
      </c>
      <c r="C973" s="7">
        <f t="shared" si="1"/>
        <v>0</v>
      </c>
      <c r="D973" s="7">
        <f t="shared" si="3"/>
        <v>0</v>
      </c>
      <c r="E973" s="7">
        <f t="shared" si="4"/>
        <v>0</v>
      </c>
      <c r="F973" s="7">
        <f t="shared" si="2"/>
        <v>0</v>
      </c>
      <c r="G973" s="7">
        <f t="shared" si="5"/>
        <v>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6">
        <v>967.0</v>
      </c>
      <c r="C974" s="7">
        <f t="shared" si="1"/>
        <v>0</v>
      </c>
      <c r="D974" s="7">
        <f t="shared" si="3"/>
        <v>0</v>
      </c>
      <c r="E974" s="7">
        <f t="shared" si="4"/>
        <v>0</v>
      </c>
      <c r="F974" s="7">
        <f t="shared" si="2"/>
        <v>0</v>
      </c>
      <c r="G974" s="7">
        <f t="shared" si="5"/>
        <v>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6">
        <v>968.0</v>
      </c>
      <c r="C975" s="7">
        <f t="shared" si="1"/>
        <v>0</v>
      </c>
      <c r="D975" s="7">
        <f t="shared" si="3"/>
        <v>0</v>
      </c>
      <c r="E975" s="7">
        <f t="shared" si="4"/>
        <v>0</v>
      </c>
      <c r="F975" s="7">
        <f t="shared" si="2"/>
        <v>0</v>
      </c>
      <c r="G975" s="7">
        <f t="shared" si="5"/>
        <v>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6">
        <v>969.0</v>
      </c>
      <c r="C976" s="7">
        <f t="shared" si="1"/>
        <v>0</v>
      </c>
      <c r="D976" s="7">
        <f t="shared" si="3"/>
        <v>0</v>
      </c>
      <c r="E976" s="7">
        <f t="shared" si="4"/>
        <v>0</v>
      </c>
      <c r="F976" s="7">
        <f t="shared" si="2"/>
        <v>0</v>
      </c>
      <c r="G976" s="7">
        <f t="shared" si="5"/>
        <v>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6">
        <v>970.0</v>
      </c>
      <c r="C977" s="7">
        <f t="shared" si="1"/>
        <v>0</v>
      </c>
      <c r="D977" s="7">
        <f t="shared" si="3"/>
        <v>0</v>
      </c>
      <c r="E977" s="7">
        <f t="shared" si="4"/>
        <v>0</v>
      </c>
      <c r="F977" s="7">
        <f t="shared" si="2"/>
        <v>0</v>
      </c>
      <c r="G977" s="7">
        <f t="shared" si="5"/>
        <v>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6">
        <v>971.0</v>
      </c>
      <c r="C978" s="7">
        <f t="shared" si="1"/>
        <v>0</v>
      </c>
      <c r="D978" s="7">
        <f t="shared" si="3"/>
        <v>0</v>
      </c>
      <c r="E978" s="7">
        <f t="shared" si="4"/>
        <v>0</v>
      </c>
      <c r="F978" s="7">
        <f t="shared" si="2"/>
        <v>0</v>
      </c>
      <c r="G978" s="7">
        <f t="shared" si="5"/>
        <v>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6">
        <v>972.0</v>
      </c>
      <c r="C979" s="7">
        <f t="shared" si="1"/>
        <v>0</v>
      </c>
      <c r="D979" s="7">
        <f t="shared" si="3"/>
        <v>0</v>
      </c>
      <c r="E979" s="7">
        <f t="shared" si="4"/>
        <v>0</v>
      </c>
      <c r="F979" s="7">
        <f t="shared" si="2"/>
        <v>0</v>
      </c>
      <c r="G979" s="7">
        <f t="shared" si="5"/>
        <v>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6">
        <v>973.0</v>
      </c>
      <c r="C980" s="7">
        <f t="shared" si="1"/>
        <v>0</v>
      </c>
      <c r="D980" s="7">
        <f t="shared" si="3"/>
        <v>0</v>
      </c>
      <c r="E980" s="7">
        <f t="shared" si="4"/>
        <v>0</v>
      </c>
      <c r="F980" s="7">
        <f t="shared" si="2"/>
        <v>0</v>
      </c>
      <c r="G980" s="7">
        <f t="shared" si="5"/>
        <v>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6">
        <v>974.0</v>
      </c>
      <c r="C981" s="7">
        <f t="shared" si="1"/>
        <v>0</v>
      </c>
      <c r="D981" s="7">
        <f t="shared" si="3"/>
        <v>0</v>
      </c>
      <c r="E981" s="7">
        <f t="shared" si="4"/>
        <v>0</v>
      </c>
      <c r="F981" s="7">
        <f t="shared" si="2"/>
        <v>0</v>
      </c>
      <c r="G981" s="7">
        <f t="shared" si="5"/>
        <v>0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6">
        <v>975.0</v>
      </c>
      <c r="C982" s="7">
        <f t="shared" si="1"/>
        <v>0</v>
      </c>
      <c r="D982" s="7">
        <f t="shared" si="3"/>
        <v>0</v>
      </c>
      <c r="E982" s="7">
        <f t="shared" si="4"/>
        <v>0</v>
      </c>
      <c r="F982" s="7">
        <f t="shared" si="2"/>
        <v>0</v>
      </c>
      <c r="G982" s="7">
        <f t="shared" si="5"/>
        <v>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6">
        <v>976.0</v>
      </c>
      <c r="C983" s="7">
        <f t="shared" si="1"/>
        <v>0</v>
      </c>
      <c r="D983" s="7">
        <f t="shared" si="3"/>
        <v>0</v>
      </c>
      <c r="E983" s="7">
        <f t="shared" si="4"/>
        <v>0</v>
      </c>
      <c r="F983" s="7">
        <f t="shared" si="2"/>
        <v>0</v>
      </c>
      <c r="G983" s="7">
        <f t="shared" si="5"/>
        <v>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6">
        <v>977.0</v>
      </c>
      <c r="C984" s="7">
        <f t="shared" si="1"/>
        <v>0</v>
      </c>
      <c r="D984" s="7">
        <f t="shared" si="3"/>
        <v>0</v>
      </c>
      <c r="E984" s="7">
        <f t="shared" si="4"/>
        <v>0</v>
      </c>
      <c r="F984" s="7">
        <f t="shared" si="2"/>
        <v>0</v>
      </c>
      <c r="G984" s="7">
        <f t="shared" si="5"/>
        <v>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6">
        <v>978.0</v>
      </c>
      <c r="C985" s="7">
        <f t="shared" si="1"/>
        <v>0</v>
      </c>
      <c r="D985" s="7">
        <f t="shared" si="3"/>
        <v>0</v>
      </c>
      <c r="E985" s="7">
        <f t="shared" si="4"/>
        <v>0</v>
      </c>
      <c r="F985" s="7">
        <f t="shared" si="2"/>
        <v>0</v>
      </c>
      <c r="G985" s="7">
        <f t="shared" si="5"/>
        <v>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6">
        <v>979.0</v>
      </c>
      <c r="C986" s="7">
        <f t="shared" si="1"/>
        <v>0</v>
      </c>
      <c r="D986" s="7">
        <f t="shared" si="3"/>
        <v>0</v>
      </c>
      <c r="E986" s="7">
        <f t="shared" si="4"/>
        <v>0</v>
      </c>
      <c r="F986" s="7">
        <f t="shared" si="2"/>
        <v>0</v>
      </c>
      <c r="G986" s="7">
        <f t="shared" si="5"/>
        <v>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6">
        <v>980.0</v>
      </c>
      <c r="C987" s="7">
        <f t="shared" si="1"/>
        <v>0</v>
      </c>
      <c r="D987" s="7">
        <f t="shared" si="3"/>
        <v>0</v>
      </c>
      <c r="E987" s="7">
        <f t="shared" si="4"/>
        <v>0</v>
      </c>
      <c r="F987" s="7">
        <f t="shared" si="2"/>
        <v>0</v>
      </c>
      <c r="G987" s="7">
        <f t="shared" si="5"/>
        <v>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6">
        <v>981.0</v>
      </c>
      <c r="C988" s="7">
        <f t="shared" si="1"/>
        <v>0</v>
      </c>
      <c r="D988" s="7">
        <f t="shared" si="3"/>
        <v>0</v>
      </c>
      <c r="E988" s="7">
        <f t="shared" si="4"/>
        <v>0</v>
      </c>
      <c r="F988" s="7">
        <f t="shared" si="2"/>
        <v>0</v>
      </c>
      <c r="G988" s="7">
        <f t="shared" si="5"/>
        <v>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6">
        <v>982.0</v>
      </c>
      <c r="C989" s="7">
        <f t="shared" si="1"/>
        <v>0</v>
      </c>
      <c r="D989" s="7">
        <f t="shared" si="3"/>
        <v>0</v>
      </c>
      <c r="E989" s="7">
        <f t="shared" si="4"/>
        <v>0</v>
      </c>
      <c r="F989" s="7">
        <f t="shared" si="2"/>
        <v>0</v>
      </c>
      <c r="G989" s="7">
        <f t="shared" si="5"/>
        <v>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6">
        <v>983.0</v>
      </c>
      <c r="C990" s="7">
        <f t="shared" si="1"/>
        <v>0</v>
      </c>
      <c r="D990" s="7">
        <f t="shared" si="3"/>
        <v>0</v>
      </c>
      <c r="E990" s="7">
        <f t="shared" si="4"/>
        <v>0</v>
      </c>
      <c r="F990" s="7">
        <f t="shared" si="2"/>
        <v>0</v>
      </c>
      <c r="G990" s="7">
        <f t="shared" si="5"/>
        <v>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6">
        <v>984.0</v>
      </c>
      <c r="C991" s="7">
        <f t="shared" si="1"/>
        <v>0</v>
      </c>
      <c r="D991" s="7">
        <f t="shared" si="3"/>
        <v>0</v>
      </c>
      <c r="E991" s="7">
        <f t="shared" si="4"/>
        <v>0</v>
      </c>
      <c r="F991" s="7">
        <f t="shared" si="2"/>
        <v>0</v>
      </c>
      <c r="G991" s="7">
        <f t="shared" si="5"/>
        <v>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6">
        <v>985.0</v>
      </c>
      <c r="C992" s="7">
        <f t="shared" si="1"/>
        <v>0</v>
      </c>
      <c r="D992" s="7">
        <f t="shared" si="3"/>
        <v>0</v>
      </c>
      <c r="E992" s="7">
        <f t="shared" si="4"/>
        <v>0</v>
      </c>
      <c r="F992" s="7">
        <f t="shared" si="2"/>
        <v>0</v>
      </c>
      <c r="G992" s="7">
        <f t="shared" si="5"/>
        <v>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6">
        <v>986.0</v>
      </c>
      <c r="C993" s="7">
        <f t="shared" si="1"/>
        <v>0</v>
      </c>
      <c r="D993" s="7">
        <f t="shared" si="3"/>
        <v>0</v>
      </c>
      <c r="E993" s="7">
        <f t="shared" si="4"/>
        <v>0</v>
      </c>
      <c r="F993" s="7">
        <f t="shared" si="2"/>
        <v>0</v>
      </c>
      <c r="G993" s="7">
        <f t="shared" si="5"/>
        <v>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6">
        <v>987.0</v>
      </c>
      <c r="C994" s="7">
        <f t="shared" si="1"/>
        <v>0</v>
      </c>
      <c r="D994" s="7">
        <f t="shared" si="3"/>
        <v>0</v>
      </c>
      <c r="E994" s="7">
        <f t="shared" si="4"/>
        <v>0</v>
      </c>
      <c r="F994" s="7">
        <f t="shared" si="2"/>
        <v>0</v>
      </c>
      <c r="G994" s="7">
        <f t="shared" si="5"/>
        <v>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6">
        <v>988.0</v>
      </c>
      <c r="C995" s="7">
        <f t="shared" si="1"/>
        <v>0</v>
      </c>
      <c r="D995" s="7">
        <f t="shared" si="3"/>
        <v>0</v>
      </c>
      <c r="E995" s="7">
        <f t="shared" si="4"/>
        <v>0</v>
      </c>
      <c r="F995" s="7">
        <f t="shared" si="2"/>
        <v>0</v>
      </c>
      <c r="G995" s="7">
        <f t="shared" si="5"/>
        <v>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6">
        <v>989.0</v>
      </c>
      <c r="C996" s="7">
        <f t="shared" si="1"/>
        <v>0</v>
      </c>
      <c r="D996" s="7">
        <f t="shared" si="3"/>
        <v>0</v>
      </c>
      <c r="E996" s="7">
        <f t="shared" si="4"/>
        <v>0</v>
      </c>
      <c r="F996" s="7">
        <f t="shared" si="2"/>
        <v>0</v>
      </c>
      <c r="G996" s="7">
        <f t="shared" si="5"/>
        <v>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6">
        <v>990.0</v>
      </c>
      <c r="C997" s="7">
        <f t="shared" si="1"/>
        <v>0</v>
      </c>
      <c r="D997" s="7">
        <f t="shared" si="3"/>
        <v>0</v>
      </c>
      <c r="E997" s="7">
        <f t="shared" si="4"/>
        <v>0</v>
      </c>
      <c r="F997" s="7">
        <f t="shared" si="2"/>
        <v>0</v>
      </c>
      <c r="G997" s="7">
        <f t="shared" si="5"/>
        <v>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6">
        <v>991.0</v>
      </c>
      <c r="C998" s="7">
        <f t="shared" si="1"/>
        <v>0</v>
      </c>
      <c r="D998" s="7">
        <f t="shared" si="3"/>
        <v>0</v>
      </c>
      <c r="E998" s="7">
        <f t="shared" si="4"/>
        <v>0</v>
      </c>
      <c r="F998" s="7">
        <f t="shared" si="2"/>
        <v>0</v>
      </c>
      <c r="G998" s="7">
        <f t="shared" si="5"/>
        <v>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6">
        <v>992.0</v>
      </c>
      <c r="C999" s="7">
        <f t="shared" si="1"/>
        <v>0</v>
      </c>
      <c r="D999" s="7">
        <f t="shared" si="3"/>
        <v>0</v>
      </c>
      <c r="E999" s="7">
        <f t="shared" si="4"/>
        <v>0</v>
      </c>
      <c r="F999" s="7">
        <f t="shared" si="2"/>
        <v>0</v>
      </c>
      <c r="G999" s="7">
        <f t="shared" si="5"/>
        <v>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6">
        <v>993.0</v>
      </c>
      <c r="C1000" s="7">
        <f t="shared" si="1"/>
        <v>0</v>
      </c>
      <c r="D1000" s="7">
        <f t="shared" si="3"/>
        <v>0</v>
      </c>
      <c r="E1000" s="7">
        <f t="shared" si="4"/>
        <v>0</v>
      </c>
      <c r="F1000" s="7">
        <f t="shared" si="2"/>
        <v>0</v>
      </c>
      <c r="G1000" s="7">
        <f t="shared" si="5"/>
        <v>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6">
        <v>994.0</v>
      </c>
      <c r="C1001" s="7">
        <f t="shared" si="1"/>
        <v>0</v>
      </c>
      <c r="D1001" s="7">
        <f t="shared" si="3"/>
        <v>0</v>
      </c>
      <c r="E1001" s="7">
        <f t="shared" si="4"/>
        <v>0</v>
      </c>
      <c r="F1001" s="7">
        <f t="shared" si="2"/>
        <v>0</v>
      </c>
      <c r="G1001" s="7">
        <f t="shared" si="5"/>
        <v>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0"/>
  <cols>
    <col customWidth="1" min="1" max="1" width="5.71"/>
    <col customWidth="1" min="2" max="2" width="29.0"/>
    <col customWidth="1" min="3" max="7" width="11.43"/>
    <col customWidth="1" min="8" max="8" width="12.86"/>
    <col customWidth="1" min="9" max="9" width="7.57"/>
    <col customWidth="1" min="10" max="24" width="15.71"/>
    <col customWidth="1" min="25" max="26" width="11.43"/>
  </cols>
  <sheetData>
    <row r="1" ht="12.0" customHeight="1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3" t="s">
        <v>19</v>
      </c>
      <c r="H1" s="14"/>
      <c r="I1" s="14"/>
      <c r="J1" s="15" t="s">
        <v>20</v>
      </c>
      <c r="K1" s="14"/>
      <c r="L1" s="14"/>
      <c r="M1" s="14"/>
      <c r="N1" s="14"/>
      <c r="O1" s="15" t="s">
        <v>21</v>
      </c>
      <c r="P1" s="14"/>
      <c r="Q1" s="14"/>
      <c r="R1" s="14"/>
      <c r="S1" s="14"/>
      <c r="T1" s="15" t="s">
        <v>22</v>
      </c>
      <c r="U1" s="14"/>
      <c r="V1" s="14"/>
      <c r="W1" s="14"/>
      <c r="X1" s="14"/>
      <c r="Y1" s="16"/>
      <c r="Z1" s="16"/>
    </row>
    <row r="2" ht="14.25" customHeight="1">
      <c r="A2" s="17"/>
      <c r="B2" s="17"/>
      <c r="C2" s="17"/>
      <c r="D2" s="17"/>
      <c r="E2" s="17"/>
      <c r="F2" s="17"/>
      <c r="G2" s="18" t="s">
        <v>23</v>
      </c>
      <c r="H2" s="18" t="s">
        <v>24</v>
      </c>
      <c r="I2" s="18" t="s">
        <v>25</v>
      </c>
      <c r="J2" s="18" t="s">
        <v>26</v>
      </c>
      <c r="K2" s="18" t="s">
        <v>27</v>
      </c>
      <c r="L2" s="18" t="s">
        <v>28</v>
      </c>
      <c r="M2" s="18" t="s">
        <v>29</v>
      </c>
      <c r="N2" s="18" t="s">
        <v>30</v>
      </c>
      <c r="O2" s="18" t="s">
        <v>26</v>
      </c>
      <c r="P2" s="18" t="s">
        <v>27</v>
      </c>
      <c r="Q2" s="18" t="s">
        <v>28</v>
      </c>
      <c r="R2" s="18" t="s">
        <v>29</v>
      </c>
      <c r="S2" s="18" t="s">
        <v>30</v>
      </c>
      <c r="T2" s="18" t="s">
        <v>26</v>
      </c>
      <c r="U2" s="18" t="s">
        <v>27</v>
      </c>
      <c r="V2" s="18" t="s">
        <v>28</v>
      </c>
      <c r="W2" s="18" t="s">
        <v>29</v>
      </c>
      <c r="X2" s="18" t="s">
        <v>30</v>
      </c>
      <c r="Y2" s="16"/>
      <c r="Z2" s="16"/>
    </row>
    <row r="3" ht="14.25" customHeight="1">
      <c r="A3" s="19">
        <v>206.0</v>
      </c>
      <c r="B3" s="20" t="s">
        <v>31</v>
      </c>
      <c r="C3" s="21">
        <f>SUM(C13:C17)+IF(Leasing!B$1=206,Leasing!B$2,0)</f>
        <v>0</v>
      </c>
      <c r="D3" s="22">
        <v>0.21</v>
      </c>
      <c r="E3" s="21">
        <f>(C3-IF(Leasing!B$1=206,Leasing!B$2,0))*D3</f>
        <v>0</v>
      </c>
      <c r="F3" s="21">
        <f t="shared" ref="F3:F10" si="3">C3+E3</f>
        <v>0</v>
      </c>
      <c r="G3" s="23">
        <v>0.26</v>
      </c>
      <c r="H3" s="21">
        <f t="shared" ref="H3:H10" si="4">C3*G3</f>
        <v>0</v>
      </c>
      <c r="I3" s="21">
        <f t="shared" ref="I3:I10" si="5">IF(G3&gt;0,1/G3,0)</f>
        <v>3.846153846</v>
      </c>
      <c r="J3" s="21">
        <f t="shared" ref="J3:J10" si="6">IF($C3-$H3*1&gt;0,$C3-$H3*1,($C3-($H3*($I3-INT($I3)))+($C3-($E3*(ROUNDUP($I3,0)-INT($I3))))))</f>
        <v>0</v>
      </c>
      <c r="K3" s="21">
        <f t="shared" ref="K3:N3" si="1">IF((J3-$H3)&gt;0,J3-$H3,J3-($H3*($I3-INT($I3)))+($C3-($H3*(ROUNDUP($I3,0)-($I3)))))</f>
        <v>0</v>
      </c>
      <c r="L3" s="21">
        <f t="shared" si="1"/>
        <v>0</v>
      </c>
      <c r="M3" s="21">
        <f t="shared" si="1"/>
        <v>0</v>
      </c>
      <c r="N3" s="21">
        <f t="shared" si="1"/>
        <v>0</v>
      </c>
      <c r="O3" s="21">
        <f t="shared" ref="O3:O10" si="8">IF($C3-$H3*1&gt;0,-$H3*1,-($H3*($I3-INT($I3))-($E3*(ROUNDUP($I3,0)-INT($I3)))))</f>
        <v>0</v>
      </c>
      <c r="P3" s="21">
        <f t="shared" ref="P3:P10" si="9">IF((J3-$H3)&gt;0,-$H3,-($H3*($I3-INT($I3)))-($H3*(ROUNDUP($I3,0)-($I3))))</f>
        <v>0</v>
      </c>
      <c r="Q3" s="21">
        <f t="shared" ref="Q3:Q10" si="10">IF((J3-$H3)&gt;0,-$H3,-($H3*($I3-INT($I3)))-($H3*(ROUNDUP($I3,0)-($I3))))</f>
        <v>0</v>
      </c>
      <c r="R3" s="21">
        <f t="shared" ref="R3:R10" si="11">IF((J3-$H3)&gt;0,-$H3,-($H3*($I3-INT($I3)))-($H3*(ROUNDUP($I3,0)-($I3))))</f>
        <v>0</v>
      </c>
      <c r="S3" s="21">
        <f t="shared" ref="S3:S10" si="12">IF((J3-$H3)&gt;0,-$H3,-($H3*($I3-INT($I3)))-($H3*(ROUNDUP($I3,0)-($I3))))</f>
        <v>0</v>
      </c>
      <c r="T3" s="21">
        <f t="shared" ref="T3:T10" si="13">C3</f>
        <v>0</v>
      </c>
      <c r="U3" s="21">
        <f t="shared" ref="U3:X3" si="2">IF($J3&gt;=K3,0,$C3)</f>
        <v>0</v>
      </c>
      <c r="V3" s="21">
        <f t="shared" si="2"/>
        <v>0</v>
      </c>
      <c r="W3" s="21">
        <f t="shared" si="2"/>
        <v>0</v>
      </c>
      <c r="X3" s="21">
        <f t="shared" si="2"/>
        <v>0</v>
      </c>
      <c r="Y3" s="16"/>
      <c r="Z3" s="16"/>
    </row>
    <row r="4" ht="14.25" customHeight="1">
      <c r="A4" s="19">
        <v>210.0</v>
      </c>
      <c r="B4" s="20" t="s">
        <v>32</v>
      </c>
      <c r="C4" s="21">
        <f>SUM(C19:C23)+IF(Leasing!B$1=210,Leasing!B$2,0)</f>
        <v>0</v>
      </c>
      <c r="D4" s="22">
        <v>0.21</v>
      </c>
      <c r="E4" s="21">
        <f>(C4-IF(Leasing!B$1=210,Leasing!B$2,0))*D4</f>
        <v>0</v>
      </c>
      <c r="F4" s="21">
        <f t="shared" si="3"/>
        <v>0</v>
      </c>
      <c r="G4" s="23">
        <v>0.0</v>
      </c>
      <c r="H4" s="21">
        <f t="shared" si="4"/>
        <v>0</v>
      </c>
      <c r="I4" s="21">
        <f t="shared" si="5"/>
        <v>0</v>
      </c>
      <c r="J4" s="21">
        <f t="shared" si="6"/>
        <v>0</v>
      </c>
      <c r="K4" s="21">
        <f t="shared" ref="K4:N4" si="7">IF((J4-$H4)&gt;0,J4-$H4,J4-($H4*($I4-INT($I4)))+($C4-($H4*(ROUNDUP($I4,0)-($I4)))))</f>
        <v>0</v>
      </c>
      <c r="L4" s="21">
        <f t="shared" si="7"/>
        <v>0</v>
      </c>
      <c r="M4" s="21">
        <f t="shared" si="7"/>
        <v>0</v>
      </c>
      <c r="N4" s="21">
        <f t="shared" si="7"/>
        <v>0</v>
      </c>
      <c r="O4" s="21">
        <f t="shared" si="8"/>
        <v>0</v>
      </c>
      <c r="P4" s="21">
        <f t="shared" si="9"/>
        <v>0</v>
      </c>
      <c r="Q4" s="21">
        <f t="shared" si="10"/>
        <v>0</v>
      </c>
      <c r="R4" s="21">
        <f t="shared" si="11"/>
        <v>0</v>
      </c>
      <c r="S4" s="21">
        <f t="shared" si="12"/>
        <v>0</v>
      </c>
      <c r="T4" s="21">
        <f t="shared" si="13"/>
        <v>0</v>
      </c>
      <c r="U4" s="21">
        <f t="shared" ref="U4:X4" si="14">IF($J4&gt;=K4,0,$C4)</f>
        <v>0</v>
      </c>
      <c r="V4" s="21">
        <f t="shared" si="14"/>
        <v>0</v>
      </c>
      <c r="W4" s="21">
        <f t="shared" si="14"/>
        <v>0</v>
      </c>
      <c r="X4" s="21">
        <f t="shared" si="14"/>
        <v>0</v>
      </c>
      <c r="Y4" s="16"/>
      <c r="Z4" s="16"/>
    </row>
    <row r="5" ht="14.25" customHeight="1">
      <c r="A5" s="19">
        <v>211.0</v>
      </c>
      <c r="B5" s="20" t="s">
        <v>33</v>
      </c>
      <c r="C5" s="21">
        <f>SUM(C25:C29)+IF(Leasing!B$1=211,Leasing!B$2,0)</f>
        <v>0</v>
      </c>
      <c r="D5" s="22">
        <v>0.21</v>
      </c>
      <c r="E5" s="21">
        <f>(C5-IF(Leasing!B$1=211,Leasing!B$2,0))*D5</f>
        <v>0</v>
      </c>
      <c r="F5" s="21">
        <f t="shared" si="3"/>
        <v>0</v>
      </c>
      <c r="G5" s="23">
        <v>0.03</v>
      </c>
      <c r="H5" s="21">
        <f t="shared" si="4"/>
        <v>0</v>
      </c>
      <c r="I5" s="21">
        <f t="shared" si="5"/>
        <v>33.33333333</v>
      </c>
      <c r="J5" s="21">
        <f t="shared" si="6"/>
        <v>0</v>
      </c>
      <c r="K5" s="21">
        <f t="shared" ref="K5:N5" si="15">IF((J5-$H5)&gt;0,J5-$H5,J5-($H5*($I5-INT($I5)))+($C5-($H5*(ROUNDUP($I5,0)-($I5)))))</f>
        <v>0</v>
      </c>
      <c r="L5" s="21">
        <f t="shared" si="15"/>
        <v>0</v>
      </c>
      <c r="M5" s="21">
        <f t="shared" si="15"/>
        <v>0</v>
      </c>
      <c r="N5" s="21">
        <f t="shared" si="15"/>
        <v>0</v>
      </c>
      <c r="O5" s="21">
        <f t="shared" si="8"/>
        <v>0</v>
      </c>
      <c r="P5" s="21">
        <f t="shared" si="9"/>
        <v>0</v>
      </c>
      <c r="Q5" s="21">
        <f t="shared" si="10"/>
        <v>0</v>
      </c>
      <c r="R5" s="21">
        <f t="shared" si="11"/>
        <v>0</v>
      </c>
      <c r="S5" s="21">
        <f t="shared" si="12"/>
        <v>0</v>
      </c>
      <c r="T5" s="21">
        <f t="shared" si="13"/>
        <v>0</v>
      </c>
      <c r="U5" s="21">
        <f t="shared" ref="U5:X5" si="16">IF($J5&gt;=K5,0,$C5)</f>
        <v>0</v>
      </c>
      <c r="V5" s="21">
        <f t="shared" si="16"/>
        <v>0</v>
      </c>
      <c r="W5" s="21">
        <f t="shared" si="16"/>
        <v>0</v>
      </c>
      <c r="X5" s="21">
        <f t="shared" si="16"/>
        <v>0</v>
      </c>
      <c r="Y5" s="16"/>
      <c r="Z5" s="16"/>
    </row>
    <row r="6" ht="14.25" customHeight="1">
      <c r="A6" s="19">
        <v>213.0</v>
      </c>
      <c r="B6" s="20" t="s">
        <v>34</v>
      </c>
      <c r="C6" s="21">
        <f>SUM(C31:C45)+IF(Leasing!B$1=213,Leasing!B$2,0)</f>
        <v>222</v>
      </c>
      <c r="D6" s="22">
        <v>0.21</v>
      </c>
      <c r="E6" s="21">
        <f>(C6-IF(Leasing!B$1=213,Leasing!B$2,0))*D6</f>
        <v>46.62</v>
      </c>
      <c r="F6" s="21">
        <f t="shared" si="3"/>
        <v>268.62</v>
      </c>
      <c r="G6" s="23">
        <v>0.12</v>
      </c>
      <c r="H6" s="21">
        <f t="shared" si="4"/>
        <v>26.64</v>
      </c>
      <c r="I6" s="21">
        <f t="shared" si="5"/>
        <v>8.333333333</v>
      </c>
      <c r="J6" s="21">
        <f t="shared" si="6"/>
        <v>195.36</v>
      </c>
      <c r="K6" s="21">
        <f t="shared" ref="K6:N6" si="17">IF((J6-$H6)&gt;0,J6-$H6,J6-($H6*($I6-INT($I6)))+($C6-($H6*(ROUNDUP($I6,0)-($I6)))))</f>
        <v>168.72</v>
      </c>
      <c r="L6" s="21">
        <f t="shared" si="17"/>
        <v>142.08</v>
      </c>
      <c r="M6" s="21">
        <f t="shared" si="17"/>
        <v>115.44</v>
      </c>
      <c r="N6" s="21">
        <f t="shared" si="17"/>
        <v>88.8</v>
      </c>
      <c r="O6" s="21">
        <f t="shared" si="8"/>
        <v>-26.64</v>
      </c>
      <c r="P6" s="21">
        <f t="shared" si="9"/>
        <v>-26.64</v>
      </c>
      <c r="Q6" s="21">
        <f t="shared" si="10"/>
        <v>-26.64</v>
      </c>
      <c r="R6" s="21">
        <f t="shared" si="11"/>
        <v>-26.64</v>
      </c>
      <c r="S6" s="21">
        <f t="shared" si="12"/>
        <v>-26.64</v>
      </c>
      <c r="T6" s="21">
        <f t="shared" si="13"/>
        <v>222</v>
      </c>
      <c r="U6" s="21">
        <f t="shared" ref="U6:X6" si="18">IF($J6&gt;=K6,0,$C6)</f>
        <v>0</v>
      </c>
      <c r="V6" s="21">
        <f t="shared" si="18"/>
        <v>0</v>
      </c>
      <c r="W6" s="21">
        <f t="shared" si="18"/>
        <v>0</v>
      </c>
      <c r="X6" s="21">
        <f t="shared" si="18"/>
        <v>0</v>
      </c>
      <c r="Y6" s="16"/>
      <c r="Z6" s="16"/>
    </row>
    <row r="7" ht="14.25" customHeight="1">
      <c r="A7" s="19">
        <v>214.0</v>
      </c>
      <c r="B7" s="20" t="s">
        <v>35</v>
      </c>
      <c r="C7" s="21">
        <f>SUM(C47:C112)+IF(Leasing!B$1=214,Leasing!B$2,0)</f>
        <v>5753</v>
      </c>
      <c r="D7" s="22">
        <v>0.21</v>
      </c>
      <c r="E7" s="21">
        <f>(C7-IF(Leasing!B$1=214,Leasing!B$2,0))*D7</f>
        <v>1208.13</v>
      </c>
      <c r="F7" s="21">
        <f t="shared" si="3"/>
        <v>6961.13</v>
      </c>
      <c r="G7" s="23">
        <v>0.3</v>
      </c>
      <c r="H7" s="21">
        <f t="shared" si="4"/>
        <v>1725.9</v>
      </c>
      <c r="I7" s="21">
        <f t="shared" si="5"/>
        <v>3.333333333</v>
      </c>
      <c r="J7" s="21">
        <f t="shared" si="6"/>
        <v>4027.1</v>
      </c>
      <c r="K7" s="21">
        <f t="shared" ref="K7:N7" si="19">IF((J7-$H7)&gt;0,J7-$H7,J7-($H7*($I7-INT($I7)))+($C7-($H7*(ROUNDUP($I7,0)-($I7)))))</f>
        <v>2301.2</v>
      </c>
      <c r="L7" s="21">
        <f t="shared" si="19"/>
        <v>575.3</v>
      </c>
      <c r="M7" s="21">
        <f t="shared" si="19"/>
        <v>4602.4</v>
      </c>
      <c r="N7" s="21">
        <f t="shared" si="19"/>
        <v>2876.5</v>
      </c>
      <c r="O7" s="21">
        <f t="shared" si="8"/>
        <v>-1725.9</v>
      </c>
      <c r="P7" s="21">
        <f t="shared" si="9"/>
        <v>-1725.9</v>
      </c>
      <c r="Q7" s="21">
        <f t="shared" si="10"/>
        <v>-1725.9</v>
      </c>
      <c r="R7" s="21">
        <f t="shared" si="11"/>
        <v>-1725.9</v>
      </c>
      <c r="S7" s="21">
        <f t="shared" si="12"/>
        <v>-1725.9</v>
      </c>
      <c r="T7" s="21">
        <f t="shared" si="13"/>
        <v>5753</v>
      </c>
      <c r="U7" s="21">
        <f t="shared" ref="U7:X7" si="20">IF($J7&gt;=K7,0,$C7)</f>
        <v>0</v>
      </c>
      <c r="V7" s="21">
        <f t="shared" si="20"/>
        <v>0</v>
      </c>
      <c r="W7" s="21">
        <f t="shared" si="20"/>
        <v>5753</v>
      </c>
      <c r="X7" s="21">
        <f t="shared" si="20"/>
        <v>0</v>
      </c>
      <c r="Y7" s="16"/>
      <c r="Z7" s="16"/>
    </row>
    <row r="8" ht="14.25" customHeight="1">
      <c r="A8" s="19">
        <v>216.0</v>
      </c>
      <c r="B8" s="20" t="s">
        <v>36</v>
      </c>
      <c r="C8" s="21">
        <f>SUM(C114:C147)+IF(Leasing!B$1=216,Leasing!B$2,0)</f>
        <v>2099.68</v>
      </c>
      <c r="D8" s="22">
        <v>0.21</v>
      </c>
      <c r="E8" s="21">
        <f>(C8-IF(Leasing!B$1=216,Leasing!B$2,0))*D8</f>
        <v>440.9328</v>
      </c>
      <c r="F8" s="21">
        <f t="shared" si="3"/>
        <v>2540.6128</v>
      </c>
      <c r="G8" s="23">
        <v>0.1</v>
      </c>
      <c r="H8" s="21">
        <f t="shared" si="4"/>
        <v>209.968</v>
      </c>
      <c r="I8" s="21">
        <f t="shared" si="5"/>
        <v>10</v>
      </c>
      <c r="J8" s="21">
        <f t="shared" si="6"/>
        <v>1889.712</v>
      </c>
      <c r="K8" s="21">
        <f t="shared" ref="K8:N8" si="21">IF((J8-$H8)&gt;0,J8-$H8,J8-($H8*($I8-INT($I8)))+($C8-($H8*(ROUNDUP($I8,0)-($I8)))))</f>
        <v>1679.744</v>
      </c>
      <c r="L8" s="21">
        <f t="shared" si="21"/>
        <v>1469.776</v>
      </c>
      <c r="M8" s="21">
        <f t="shared" si="21"/>
        <v>1259.808</v>
      </c>
      <c r="N8" s="21">
        <f t="shared" si="21"/>
        <v>1049.84</v>
      </c>
      <c r="O8" s="21">
        <f t="shared" si="8"/>
        <v>-209.968</v>
      </c>
      <c r="P8" s="21">
        <f t="shared" si="9"/>
        <v>-209.968</v>
      </c>
      <c r="Q8" s="21">
        <f t="shared" si="10"/>
        <v>-209.968</v>
      </c>
      <c r="R8" s="21">
        <f t="shared" si="11"/>
        <v>-209.968</v>
      </c>
      <c r="S8" s="21">
        <f t="shared" si="12"/>
        <v>-209.968</v>
      </c>
      <c r="T8" s="21">
        <f t="shared" si="13"/>
        <v>2099.68</v>
      </c>
      <c r="U8" s="21">
        <f t="shared" ref="U8:X8" si="22">IF($J8&gt;=K8,0,$C8)</f>
        <v>0</v>
      </c>
      <c r="V8" s="21">
        <f t="shared" si="22"/>
        <v>0</v>
      </c>
      <c r="W8" s="21">
        <f t="shared" si="22"/>
        <v>0</v>
      </c>
      <c r="X8" s="21">
        <f t="shared" si="22"/>
        <v>0</v>
      </c>
      <c r="Y8" s="16"/>
      <c r="Z8" s="16"/>
    </row>
    <row r="9" ht="14.25" customHeight="1">
      <c r="A9" s="19">
        <v>217.0</v>
      </c>
      <c r="B9" s="20" t="s">
        <v>37</v>
      </c>
      <c r="C9" s="21">
        <f>SUM(C149:C158)+IF(Leasing!B$1=217,Leasing!B$2,0)</f>
        <v>5127</v>
      </c>
      <c r="D9" s="22">
        <v>0.21</v>
      </c>
      <c r="E9" s="21">
        <f>(C9-IF(Leasing!B$1=217,Leasing!B$2,0))*D9</f>
        <v>1076.67</v>
      </c>
      <c r="F9" s="21">
        <f t="shared" si="3"/>
        <v>6203.67</v>
      </c>
      <c r="G9" s="23">
        <v>0.26</v>
      </c>
      <c r="H9" s="21">
        <f t="shared" si="4"/>
        <v>1333.02</v>
      </c>
      <c r="I9" s="21">
        <f t="shared" si="5"/>
        <v>3.846153846</v>
      </c>
      <c r="J9" s="21">
        <f t="shared" si="6"/>
        <v>3793.98</v>
      </c>
      <c r="K9" s="21">
        <f t="shared" ref="K9:N9" si="23">IF((J9-$H9)&gt;0,J9-$H9,J9-($H9*($I9-INT($I9)))+($C9-($H9*(ROUNDUP($I9,0)-($I9)))))</f>
        <v>2460.96</v>
      </c>
      <c r="L9" s="21">
        <f t="shared" si="23"/>
        <v>1127.94</v>
      </c>
      <c r="M9" s="21">
        <f t="shared" si="23"/>
        <v>4921.92</v>
      </c>
      <c r="N9" s="21">
        <f t="shared" si="23"/>
        <v>3588.9</v>
      </c>
      <c r="O9" s="21">
        <f t="shared" si="8"/>
        <v>-1333.02</v>
      </c>
      <c r="P9" s="21">
        <f t="shared" si="9"/>
        <v>-1333.02</v>
      </c>
      <c r="Q9" s="21">
        <f t="shared" si="10"/>
        <v>-1333.02</v>
      </c>
      <c r="R9" s="21">
        <f t="shared" si="11"/>
        <v>-1333.02</v>
      </c>
      <c r="S9" s="21">
        <f t="shared" si="12"/>
        <v>-1333.02</v>
      </c>
      <c r="T9" s="21">
        <f t="shared" si="13"/>
        <v>5127</v>
      </c>
      <c r="U9" s="21">
        <f t="shared" ref="U9:X9" si="24">IF($J9&gt;=K9,0,$C9)</f>
        <v>0</v>
      </c>
      <c r="V9" s="21">
        <f t="shared" si="24"/>
        <v>0</v>
      </c>
      <c r="W9" s="21">
        <f t="shared" si="24"/>
        <v>5127</v>
      </c>
      <c r="X9" s="21">
        <f t="shared" si="24"/>
        <v>0</v>
      </c>
      <c r="Y9" s="16"/>
      <c r="Z9" s="16"/>
    </row>
    <row r="10" ht="14.25" customHeight="1">
      <c r="A10" s="19">
        <v>218.0</v>
      </c>
      <c r="B10" s="20" t="s">
        <v>38</v>
      </c>
      <c r="C10" s="21">
        <f>SUM(C160:C169)+IF(Leasing!B$1=218,Leasing!B$2,0)</f>
        <v>0</v>
      </c>
      <c r="D10" s="22">
        <v>0.21</v>
      </c>
      <c r="E10" s="21">
        <f>(C10-IF(Leasing!B$1=218,Leasing!B$2,0))*D10</f>
        <v>0</v>
      </c>
      <c r="F10" s="21">
        <f t="shared" si="3"/>
        <v>0</v>
      </c>
      <c r="G10" s="23">
        <v>0.16</v>
      </c>
      <c r="H10" s="21">
        <f t="shared" si="4"/>
        <v>0</v>
      </c>
      <c r="I10" s="21">
        <f t="shared" si="5"/>
        <v>6.25</v>
      </c>
      <c r="J10" s="21">
        <f t="shared" si="6"/>
        <v>0</v>
      </c>
      <c r="K10" s="21">
        <f t="shared" ref="K10:N10" si="25">IF((J10-$H10)&gt;0,J10-$H10,J10-($H10*($I10-INT($I10)))+($C10-($H10*(ROUNDUP($I10,0)-($I10)))))</f>
        <v>0</v>
      </c>
      <c r="L10" s="21">
        <f t="shared" si="25"/>
        <v>0</v>
      </c>
      <c r="M10" s="21">
        <f t="shared" si="25"/>
        <v>0</v>
      </c>
      <c r="N10" s="21">
        <f t="shared" si="25"/>
        <v>0</v>
      </c>
      <c r="O10" s="21">
        <f t="shared" si="8"/>
        <v>0</v>
      </c>
      <c r="P10" s="21">
        <f t="shared" si="9"/>
        <v>0</v>
      </c>
      <c r="Q10" s="21">
        <f t="shared" si="10"/>
        <v>0</v>
      </c>
      <c r="R10" s="21">
        <f t="shared" si="11"/>
        <v>0</v>
      </c>
      <c r="S10" s="21">
        <f t="shared" si="12"/>
        <v>0</v>
      </c>
      <c r="T10" s="21">
        <f t="shared" si="13"/>
        <v>0</v>
      </c>
      <c r="U10" s="21">
        <f t="shared" ref="U10:X10" si="26">IF($J10&gt;=K10,0,$C10)</f>
        <v>0</v>
      </c>
      <c r="V10" s="21">
        <f t="shared" si="26"/>
        <v>0</v>
      </c>
      <c r="W10" s="21">
        <f t="shared" si="26"/>
        <v>0</v>
      </c>
      <c r="X10" s="21">
        <f t="shared" si="26"/>
        <v>0</v>
      </c>
      <c r="Y10" s="16"/>
      <c r="Z10" s="16"/>
    </row>
    <row r="11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4">
        <f t="shared" ref="O11:S11" si="27">SUM(O3:O10)</f>
        <v>-3295.528</v>
      </c>
      <c r="P11" s="24">
        <f t="shared" si="27"/>
        <v>-3295.528</v>
      </c>
      <c r="Q11" s="24">
        <f t="shared" si="27"/>
        <v>-3295.528</v>
      </c>
      <c r="R11" s="24">
        <f t="shared" si="27"/>
        <v>-3295.528</v>
      </c>
      <c r="S11" s="24">
        <f t="shared" si="27"/>
        <v>-3295.528</v>
      </c>
      <c r="T11" s="24">
        <f>SUM(T3:T10)-Leasing!B2</f>
        <v>13201.68</v>
      </c>
      <c r="U11" s="24">
        <f t="shared" ref="U11:X11" si="28">SUM(U3:U10)</f>
        <v>0</v>
      </c>
      <c r="V11" s="24">
        <f t="shared" si="28"/>
        <v>0</v>
      </c>
      <c r="W11" s="24">
        <f t="shared" si="28"/>
        <v>10880</v>
      </c>
      <c r="X11" s="24">
        <f t="shared" si="28"/>
        <v>0</v>
      </c>
      <c r="Y11" s="16"/>
      <c r="Z11" s="16"/>
    </row>
    <row r="12" ht="14.25" customHeight="1">
      <c r="A12" s="25">
        <v>206.0</v>
      </c>
      <c r="B12" s="26" t="s">
        <v>31</v>
      </c>
      <c r="C12" s="27" t="s">
        <v>39</v>
      </c>
      <c r="D12" s="28" t="s">
        <v>40</v>
      </c>
      <c r="E12" s="29"/>
      <c r="F12" s="16"/>
      <c r="G12" s="16"/>
      <c r="H12" s="16"/>
      <c r="I12" s="16"/>
      <c r="J12" s="30">
        <f>C3-H3*0.15</f>
        <v>0</v>
      </c>
      <c r="K12" s="16"/>
      <c r="L12" s="16"/>
      <c r="M12" s="16"/>
      <c r="N12" s="16"/>
      <c r="O12" s="16"/>
      <c r="P12" s="16"/>
      <c r="Q12" s="16"/>
      <c r="R12" s="16"/>
      <c r="S12" s="16"/>
      <c r="T12" s="24">
        <f t="shared" ref="T12:X12" si="29">T11*0.21</f>
        <v>2772.3528</v>
      </c>
      <c r="U12" s="24">
        <f t="shared" si="29"/>
        <v>0</v>
      </c>
      <c r="V12" s="24">
        <f t="shared" si="29"/>
        <v>0</v>
      </c>
      <c r="W12" s="24">
        <f t="shared" si="29"/>
        <v>2284.8</v>
      </c>
      <c r="X12" s="24">
        <f t="shared" si="29"/>
        <v>0</v>
      </c>
      <c r="Y12" s="16"/>
      <c r="Z12" s="16"/>
    </row>
    <row r="13" ht="14.25" customHeight="1">
      <c r="A13" s="31"/>
      <c r="B13" s="32" t="s">
        <v>41</v>
      </c>
      <c r="C13" s="33">
        <v>0.0</v>
      </c>
      <c r="D13" s="34"/>
      <c r="E13" s="29"/>
      <c r="F13" s="16"/>
      <c r="G13" s="16"/>
      <c r="H13" s="16"/>
      <c r="I13" s="16"/>
      <c r="J13" s="16">
        <f>H3*(ROUNDUP(I3,0)-I3)</f>
        <v>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31"/>
      <c r="B14" s="32" t="s">
        <v>42</v>
      </c>
      <c r="C14" s="33">
        <v>0.0</v>
      </c>
      <c r="D14" s="34"/>
      <c r="E14" s="2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31"/>
      <c r="B15" s="35"/>
      <c r="C15" s="36"/>
      <c r="D15" s="34"/>
      <c r="E15" s="2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31"/>
      <c r="B16" s="35"/>
      <c r="C16" s="36"/>
      <c r="D16" s="34"/>
      <c r="E16" s="2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31"/>
      <c r="B17" s="35"/>
      <c r="C17" s="36"/>
      <c r="D17" s="34"/>
      <c r="E17" s="2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31">
        <v>210.0</v>
      </c>
      <c r="B18" s="37" t="s">
        <v>32</v>
      </c>
      <c r="C18" s="38" t="s">
        <v>39</v>
      </c>
      <c r="D18" s="39" t="s">
        <v>40</v>
      </c>
      <c r="E18" s="4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31"/>
      <c r="B19" s="35"/>
      <c r="C19" s="36"/>
      <c r="D19" s="34"/>
      <c r="E19" s="2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31"/>
      <c r="B20" s="35"/>
      <c r="C20" s="36"/>
      <c r="D20" s="34"/>
      <c r="E20" s="2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31"/>
      <c r="B21" s="35"/>
      <c r="C21" s="36"/>
      <c r="D21" s="34"/>
      <c r="E21" s="2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31"/>
      <c r="B22" s="35"/>
      <c r="C22" s="36"/>
      <c r="D22" s="34"/>
      <c r="E22" s="29"/>
      <c r="F22" s="16">
        <f>SUMIF(Leasing!B1,217,Leasing!B2)</f>
        <v>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31"/>
      <c r="B23" s="35"/>
      <c r="C23" s="36"/>
      <c r="D23" s="34"/>
      <c r="E23" s="2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31">
        <v>211.0</v>
      </c>
      <c r="B24" s="37" t="s">
        <v>33</v>
      </c>
      <c r="C24" s="38" t="s">
        <v>39</v>
      </c>
      <c r="D24" s="39" t="s">
        <v>40</v>
      </c>
      <c r="E24" s="4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31"/>
      <c r="B25" s="35"/>
      <c r="C25" s="36"/>
      <c r="D25" s="34"/>
      <c r="E25" s="2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31"/>
      <c r="B26" s="35"/>
      <c r="C26" s="36"/>
      <c r="D26" s="34"/>
      <c r="E26" s="2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31"/>
      <c r="B27" s="35"/>
      <c r="C27" s="36"/>
      <c r="D27" s="34"/>
      <c r="E27" s="2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31"/>
      <c r="B28" s="35"/>
      <c r="C28" s="36"/>
      <c r="D28" s="34"/>
      <c r="E28" s="2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31"/>
      <c r="B29" s="35"/>
      <c r="C29" s="36"/>
      <c r="D29" s="34"/>
      <c r="E29" s="2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4.25" customHeight="1">
      <c r="A30" s="31">
        <v>213.0</v>
      </c>
      <c r="B30" s="37" t="s">
        <v>34</v>
      </c>
      <c r="C30" s="38" t="s">
        <v>39</v>
      </c>
      <c r="D30" s="39" t="s">
        <v>40</v>
      </c>
      <c r="E30" s="4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31"/>
      <c r="B31" s="32" t="s">
        <v>43</v>
      </c>
      <c r="C31" s="33">
        <v>59.0</v>
      </c>
      <c r="D31" s="34"/>
      <c r="E31" s="2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31"/>
      <c r="B32" s="32" t="s">
        <v>44</v>
      </c>
      <c r="C32" s="33">
        <v>90.0</v>
      </c>
      <c r="D32" s="34"/>
      <c r="E32" s="2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31"/>
      <c r="B33" s="32" t="s">
        <v>45</v>
      </c>
      <c r="C33" s="33">
        <v>42.0</v>
      </c>
      <c r="D33" s="34"/>
      <c r="E33" s="2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31"/>
      <c r="B34" s="32" t="s">
        <v>46</v>
      </c>
      <c r="C34" s="33">
        <v>31.0</v>
      </c>
      <c r="D34" s="34"/>
      <c r="E34" s="2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31"/>
      <c r="B35" s="35"/>
      <c r="C35" s="36"/>
      <c r="D35" s="34"/>
      <c r="E35" s="2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31"/>
      <c r="B36" s="35"/>
      <c r="C36" s="36"/>
      <c r="D36" s="34"/>
      <c r="E36" s="2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31"/>
      <c r="B37" s="35"/>
      <c r="C37" s="36"/>
      <c r="D37" s="34"/>
      <c r="E37" s="2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31"/>
      <c r="B38" s="35"/>
      <c r="C38" s="36"/>
      <c r="D38" s="34"/>
      <c r="E38" s="2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31"/>
      <c r="B39" s="35"/>
      <c r="C39" s="36"/>
      <c r="D39" s="34"/>
      <c r="E39" s="2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31"/>
      <c r="B40" s="35"/>
      <c r="C40" s="36"/>
      <c r="D40" s="34"/>
      <c r="E40" s="2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31"/>
      <c r="B41" s="35"/>
      <c r="C41" s="36"/>
      <c r="D41" s="34"/>
      <c r="E41" s="29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31"/>
      <c r="B42" s="35"/>
      <c r="C42" s="36"/>
      <c r="D42" s="34"/>
      <c r="E42" s="29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31"/>
      <c r="B43" s="35"/>
      <c r="C43" s="36"/>
      <c r="D43" s="34"/>
      <c r="E43" s="29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31"/>
      <c r="B44" s="35"/>
      <c r="C44" s="36"/>
      <c r="D44" s="34"/>
      <c r="E44" s="29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31"/>
      <c r="B45" s="35"/>
      <c r="C45" s="36"/>
      <c r="D45" s="34"/>
      <c r="E45" s="29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31">
        <v>214.0</v>
      </c>
      <c r="B46" s="37" t="s">
        <v>35</v>
      </c>
      <c r="C46" s="38" t="s">
        <v>39</v>
      </c>
      <c r="D46" s="39" t="s">
        <v>40</v>
      </c>
      <c r="E46" s="4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31"/>
      <c r="B47" s="32" t="s">
        <v>47</v>
      </c>
      <c r="C47" s="33">
        <v>126.0</v>
      </c>
      <c r="D47" s="34"/>
      <c r="E47" s="29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31"/>
      <c r="B48" s="32" t="s">
        <v>48</v>
      </c>
      <c r="C48" s="33">
        <v>42.0</v>
      </c>
      <c r="D48" s="34"/>
      <c r="E48" s="29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31"/>
      <c r="B49" s="32" t="s">
        <v>49</v>
      </c>
      <c r="C49" s="33">
        <v>12.0</v>
      </c>
      <c r="D49" s="34"/>
      <c r="E49" s="29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31"/>
      <c r="B50" s="32" t="s">
        <v>50</v>
      </c>
      <c r="C50" s="33">
        <v>66.0</v>
      </c>
      <c r="D50" s="34"/>
      <c r="E50" s="29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31"/>
      <c r="B51" s="32" t="s">
        <v>51</v>
      </c>
      <c r="C51" s="33">
        <v>100.0</v>
      </c>
      <c r="D51" s="34"/>
      <c r="E51" s="2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31"/>
      <c r="B52" s="32" t="s">
        <v>52</v>
      </c>
      <c r="C52" s="33">
        <v>5407.0</v>
      </c>
      <c r="D52" s="34"/>
      <c r="E52" s="2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31"/>
      <c r="B53" s="35"/>
      <c r="C53" s="36"/>
      <c r="D53" s="34"/>
      <c r="E53" s="29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31"/>
      <c r="B54" s="35"/>
      <c r="C54" s="36"/>
      <c r="D54" s="34"/>
      <c r="E54" s="29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31"/>
      <c r="B55" s="35"/>
      <c r="C55" s="36"/>
      <c r="D55" s="34"/>
      <c r="E55" s="29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31"/>
      <c r="B56" s="35"/>
      <c r="C56" s="36"/>
      <c r="D56" s="34"/>
      <c r="E56" s="29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31"/>
      <c r="B57" s="35"/>
      <c r="C57" s="36"/>
      <c r="D57" s="34"/>
      <c r="E57" s="29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31"/>
      <c r="B58" s="35"/>
      <c r="C58" s="36"/>
      <c r="D58" s="34"/>
      <c r="E58" s="29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31"/>
      <c r="B59" s="35"/>
      <c r="C59" s="36"/>
      <c r="D59" s="34"/>
      <c r="E59" s="29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31"/>
      <c r="B60" s="35"/>
      <c r="C60" s="36"/>
      <c r="D60" s="34"/>
      <c r="E60" s="29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31"/>
      <c r="B61" s="35"/>
      <c r="C61" s="36"/>
      <c r="D61" s="34"/>
      <c r="E61" s="29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31"/>
      <c r="B62" s="35"/>
      <c r="C62" s="36"/>
      <c r="D62" s="34"/>
      <c r="E62" s="29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31"/>
      <c r="B63" s="35"/>
      <c r="C63" s="36"/>
      <c r="D63" s="34"/>
      <c r="E63" s="29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31"/>
      <c r="B64" s="35"/>
      <c r="C64" s="36"/>
      <c r="D64" s="34"/>
      <c r="E64" s="29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31"/>
      <c r="B65" s="35"/>
      <c r="C65" s="36"/>
      <c r="D65" s="34"/>
      <c r="E65" s="29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31"/>
      <c r="B66" s="35"/>
      <c r="C66" s="36"/>
      <c r="D66" s="34"/>
      <c r="E66" s="29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31"/>
      <c r="B67" s="35"/>
      <c r="C67" s="36"/>
      <c r="D67" s="34"/>
      <c r="E67" s="29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4.25" customHeight="1">
      <c r="A68" s="31"/>
      <c r="B68" s="35"/>
      <c r="C68" s="36"/>
      <c r="D68" s="34"/>
      <c r="E68" s="29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31"/>
      <c r="B69" s="35"/>
      <c r="C69" s="36"/>
      <c r="D69" s="34"/>
      <c r="E69" s="29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31"/>
      <c r="B70" s="35"/>
      <c r="C70" s="36"/>
      <c r="D70" s="34"/>
      <c r="E70" s="29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31"/>
      <c r="B71" s="35"/>
      <c r="C71" s="36"/>
      <c r="D71" s="34"/>
      <c r="E71" s="29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31"/>
      <c r="B72" s="35"/>
      <c r="C72" s="36"/>
      <c r="D72" s="34"/>
      <c r="E72" s="29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31"/>
      <c r="B73" s="35"/>
      <c r="C73" s="36"/>
      <c r="D73" s="34"/>
      <c r="E73" s="29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31"/>
      <c r="B74" s="35"/>
      <c r="C74" s="36"/>
      <c r="D74" s="34"/>
      <c r="E74" s="29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31"/>
      <c r="B75" s="35"/>
      <c r="C75" s="36"/>
      <c r="D75" s="34"/>
      <c r="E75" s="29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4.25" customHeight="1">
      <c r="A76" s="31"/>
      <c r="B76" s="35"/>
      <c r="C76" s="36"/>
      <c r="D76" s="34"/>
      <c r="E76" s="29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31"/>
      <c r="B77" s="35"/>
      <c r="C77" s="36"/>
      <c r="D77" s="34"/>
      <c r="E77" s="29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31"/>
      <c r="B78" s="35"/>
      <c r="C78" s="36"/>
      <c r="D78" s="34"/>
      <c r="E78" s="29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31"/>
      <c r="B79" s="35"/>
      <c r="C79" s="36"/>
      <c r="D79" s="34"/>
      <c r="E79" s="29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31"/>
      <c r="B80" s="35"/>
      <c r="C80" s="36"/>
      <c r="D80" s="34"/>
      <c r="E80" s="29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31"/>
      <c r="B81" s="35"/>
      <c r="C81" s="36"/>
      <c r="D81" s="34"/>
      <c r="E81" s="29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4.25" customHeight="1">
      <c r="A82" s="31"/>
      <c r="B82" s="35"/>
      <c r="C82" s="36"/>
      <c r="D82" s="34"/>
      <c r="E82" s="29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4.25" customHeight="1">
      <c r="A83" s="31"/>
      <c r="B83" s="35"/>
      <c r="C83" s="36"/>
      <c r="D83" s="34"/>
      <c r="E83" s="29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4.25" customHeight="1">
      <c r="A84" s="31"/>
      <c r="B84" s="35"/>
      <c r="C84" s="36"/>
      <c r="D84" s="34"/>
      <c r="E84" s="29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31"/>
      <c r="B85" s="35"/>
      <c r="C85" s="36"/>
      <c r="D85" s="34"/>
      <c r="E85" s="29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4.25" customHeight="1">
      <c r="A86" s="31"/>
      <c r="B86" s="35"/>
      <c r="C86" s="36"/>
      <c r="D86" s="34"/>
      <c r="E86" s="29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4.25" customHeight="1">
      <c r="A87" s="31"/>
      <c r="B87" s="35"/>
      <c r="C87" s="36"/>
      <c r="D87" s="34"/>
      <c r="E87" s="29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4.25" customHeight="1">
      <c r="A88" s="31"/>
      <c r="B88" s="35"/>
      <c r="C88" s="36"/>
      <c r="D88" s="34"/>
      <c r="E88" s="29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4.25" customHeight="1">
      <c r="A89" s="31"/>
      <c r="B89" s="35"/>
      <c r="C89" s="36"/>
      <c r="D89" s="34"/>
      <c r="E89" s="29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4.25" customHeight="1">
      <c r="A90" s="31"/>
      <c r="B90" s="35"/>
      <c r="C90" s="36"/>
      <c r="D90" s="34"/>
      <c r="E90" s="29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4.25" customHeight="1">
      <c r="A91" s="31"/>
      <c r="B91" s="35"/>
      <c r="C91" s="36"/>
      <c r="D91" s="34"/>
      <c r="E91" s="29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4.25" customHeight="1">
      <c r="A92" s="31"/>
      <c r="B92" s="35"/>
      <c r="C92" s="36"/>
      <c r="D92" s="34"/>
      <c r="E92" s="29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4.25" customHeight="1">
      <c r="A93" s="31"/>
      <c r="B93" s="35"/>
      <c r="C93" s="36"/>
      <c r="D93" s="34"/>
      <c r="E93" s="29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4.25" customHeight="1">
      <c r="A94" s="31"/>
      <c r="B94" s="35"/>
      <c r="C94" s="36"/>
      <c r="D94" s="34"/>
      <c r="E94" s="29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4.25" customHeight="1">
      <c r="A95" s="31"/>
      <c r="B95" s="35"/>
      <c r="C95" s="36"/>
      <c r="D95" s="34"/>
      <c r="E95" s="29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4.25" customHeight="1">
      <c r="A96" s="31"/>
      <c r="B96" s="35"/>
      <c r="C96" s="36"/>
      <c r="D96" s="34"/>
      <c r="E96" s="29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4.25" customHeight="1">
      <c r="A97" s="31"/>
      <c r="B97" s="35"/>
      <c r="C97" s="36"/>
      <c r="D97" s="34"/>
      <c r="E97" s="2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4.25" customHeight="1">
      <c r="A98" s="31"/>
      <c r="B98" s="35"/>
      <c r="C98" s="36"/>
      <c r="D98" s="34"/>
      <c r="E98" s="29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4.25" customHeight="1">
      <c r="A99" s="31"/>
      <c r="B99" s="35"/>
      <c r="C99" s="36"/>
      <c r="D99" s="34"/>
      <c r="E99" s="29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4.25" customHeight="1">
      <c r="A100" s="31"/>
      <c r="B100" s="35"/>
      <c r="C100" s="36"/>
      <c r="D100" s="34"/>
      <c r="E100" s="29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4.25" customHeight="1">
      <c r="A101" s="31"/>
      <c r="B101" s="35"/>
      <c r="C101" s="36"/>
      <c r="D101" s="34"/>
      <c r="E101" s="29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4.25" customHeight="1">
      <c r="A102" s="31"/>
      <c r="B102" s="35"/>
      <c r="C102" s="36"/>
      <c r="D102" s="34"/>
      <c r="E102" s="29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4.25" customHeight="1">
      <c r="A103" s="31"/>
      <c r="B103" s="35"/>
      <c r="C103" s="36"/>
      <c r="D103" s="34"/>
      <c r="E103" s="29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4.25" customHeight="1">
      <c r="A104" s="31"/>
      <c r="B104" s="35"/>
      <c r="C104" s="36"/>
      <c r="D104" s="34"/>
      <c r="E104" s="29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4.25" customHeight="1">
      <c r="A105" s="31"/>
      <c r="B105" s="35"/>
      <c r="C105" s="36"/>
      <c r="D105" s="34"/>
      <c r="E105" s="29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4.25" customHeight="1">
      <c r="A106" s="31"/>
      <c r="B106" s="35"/>
      <c r="C106" s="36"/>
      <c r="D106" s="34"/>
      <c r="E106" s="29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4.25" customHeight="1">
      <c r="A107" s="31"/>
      <c r="B107" s="35"/>
      <c r="C107" s="36"/>
      <c r="D107" s="34"/>
      <c r="E107" s="29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4.25" customHeight="1">
      <c r="A108" s="31"/>
      <c r="B108" s="35"/>
      <c r="C108" s="36"/>
      <c r="D108" s="34"/>
      <c r="E108" s="29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31"/>
      <c r="B109" s="35"/>
      <c r="C109" s="36"/>
      <c r="D109" s="34"/>
      <c r="E109" s="29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4.25" customHeight="1">
      <c r="A110" s="31"/>
      <c r="B110" s="35"/>
      <c r="C110" s="36"/>
      <c r="D110" s="34"/>
      <c r="E110" s="29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31"/>
      <c r="B111" s="35"/>
      <c r="C111" s="36"/>
      <c r="D111" s="34"/>
      <c r="E111" s="29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4.25" customHeight="1">
      <c r="A112" s="31"/>
      <c r="B112" s="35"/>
      <c r="C112" s="36"/>
      <c r="D112" s="34"/>
      <c r="E112" s="29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31">
        <v>216.0</v>
      </c>
      <c r="B113" s="37" t="s">
        <v>36</v>
      </c>
      <c r="C113" s="38" t="s">
        <v>39</v>
      </c>
      <c r="D113" s="39" t="s">
        <v>40</v>
      </c>
      <c r="E113" s="4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4.25" customHeight="1">
      <c r="A114" s="31"/>
      <c r="B114" s="41" t="s">
        <v>53</v>
      </c>
      <c r="C114" s="33">
        <f>3*164.62</f>
        <v>493.86</v>
      </c>
      <c r="D114" s="34"/>
      <c r="E114" s="29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4.25" customHeight="1">
      <c r="A115" s="31"/>
      <c r="B115" s="32" t="s">
        <v>54</v>
      </c>
      <c r="C115" s="33">
        <v>34.0</v>
      </c>
      <c r="D115" s="34"/>
      <c r="E115" s="29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4.25" customHeight="1">
      <c r="A116" s="31"/>
      <c r="B116" s="32" t="s">
        <v>55</v>
      </c>
      <c r="C116" s="33">
        <v>7.44</v>
      </c>
      <c r="D116" s="34"/>
      <c r="E116" s="29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4.25" customHeight="1">
      <c r="A117" s="31"/>
      <c r="B117" s="32" t="s">
        <v>56</v>
      </c>
      <c r="C117" s="33">
        <v>110.0</v>
      </c>
      <c r="D117" s="34"/>
      <c r="E117" s="29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4.25" customHeight="1">
      <c r="A118" s="31"/>
      <c r="B118" s="32" t="s">
        <v>57</v>
      </c>
      <c r="C118" s="33">
        <v>765.0</v>
      </c>
      <c r="D118" s="34"/>
      <c r="E118" s="29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31"/>
      <c r="B119" s="32" t="s">
        <v>58</v>
      </c>
      <c r="C119" s="33">
        <v>132.0</v>
      </c>
      <c r="D119" s="34"/>
      <c r="E119" s="29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4.25" customHeight="1">
      <c r="A120" s="31"/>
      <c r="B120" s="32" t="s">
        <v>59</v>
      </c>
      <c r="C120" s="33">
        <v>39.95</v>
      </c>
      <c r="D120" s="34"/>
      <c r="E120" s="29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31"/>
      <c r="B121" s="32" t="s">
        <v>60</v>
      </c>
      <c r="C121" s="33">
        <v>74.0</v>
      </c>
      <c r="D121" s="34"/>
      <c r="E121" s="29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4.25" customHeight="1">
      <c r="A122" s="31"/>
      <c r="B122" s="32" t="s">
        <v>61</v>
      </c>
      <c r="C122" s="33">
        <v>177.0</v>
      </c>
      <c r="D122" s="34"/>
      <c r="E122" s="29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4.25" customHeight="1">
      <c r="A123" s="31"/>
      <c r="B123" s="32" t="s">
        <v>62</v>
      </c>
      <c r="C123" s="33">
        <v>122.0</v>
      </c>
      <c r="D123" s="34"/>
      <c r="E123" s="29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4.25" customHeight="1">
      <c r="A124" s="31"/>
      <c r="B124" s="32" t="s">
        <v>63</v>
      </c>
      <c r="C124" s="33">
        <v>34.43</v>
      </c>
      <c r="D124" s="34"/>
      <c r="E124" s="29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4.25" customHeight="1">
      <c r="A125" s="31"/>
      <c r="B125" s="32" t="s">
        <v>64</v>
      </c>
      <c r="C125" s="33">
        <v>80.0</v>
      </c>
      <c r="D125" s="34"/>
      <c r="E125" s="29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4.25" customHeight="1">
      <c r="A126" s="31"/>
      <c r="B126" s="32" t="s">
        <v>65</v>
      </c>
      <c r="C126" s="33">
        <v>30.0</v>
      </c>
      <c r="D126" s="34"/>
      <c r="E126" s="29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4.25" customHeight="1">
      <c r="A127" s="31"/>
      <c r="B127" s="35"/>
      <c r="C127" s="36"/>
      <c r="D127" s="34"/>
      <c r="E127" s="2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4.25" customHeight="1">
      <c r="A128" s="31"/>
      <c r="B128" s="35"/>
      <c r="C128" s="36"/>
      <c r="D128" s="34"/>
      <c r="E128" s="29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4.25" customHeight="1">
      <c r="A129" s="31"/>
      <c r="B129" s="35"/>
      <c r="C129" s="36"/>
      <c r="D129" s="34"/>
      <c r="E129" s="29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4.25" customHeight="1">
      <c r="A130" s="31"/>
      <c r="B130" s="35"/>
      <c r="C130" s="36"/>
      <c r="D130" s="34"/>
      <c r="E130" s="29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4.25" customHeight="1">
      <c r="A131" s="31"/>
      <c r="B131" s="35"/>
      <c r="C131" s="36"/>
      <c r="D131" s="34"/>
      <c r="E131" s="29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4.25" customHeight="1">
      <c r="A132" s="31"/>
      <c r="B132" s="35"/>
      <c r="C132" s="36"/>
      <c r="D132" s="34"/>
      <c r="E132" s="29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4.25" customHeight="1">
      <c r="A133" s="31"/>
      <c r="B133" s="35"/>
      <c r="C133" s="36"/>
      <c r="D133" s="34"/>
      <c r="E133" s="29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4.25" customHeight="1">
      <c r="A134" s="31"/>
      <c r="B134" s="35"/>
      <c r="C134" s="36"/>
      <c r="D134" s="34"/>
      <c r="E134" s="29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4.25" customHeight="1">
      <c r="A135" s="31"/>
      <c r="B135" s="35"/>
      <c r="C135" s="36"/>
      <c r="D135" s="34"/>
      <c r="E135" s="29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4.25" customHeight="1">
      <c r="A136" s="31"/>
      <c r="B136" s="35"/>
      <c r="C136" s="36"/>
      <c r="D136" s="34"/>
      <c r="E136" s="2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4.25" customHeight="1">
      <c r="A137" s="31"/>
      <c r="B137" s="35"/>
      <c r="C137" s="36"/>
      <c r="D137" s="34"/>
      <c r="E137" s="29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4.25" customHeight="1">
      <c r="A138" s="31"/>
      <c r="B138" s="35"/>
      <c r="C138" s="36"/>
      <c r="D138" s="34"/>
      <c r="E138" s="29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4.25" customHeight="1">
      <c r="A139" s="31"/>
      <c r="B139" s="35"/>
      <c r="C139" s="36"/>
      <c r="D139" s="34"/>
      <c r="E139" s="29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4.25" customHeight="1">
      <c r="A140" s="31"/>
      <c r="B140" s="35"/>
      <c r="C140" s="36"/>
      <c r="D140" s="34"/>
      <c r="E140" s="2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4.25" customHeight="1">
      <c r="A141" s="31"/>
      <c r="B141" s="35"/>
      <c r="C141" s="36"/>
      <c r="D141" s="34"/>
      <c r="E141" s="29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31"/>
      <c r="B142" s="35"/>
      <c r="C142" s="36"/>
      <c r="D142" s="34"/>
      <c r="E142" s="29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4.25" customHeight="1">
      <c r="A143" s="31"/>
      <c r="B143" s="35"/>
      <c r="C143" s="36"/>
      <c r="D143" s="34"/>
      <c r="E143" s="29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31"/>
      <c r="B144" s="35"/>
      <c r="C144" s="36"/>
      <c r="D144" s="34"/>
      <c r="E144" s="29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4.25" customHeight="1">
      <c r="A145" s="31"/>
      <c r="B145" s="35"/>
      <c r="C145" s="36"/>
      <c r="D145" s="34"/>
      <c r="E145" s="29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31"/>
      <c r="B146" s="35"/>
      <c r="C146" s="36"/>
      <c r="D146" s="34"/>
      <c r="E146" s="29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4.25" customHeight="1">
      <c r="A147" s="31"/>
      <c r="B147" s="35"/>
      <c r="C147" s="36"/>
      <c r="D147" s="34"/>
      <c r="E147" s="29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4.25" customHeight="1">
      <c r="A148" s="31">
        <v>217.0</v>
      </c>
      <c r="B148" s="37" t="s">
        <v>66</v>
      </c>
      <c r="C148" s="38" t="s">
        <v>39</v>
      </c>
      <c r="D148" s="39" t="s">
        <v>40</v>
      </c>
      <c r="E148" s="4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4.25" customHeight="1">
      <c r="A149" s="31"/>
      <c r="B149" s="41" t="s">
        <v>67</v>
      </c>
      <c r="C149" s="42">
        <f>111.3*15</f>
        <v>1669.5</v>
      </c>
      <c r="D149" s="34"/>
      <c r="E149" s="29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4.25" customHeight="1">
      <c r="A150" s="31"/>
      <c r="B150" s="41" t="s">
        <v>68</v>
      </c>
      <c r="C150" s="42">
        <f>172.5*15</f>
        <v>2587.5</v>
      </c>
      <c r="D150" s="34"/>
      <c r="E150" s="29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4.25" customHeight="1">
      <c r="A151" s="31"/>
      <c r="B151" s="41" t="s">
        <v>69</v>
      </c>
      <c r="C151" s="42">
        <f>15*1.5</f>
        <v>22.5</v>
      </c>
      <c r="D151" s="34"/>
      <c r="E151" s="29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4.25" customHeight="1">
      <c r="A152" s="31"/>
      <c r="B152" s="41" t="s">
        <v>70</v>
      </c>
      <c r="C152" s="42">
        <f>15*3.5</f>
        <v>52.5</v>
      </c>
      <c r="D152" s="34"/>
      <c r="E152" s="29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4.25" customHeight="1">
      <c r="A153" s="31"/>
      <c r="B153" s="41" t="s">
        <v>71</v>
      </c>
      <c r="C153" s="33">
        <f>15*53</f>
        <v>795</v>
      </c>
      <c r="D153" s="34"/>
      <c r="E153" s="29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4.25" customHeight="1">
      <c r="A154" s="31"/>
      <c r="B154" s="35"/>
      <c r="C154" s="36"/>
      <c r="D154" s="34"/>
      <c r="E154" s="29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4.25" customHeight="1">
      <c r="A155" s="31"/>
      <c r="B155" s="35"/>
      <c r="C155" s="36"/>
      <c r="D155" s="34"/>
      <c r="E155" s="29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4.25" customHeight="1">
      <c r="A156" s="31"/>
      <c r="B156" s="35"/>
      <c r="C156" s="36"/>
      <c r="D156" s="34"/>
      <c r="E156" s="29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4.25" customHeight="1">
      <c r="A157" s="31"/>
      <c r="B157" s="35"/>
      <c r="C157" s="36"/>
      <c r="D157" s="34"/>
      <c r="E157" s="29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4.25" customHeight="1">
      <c r="A158" s="31"/>
      <c r="B158" s="35"/>
      <c r="C158" s="36"/>
      <c r="D158" s="34"/>
      <c r="E158" s="29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4.25" customHeight="1">
      <c r="A159" s="31">
        <v>218.0</v>
      </c>
      <c r="B159" s="37" t="s">
        <v>38</v>
      </c>
      <c r="C159" s="38" t="s">
        <v>39</v>
      </c>
      <c r="D159" s="39" t="s">
        <v>40</v>
      </c>
      <c r="E159" s="4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4.25" customHeight="1">
      <c r="A160" s="31"/>
      <c r="B160" s="35"/>
      <c r="C160" s="36"/>
      <c r="D160" s="34"/>
      <c r="E160" s="29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4.25" customHeight="1">
      <c r="A161" s="31"/>
      <c r="B161" s="35"/>
      <c r="C161" s="36"/>
      <c r="D161" s="34"/>
      <c r="E161" s="29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4.25" customHeight="1">
      <c r="A162" s="31"/>
      <c r="B162" s="35"/>
      <c r="C162" s="36"/>
      <c r="D162" s="34"/>
      <c r="E162" s="29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4.25" customHeight="1">
      <c r="A163" s="31"/>
      <c r="B163" s="35"/>
      <c r="C163" s="36"/>
      <c r="D163" s="34"/>
      <c r="E163" s="29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4.25" customHeight="1">
      <c r="A164" s="31"/>
      <c r="B164" s="35"/>
      <c r="C164" s="36"/>
      <c r="D164" s="34"/>
      <c r="E164" s="29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4.25" customHeight="1">
      <c r="A165" s="31"/>
      <c r="B165" s="35"/>
      <c r="C165" s="36"/>
      <c r="D165" s="34"/>
      <c r="E165" s="29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4.25" customHeight="1">
      <c r="A166" s="31"/>
      <c r="B166" s="35"/>
      <c r="C166" s="36"/>
      <c r="D166" s="34"/>
      <c r="E166" s="29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4.25" customHeight="1">
      <c r="A167" s="31"/>
      <c r="B167" s="35"/>
      <c r="C167" s="36"/>
      <c r="D167" s="34"/>
      <c r="E167" s="29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4.25" customHeight="1">
      <c r="A168" s="31"/>
      <c r="B168" s="35"/>
      <c r="C168" s="36"/>
      <c r="D168" s="34"/>
      <c r="E168" s="29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4.25" customHeight="1">
      <c r="A169" s="31"/>
      <c r="B169" s="35"/>
      <c r="C169" s="36"/>
      <c r="D169" s="34"/>
      <c r="E169" s="29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4.25" customHeight="1">
      <c r="A170" s="16"/>
      <c r="B170" s="43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4.25" customHeight="1">
      <c r="A171" s="16"/>
      <c r="B171" s="43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4.25" customHeight="1">
      <c r="A172" s="16"/>
      <c r="B172" s="43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4.25" customHeight="1">
      <c r="A173" s="16"/>
      <c r="B173" s="43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4.25" customHeight="1">
      <c r="A174" s="16"/>
      <c r="B174" s="43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4.25" customHeight="1">
      <c r="A175" s="16"/>
      <c r="B175" s="43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4.25" customHeight="1">
      <c r="A176" s="16"/>
      <c r="B176" s="43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4.25" customHeight="1">
      <c r="A177" s="16"/>
      <c r="B177" s="43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4.25" customHeight="1">
      <c r="A178" s="16"/>
      <c r="B178" s="43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4.25" customHeight="1">
      <c r="A179" s="16"/>
      <c r="B179" s="43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4.25" customHeight="1">
      <c r="A180" s="16"/>
      <c r="B180" s="43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68">
    <mergeCell ref="J1:N1"/>
    <mergeCell ref="O1:S1"/>
    <mergeCell ref="T1:X1"/>
    <mergeCell ref="A1:A2"/>
    <mergeCell ref="B1:B2"/>
    <mergeCell ref="C1:C2"/>
    <mergeCell ref="D1:D2"/>
    <mergeCell ref="E1:E2"/>
    <mergeCell ref="F1:F2"/>
    <mergeCell ref="G1:I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6:E166"/>
    <mergeCell ref="D167:E167"/>
    <mergeCell ref="D168:E168"/>
    <mergeCell ref="D169:E169"/>
    <mergeCell ref="D159:E159"/>
    <mergeCell ref="D160:E160"/>
    <mergeCell ref="D161:E161"/>
    <mergeCell ref="D162:E162"/>
    <mergeCell ref="D163:E163"/>
    <mergeCell ref="D164:E164"/>
    <mergeCell ref="D165:E16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8.71"/>
    <col customWidth="1" min="3" max="21" width="12.71"/>
    <col customWidth="1" min="22" max="39" width="9.14"/>
  </cols>
  <sheetData>
    <row r="1" ht="15.0" customHeight="1">
      <c r="A1" s="44" t="s">
        <v>72</v>
      </c>
      <c r="B1" s="45">
        <v>1.0</v>
      </c>
      <c r="C1" s="44" t="s">
        <v>73</v>
      </c>
      <c r="D1" s="44" t="s">
        <v>74</v>
      </c>
      <c r="E1" s="44" t="s">
        <v>75</v>
      </c>
      <c r="F1" s="44" t="s">
        <v>76</v>
      </c>
      <c r="G1" s="44" t="s">
        <v>77</v>
      </c>
      <c r="H1" s="44" t="s">
        <v>78</v>
      </c>
      <c r="I1" s="44" t="s">
        <v>79</v>
      </c>
      <c r="J1" s="44" t="s">
        <v>80</v>
      </c>
      <c r="K1" s="44" t="s">
        <v>81</v>
      </c>
      <c r="L1" s="44" t="s">
        <v>82</v>
      </c>
      <c r="M1" s="44" t="s">
        <v>83</v>
      </c>
      <c r="N1" s="44" t="s">
        <v>84</v>
      </c>
      <c r="O1" s="44" t="s">
        <v>26</v>
      </c>
      <c r="P1" s="44" t="s">
        <v>27</v>
      </c>
      <c r="Q1" s="44" t="s">
        <v>28</v>
      </c>
      <c r="R1" s="44" t="s">
        <v>29</v>
      </c>
      <c r="S1" s="44" t="s">
        <v>30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ht="15.0" customHeight="1">
      <c r="A2" s="16" t="s">
        <v>85</v>
      </c>
      <c r="B2" s="16"/>
      <c r="C2" s="30">
        <f t="shared" ref="C2:N2" si="1">SUM(C13,C23,C33,C43,C53,C63,C73,C83,C93,C103,C113,C123,C133,C143,C153,C163,C173,C183,C193,C203,C213,C223,C233,C243,C253,C263,C273,C283,C293,C303,C313,C323,C333,C343,C353,C363,C373,C383,C393,C403,C413,C423,C433,C443,C453,C463,C473,C483,C493,C503,C513,C523,C533,C543,C553,C563,C573,C583,C593,C603,C613,C623,C633,C643,C653,C663,C673,C683,C693,C703,C713,C723,C733,C743,C753,C763,C773,C783,C793,C803,C813,C823,C833,C843,C853,C863,C873,C883,C893,C903,C913,C923,C933,C943,C953,C963,C973,C983,C993,C1003,C1013)</f>
        <v>42800</v>
      </c>
      <c r="D2" s="30">
        <f t="shared" si="1"/>
        <v>56500</v>
      </c>
      <c r="E2" s="30">
        <f t="shared" si="1"/>
        <v>67700</v>
      </c>
      <c r="F2" s="30">
        <f t="shared" si="1"/>
        <v>53800</v>
      </c>
      <c r="G2" s="30">
        <f t="shared" si="1"/>
        <v>49600</v>
      </c>
      <c r="H2" s="30">
        <f t="shared" si="1"/>
        <v>29300</v>
      </c>
      <c r="I2" s="30">
        <f t="shared" si="1"/>
        <v>24500</v>
      </c>
      <c r="J2" s="30">
        <f t="shared" si="1"/>
        <v>23900</v>
      </c>
      <c r="K2" s="30">
        <f t="shared" si="1"/>
        <v>67800</v>
      </c>
      <c r="L2" s="30">
        <f t="shared" si="1"/>
        <v>43400</v>
      </c>
      <c r="M2" s="30">
        <f t="shared" si="1"/>
        <v>43400</v>
      </c>
      <c r="N2" s="30">
        <f t="shared" si="1"/>
        <v>30100</v>
      </c>
      <c r="O2" s="30">
        <f t="shared" ref="O2:O4" si="4">SUM(C2:N2)</f>
        <v>532800</v>
      </c>
      <c r="P2" s="30">
        <f t="shared" ref="P2:S2" si="2">SUM(P13,P23,P33,P43,P53,P63,P73,P83,P93,P103,P113,P123,P133,P143,P153,P163,P173,P183,P193,P203,P213,P223,P233,P243,P253,P263,P273,P283,P293,P303,P313,P323,P333,P343,P353,P363,P373,P383,P393,P403,P413,P423,P433,P443,P453,P463,P473,P483,P493,P503,P513,P523,P533,P543,P553,P563,P573,P583,P593,P603,P613,P623,P633,P643,P653,P663,P673,P683,P693,P703,P713,P723,P733,P743,P753,P763,P773,P783,P793,P803,P813,P823,P833,P843,P853,P863,P873,P883,P893,P903,P913,P923,P933,P943,P953,P963,P973,P983,P993,P1003,P1013)</f>
        <v>635964</v>
      </c>
      <c r="Q2" s="30">
        <f t="shared" si="2"/>
        <v>686841.12</v>
      </c>
      <c r="R2" s="30">
        <f t="shared" si="2"/>
        <v>721183.176</v>
      </c>
      <c r="S2" s="30">
        <f t="shared" si="2"/>
        <v>757242.3348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0" customHeight="1">
      <c r="A3" s="16" t="s">
        <v>86</v>
      </c>
      <c r="B3" s="16"/>
      <c r="C3" s="30">
        <f t="shared" ref="C3:N3" si="3">SUM(C15,C25,C35,C45,C55,C65,C75,C85,C95,C105,C115,C125,C135,C145,C155,C165,C175,C185,C195,C205,C215,C225,C235,C245,C255,C265,C275,C285,C295,C305,C315,C325,C335,C345,C355,C365,C375,C385,C395,C405,C415,C425,C435,C445,C455,C465,C475,C485,C495,C505,C515,C525,C535,C545,C555,C565,C575,C585,C595,C605,C615,C625,C635,C645,C655,C665,C675,C685,C695,C705,C715,C725,C735,C745,C755,C765,C775,C785,C795,C805,C815,C825,C835,C845,C855,C865,C875,C885,C895,C905,C915,C925,C935,C945,C955,C965,C975,C985,C995,C1005,C1015)</f>
        <v>8988</v>
      </c>
      <c r="D3" s="30">
        <f t="shared" si="3"/>
        <v>11865</v>
      </c>
      <c r="E3" s="30">
        <f t="shared" si="3"/>
        <v>14217</v>
      </c>
      <c r="F3" s="30">
        <f t="shared" si="3"/>
        <v>11298</v>
      </c>
      <c r="G3" s="30">
        <f t="shared" si="3"/>
        <v>10416</v>
      </c>
      <c r="H3" s="30">
        <f t="shared" si="3"/>
        <v>6153</v>
      </c>
      <c r="I3" s="30">
        <f t="shared" si="3"/>
        <v>5145</v>
      </c>
      <c r="J3" s="30">
        <f t="shared" si="3"/>
        <v>5019</v>
      </c>
      <c r="K3" s="30">
        <f t="shared" si="3"/>
        <v>14238</v>
      </c>
      <c r="L3" s="30">
        <f t="shared" si="3"/>
        <v>9114</v>
      </c>
      <c r="M3" s="30">
        <f t="shared" si="3"/>
        <v>9114</v>
      </c>
      <c r="N3" s="30">
        <f t="shared" si="3"/>
        <v>6321</v>
      </c>
      <c r="O3" s="30">
        <f t="shared" si="4"/>
        <v>111888</v>
      </c>
      <c r="P3" s="30">
        <f t="shared" ref="P3:S3" si="5">SUM(P15,P25,P35,P45,P55,P65,P75,P85,P95,P105,P115,P125,P135,P145,P155,P165,P175,P185,P195,P205,P215,P225,P235,P245,P255,P265,P275,P285,P295,P305,P315,P325,P335,P345,P355,P365,P375,P385,P395,P405,P415,P425,P435,P445,P455,P465,P475,P485,P495,P505,P515,P525,P535,P545,P555,P565,P575,P585,P595,P605,P615,P625,P635,P645,P655,P665,P675,P685,P695,P705,P715,P725,P735,P745,P755,P765,P775,P785,P795,P805,P815,P825,P835,P845,P855,P865,P875,P885,P895,P905,P915,P925,P935,P945,P955,P965,P975,P985,P995,P1005,P1015)</f>
        <v>133552.44</v>
      </c>
      <c r="Q3" s="30">
        <f t="shared" si="5"/>
        <v>144236.6352</v>
      </c>
      <c r="R3" s="30">
        <f t="shared" si="5"/>
        <v>151448.467</v>
      </c>
      <c r="S3" s="30">
        <f t="shared" si="5"/>
        <v>159020.8903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5.0" customHeight="1">
      <c r="A4" s="16" t="s">
        <v>87</v>
      </c>
      <c r="B4" s="16"/>
      <c r="C4" s="30">
        <f t="shared" ref="C4:N4" si="6">SUM(C16,C26,C36,C46,C56,C66,C76,C86,C96,C106,C116,C126,C136,C146,C156,C166,C176,C186,C196,C206,C216,C226,C236,C246,C256,C266,C276,C286,C296,C306,C316,C326,C336,C346,C356,C366,C376,C386,C396,C406,C416,C426,C436,C446,C456,C466,C476,C486,C496,C506,C516,C526,C536,C546,C556,C566,C576,C586,C596,C606,C616,C626,C636,C646,C656,C666,C676,C686,C696,C706,C716,C726,C736,C746,C756,C766,C776,C786,C796,C806,C816,C826,C836,C846,C856,C866,C876,C886,C896,C906,C916,C926,C936,C946,C956,C966,C976,C986,C996,C1006,C1016)</f>
        <v>51788</v>
      </c>
      <c r="D4" s="30">
        <f t="shared" si="6"/>
        <v>68365</v>
      </c>
      <c r="E4" s="30">
        <f t="shared" si="6"/>
        <v>81917</v>
      </c>
      <c r="F4" s="30">
        <f t="shared" si="6"/>
        <v>65098</v>
      </c>
      <c r="G4" s="30">
        <f t="shared" si="6"/>
        <v>60016</v>
      </c>
      <c r="H4" s="30">
        <f t="shared" si="6"/>
        <v>35453</v>
      </c>
      <c r="I4" s="30">
        <f t="shared" si="6"/>
        <v>29645</v>
      </c>
      <c r="J4" s="30">
        <f t="shared" si="6"/>
        <v>28919</v>
      </c>
      <c r="K4" s="30">
        <f t="shared" si="6"/>
        <v>82038</v>
      </c>
      <c r="L4" s="30">
        <f t="shared" si="6"/>
        <v>52514</v>
      </c>
      <c r="M4" s="30">
        <f t="shared" si="6"/>
        <v>52514</v>
      </c>
      <c r="N4" s="30">
        <f t="shared" si="6"/>
        <v>36421</v>
      </c>
      <c r="O4" s="30">
        <f t="shared" si="4"/>
        <v>644688</v>
      </c>
      <c r="P4" s="30">
        <f t="shared" ref="P4:S4" si="7">SUM(P16,P26,P36,P46,P56,P66,P76,P86,P96,P106,P116,P126,P136,P146,P156,P166,P176,P186,P196,P206,P216,P226,P236,P246,P256,P266,P276,P286,P296,P306,P316,P326,P336,P346,P356,P366,P376,P386,P396,P406,P416,P426,P436,P446,P456,P466,P476,P486,P496,P506,P516,P526,P536,P546,P556,P566,P576,P586,P596,P606,P616,P626,P636,P646,P656,P666,P676,P686,P696,P706,P716,P726,P736,P746,P756,P766,P776,P786,P796,P806,P816,P826,P836,P846,P856,P866,P876,P886,P896,P906,P916,P926,P936,P946,P956,P966,P976,P986,P996,P1006,P1016)</f>
        <v>769516.44</v>
      </c>
      <c r="Q4" s="30">
        <f t="shared" si="7"/>
        <v>831077.7552</v>
      </c>
      <c r="R4" s="30">
        <f t="shared" si="7"/>
        <v>872631.643</v>
      </c>
      <c r="S4" s="30">
        <f t="shared" si="7"/>
        <v>916263.2251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0" customHeight="1">
      <c r="A5" s="16" t="s">
        <v>88</v>
      </c>
      <c r="B5" s="16"/>
      <c r="C5" s="30">
        <f t="shared" ref="C5:N5" si="8">SUM(C17,C27,C37,C47,C57,C67,C77,C87,C97,C107,C117,C127,C137,C147,C157,C167,C177,C187,C197,C207,C217,C227,C237,C247,C257,C267,C277,C287,C297,C307,C317,C327,C337,C347,C357,C367,C377,C387,C397,C407,C417,C427,C437,C447,C457,C467,C477,C487,C497,C507,C517,C527,C537,C547,C557,C567,C577,C587,C597,C607,C617,C627,C637,C647,C657,C667,C677,C687,C697,C707,C717,C727,C737,C747,C757,C767,C777,C787,C797,C807,C817,C827,C837,C847,C857,C867,C877,C887,C897,C907,C917,C927,C937,C947,C957,C967,C977,C987,C997,C1007,C1017)</f>
        <v>25894</v>
      </c>
      <c r="D5" s="30">
        <f t="shared" si="8"/>
        <v>34182.5</v>
      </c>
      <c r="E5" s="30">
        <f t="shared" si="8"/>
        <v>40958.5</v>
      </c>
      <c r="F5" s="30">
        <f t="shared" si="8"/>
        <v>32549</v>
      </c>
      <c r="G5" s="30">
        <f t="shared" si="8"/>
        <v>30008</v>
      </c>
      <c r="H5" s="30">
        <f t="shared" si="8"/>
        <v>17726.5</v>
      </c>
      <c r="I5" s="30">
        <f t="shared" si="8"/>
        <v>14822.5</v>
      </c>
      <c r="J5" s="30">
        <f t="shared" si="8"/>
        <v>14459.5</v>
      </c>
      <c r="K5" s="30">
        <f t="shared" si="8"/>
        <v>41019</v>
      </c>
      <c r="L5" s="30">
        <f t="shared" si="8"/>
        <v>26257</v>
      </c>
      <c r="M5" s="30">
        <f t="shared" si="8"/>
        <v>26257</v>
      </c>
      <c r="N5" s="30">
        <f t="shared" si="8"/>
        <v>18210.5</v>
      </c>
      <c r="O5" s="30">
        <f t="shared" ref="O5:S5" si="9">O4-O6</f>
        <v>626477.5</v>
      </c>
      <c r="P5" s="30">
        <f t="shared" si="9"/>
        <v>737453.255</v>
      </c>
      <c r="Q5" s="30">
        <f t="shared" si="9"/>
        <v>796449.5154</v>
      </c>
      <c r="R5" s="30">
        <f t="shared" si="9"/>
        <v>836271.9912</v>
      </c>
      <c r="S5" s="30">
        <f t="shared" si="9"/>
        <v>878085.5907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5.0" customHeight="1">
      <c r="A6" s="16" t="s">
        <v>89</v>
      </c>
      <c r="B6" s="16"/>
      <c r="C6" s="30">
        <f t="shared" ref="C6:N6" si="10">SUM(C18,C28,C38,C48,C58,C68,C78,C88,C98,C108,C118,C128,C138,C148,C158,C168,C178,C188,C198,C208,C218,C228,C238,C248,C258,C268,C278,C288,C298,C308,C318,C328,C338,C348,C358,C368,C378,C388,C398,C408,C418,C428,C438,C448,C458,C468,C478,C488,C498,C508,C518,C528,C538,C548,C558,C568,C578,C588,C598,C608,C618,C628,C638,C648,C658,C668,C678,C688,C698,C708,C718,C728,C738,C748,C758,C768,C778,C788,C798,C808,C818,C828,C838,C848,C858,C868,C878,C888,C898,C908,C918,C928,C938,C948,C958,C968,C978,C988,C998,C1008,C1018)</f>
        <v>25894</v>
      </c>
      <c r="D6" s="30">
        <f t="shared" si="10"/>
        <v>34182.5</v>
      </c>
      <c r="E6" s="30">
        <f t="shared" si="10"/>
        <v>40958.5</v>
      </c>
      <c r="F6" s="30">
        <f t="shared" si="10"/>
        <v>32549</v>
      </c>
      <c r="G6" s="30">
        <f t="shared" si="10"/>
        <v>30008</v>
      </c>
      <c r="H6" s="30">
        <f t="shared" si="10"/>
        <v>17726.5</v>
      </c>
      <c r="I6" s="30">
        <f t="shared" si="10"/>
        <v>14822.5</v>
      </c>
      <c r="J6" s="30">
        <f t="shared" si="10"/>
        <v>14459.5</v>
      </c>
      <c r="K6" s="30">
        <f t="shared" si="10"/>
        <v>41019</v>
      </c>
      <c r="L6" s="30">
        <f t="shared" si="10"/>
        <v>26257</v>
      </c>
      <c r="M6" s="30">
        <f t="shared" si="10"/>
        <v>26257</v>
      </c>
      <c r="N6" s="30">
        <f t="shared" si="10"/>
        <v>18210.5</v>
      </c>
      <c r="O6" s="30">
        <f>N6</f>
        <v>18210.5</v>
      </c>
      <c r="P6" s="30">
        <f t="shared" ref="P6:S6" si="11">P4/12*$B18</f>
        <v>32063.185</v>
      </c>
      <c r="Q6" s="30">
        <f t="shared" si="11"/>
        <v>34628.2398</v>
      </c>
      <c r="R6" s="30">
        <f t="shared" si="11"/>
        <v>36359.65179</v>
      </c>
      <c r="S6" s="30">
        <f t="shared" si="11"/>
        <v>38177.63438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5.0" customHeight="1">
      <c r="A7" s="16"/>
      <c r="B7" s="16"/>
      <c r="C7" s="30"/>
      <c r="D7" s="46">
        <v>0.4</v>
      </c>
      <c r="E7" s="46">
        <v>0.25</v>
      </c>
      <c r="F7" s="46">
        <v>0.2</v>
      </c>
      <c r="G7" s="30"/>
      <c r="H7" s="30"/>
      <c r="I7" s="30"/>
      <c r="J7" s="30"/>
      <c r="K7" s="30"/>
      <c r="L7" s="47" t="s">
        <v>90</v>
      </c>
      <c r="M7" s="48"/>
      <c r="N7" s="29"/>
      <c r="O7" s="22"/>
      <c r="P7" s="49">
        <v>0.13</v>
      </c>
      <c r="Q7" s="49">
        <v>0.08</v>
      </c>
      <c r="R7" s="49">
        <v>0.05</v>
      </c>
      <c r="S7" s="49">
        <v>0.05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0" customHeight="1">
      <c r="A8" s="16"/>
      <c r="B8" s="16"/>
      <c r="C8" s="50"/>
      <c r="D8" s="50"/>
      <c r="E8" s="50"/>
      <c r="F8" s="50"/>
      <c r="G8" s="30"/>
      <c r="H8" s="30"/>
      <c r="I8" s="30"/>
      <c r="J8" s="30"/>
      <c r="K8" s="30"/>
      <c r="L8" s="47" t="s">
        <v>91</v>
      </c>
      <c r="M8" s="48"/>
      <c r="N8" s="29"/>
      <c r="O8" s="22"/>
      <c r="P8" s="23"/>
      <c r="Q8" s="23"/>
      <c r="R8" s="23"/>
      <c r="S8" s="23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5.0" customHeight="1">
      <c r="A9" s="51" t="s">
        <v>92</v>
      </c>
      <c r="B9" s="29"/>
      <c r="C9" s="52" t="s">
        <v>73</v>
      </c>
      <c r="D9" s="52" t="s">
        <v>74</v>
      </c>
      <c r="E9" s="52" t="s">
        <v>75</v>
      </c>
      <c r="F9" s="52" t="s">
        <v>76</v>
      </c>
      <c r="G9" s="52" t="s">
        <v>77</v>
      </c>
      <c r="H9" s="52" t="s">
        <v>78</v>
      </c>
      <c r="I9" s="52" t="s">
        <v>79</v>
      </c>
      <c r="J9" s="52" t="s">
        <v>80</v>
      </c>
      <c r="K9" s="52" t="s">
        <v>81</v>
      </c>
      <c r="L9" s="52" t="s">
        <v>82</v>
      </c>
      <c r="M9" s="52" t="s">
        <v>83</v>
      </c>
      <c r="N9" s="52" t="s">
        <v>84</v>
      </c>
      <c r="O9" s="52" t="s">
        <v>26</v>
      </c>
      <c r="P9" s="52" t="s">
        <v>27</v>
      </c>
      <c r="Q9" s="52" t="s">
        <v>28</v>
      </c>
      <c r="R9" s="52" t="s">
        <v>29</v>
      </c>
      <c r="S9" s="52" t="s">
        <v>30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5.0" customHeight="1">
      <c r="A10" s="53" t="s">
        <v>93</v>
      </c>
      <c r="B10" s="54"/>
      <c r="C10" s="55">
        <v>700.0</v>
      </c>
      <c r="D10" s="55">
        <v>1000.0</v>
      </c>
      <c r="E10" s="55">
        <v>1200.0</v>
      </c>
      <c r="F10" s="55">
        <v>900.0</v>
      </c>
      <c r="G10" s="55">
        <v>700.0</v>
      </c>
      <c r="H10" s="55">
        <v>400.0</v>
      </c>
      <c r="I10" s="55">
        <v>200.0</v>
      </c>
      <c r="J10" s="55">
        <v>200.0</v>
      </c>
      <c r="K10" s="55">
        <v>700.0</v>
      </c>
      <c r="L10" s="55">
        <v>700.0</v>
      </c>
      <c r="M10" s="55">
        <v>700.0</v>
      </c>
      <c r="N10" s="55">
        <v>600.0</v>
      </c>
      <c r="O10" s="56">
        <f t="shared" ref="O10:O11" si="14">SUM(C10:N10)</f>
        <v>8000</v>
      </c>
      <c r="P10" s="56">
        <f t="shared" ref="P10:S10" si="12">O10*(1+P$7)</f>
        <v>9040</v>
      </c>
      <c r="Q10" s="56">
        <f t="shared" si="12"/>
        <v>9763.2</v>
      </c>
      <c r="R10" s="56">
        <f t="shared" si="12"/>
        <v>10251.36</v>
      </c>
      <c r="S10" s="56">
        <f t="shared" si="12"/>
        <v>10763.928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5.0" customHeight="1">
      <c r="A11" s="57"/>
      <c r="B11" s="40"/>
      <c r="C11" s="56">
        <f t="shared" ref="C11:N11" si="13">INT($B$1*C10)</f>
        <v>700</v>
      </c>
      <c r="D11" s="56">
        <f t="shared" si="13"/>
        <v>1000</v>
      </c>
      <c r="E11" s="56">
        <f t="shared" si="13"/>
        <v>1200</v>
      </c>
      <c r="F11" s="56">
        <f t="shared" si="13"/>
        <v>900</v>
      </c>
      <c r="G11" s="56">
        <f t="shared" si="13"/>
        <v>700</v>
      </c>
      <c r="H11" s="56">
        <f t="shared" si="13"/>
        <v>400</v>
      </c>
      <c r="I11" s="56">
        <f t="shared" si="13"/>
        <v>200</v>
      </c>
      <c r="J11" s="56">
        <f t="shared" si="13"/>
        <v>200</v>
      </c>
      <c r="K11" s="56">
        <f t="shared" si="13"/>
        <v>700</v>
      </c>
      <c r="L11" s="56">
        <f t="shared" si="13"/>
        <v>700</v>
      </c>
      <c r="M11" s="56">
        <f t="shared" si="13"/>
        <v>700</v>
      </c>
      <c r="N11" s="56">
        <f t="shared" si="13"/>
        <v>600</v>
      </c>
      <c r="O11" s="56">
        <f t="shared" si="14"/>
        <v>8000</v>
      </c>
      <c r="P11" s="56">
        <f t="shared" ref="P11:S11" si="15">O11*(1+P$7)</f>
        <v>9040</v>
      </c>
      <c r="Q11" s="56">
        <f t="shared" si="15"/>
        <v>9763.2</v>
      </c>
      <c r="R11" s="56">
        <f t="shared" si="15"/>
        <v>10251.36</v>
      </c>
      <c r="S11" s="56">
        <f t="shared" si="15"/>
        <v>10763.928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5.0" customHeight="1">
      <c r="A12" s="58" t="s">
        <v>94</v>
      </c>
      <c r="B12" s="29"/>
      <c r="C12" s="59">
        <v>25.0</v>
      </c>
      <c r="D12" s="59">
        <v>25.0</v>
      </c>
      <c r="E12" s="59">
        <v>25.0</v>
      </c>
      <c r="F12" s="59">
        <v>25.0</v>
      </c>
      <c r="G12" s="59">
        <v>25.0</v>
      </c>
      <c r="H12" s="59">
        <v>25.0</v>
      </c>
      <c r="I12" s="59">
        <v>25.0</v>
      </c>
      <c r="J12" s="59">
        <v>25.0</v>
      </c>
      <c r="K12" s="59">
        <v>25.0</v>
      </c>
      <c r="L12" s="59">
        <v>25.0</v>
      </c>
      <c r="M12" s="59">
        <v>25.0</v>
      </c>
      <c r="N12" s="59">
        <v>25.0</v>
      </c>
      <c r="O12" s="60">
        <f>AVERAGE(C12:N12)</f>
        <v>25</v>
      </c>
      <c r="P12" s="60">
        <f t="shared" ref="P12:S12" si="16">ROUND(O12*(1+P$8),2)</f>
        <v>25</v>
      </c>
      <c r="Q12" s="60">
        <f t="shared" si="16"/>
        <v>25</v>
      </c>
      <c r="R12" s="60">
        <f t="shared" si="16"/>
        <v>25</v>
      </c>
      <c r="S12" s="60">
        <f t="shared" si="16"/>
        <v>25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5.0" customHeight="1">
      <c r="A13" s="58" t="s">
        <v>95</v>
      </c>
      <c r="B13" s="29"/>
      <c r="C13" s="60">
        <f t="shared" ref="C13:N13" si="17">C11*C12</f>
        <v>17500</v>
      </c>
      <c r="D13" s="60">
        <f t="shared" si="17"/>
        <v>25000</v>
      </c>
      <c r="E13" s="60">
        <f t="shared" si="17"/>
        <v>30000</v>
      </c>
      <c r="F13" s="60">
        <f t="shared" si="17"/>
        <v>22500</v>
      </c>
      <c r="G13" s="60">
        <f t="shared" si="17"/>
        <v>17500</v>
      </c>
      <c r="H13" s="60">
        <f t="shared" si="17"/>
        <v>10000</v>
      </c>
      <c r="I13" s="60">
        <f t="shared" si="17"/>
        <v>5000</v>
      </c>
      <c r="J13" s="60">
        <f t="shared" si="17"/>
        <v>5000</v>
      </c>
      <c r="K13" s="60">
        <f t="shared" si="17"/>
        <v>17500</v>
      </c>
      <c r="L13" s="60">
        <f t="shared" si="17"/>
        <v>17500</v>
      </c>
      <c r="M13" s="60">
        <f t="shared" si="17"/>
        <v>17500</v>
      </c>
      <c r="N13" s="60">
        <f t="shared" si="17"/>
        <v>15000</v>
      </c>
      <c r="O13" s="60">
        <f>SUM(C13:N13)</f>
        <v>200000</v>
      </c>
      <c r="P13" s="60">
        <f t="shared" ref="P13:S13" si="18">P11*P12</f>
        <v>226000</v>
      </c>
      <c r="Q13" s="60">
        <f t="shared" si="18"/>
        <v>244080</v>
      </c>
      <c r="R13" s="60">
        <f t="shared" si="18"/>
        <v>256284</v>
      </c>
      <c r="S13" s="60">
        <f t="shared" si="18"/>
        <v>269098.2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5.0" customHeight="1">
      <c r="A14" s="58" t="s">
        <v>96</v>
      </c>
      <c r="B14" s="29"/>
      <c r="C14" s="61">
        <v>0.21</v>
      </c>
      <c r="D14" s="62">
        <f t="shared" ref="D14:N14" si="19">$C14</f>
        <v>0.21</v>
      </c>
      <c r="E14" s="62">
        <f t="shared" si="19"/>
        <v>0.21</v>
      </c>
      <c r="F14" s="62">
        <f t="shared" si="19"/>
        <v>0.21</v>
      </c>
      <c r="G14" s="62">
        <f t="shared" si="19"/>
        <v>0.21</v>
      </c>
      <c r="H14" s="62">
        <f t="shared" si="19"/>
        <v>0.21</v>
      </c>
      <c r="I14" s="62">
        <f t="shared" si="19"/>
        <v>0.21</v>
      </c>
      <c r="J14" s="62">
        <f t="shared" si="19"/>
        <v>0.21</v>
      </c>
      <c r="K14" s="62">
        <f t="shared" si="19"/>
        <v>0.21</v>
      </c>
      <c r="L14" s="62">
        <f t="shared" si="19"/>
        <v>0.21</v>
      </c>
      <c r="M14" s="62">
        <f t="shared" si="19"/>
        <v>0.21</v>
      </c>
      <c r="N14" s="62">
        <f t="shared" si="19"/>
        <v>0.21</v>
      </c>
      <c r="O14" s="60"/>
      <c r="P14" s="60"/>
      <c r="Q14" s="60"/>
      <c r="R14" s="60"/>
      <c r="S14" s="60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5.0" customHeight="1">
      <c r="A15" s="58" t="s">
        <v>97</v>
      </c>
      <c r="B15" s="29"/>
      <c r="C15" s="60">
        <f t="shared" ref="C15:N15" si="20">C13*C14</f>
        <v>3675</v>
      </c>
      <c r="D15" s="60">
        <f t="shared" si="20"/>
        <v>5250</v>
      </c>
      <c r="E15" s="60">
        <f t="shared" si="20"/>
        <v>6300</v>
      </c>
      <c r="F15" s="60">
        <f t="shared" si="20"/>
        <v>4725</v>
      </c>
      <c r="G15" s="60">
        <f t="shared" si="20"/>
        <v>3675</v>
      </c>
      <c r="H15" s="60">
        <f t="shared" si="20"/>
        <v>2100</v>
      </c>
      <c r="I15" s="60">
        <f t="shared" si="20"/>
        <v>1050</v>
      </c>
      <c r="J15" s="60">
        <f t="shared" si="20"/>
        <v>1050</v>
      </c>
      <c r="K15" s="60">
        <f t="shared" si="20"/>
        <v>3675</v>
      </c>
      <c r="L15" s="60">
        <f t="shared" si="20"/>
        <v>3675</v>
      </c>
      <c r="M15" s="60">
        <f t="shared" si="20"/>
        <v>3675</v>
      </c>
      <c r="N15" s="60">
        <f t="shared" si="20"/>
        <v>3150</v>
      </c>
      <c r="O15" s="60">
        <f t="shared" ref="O15:O18" si="23">SUM(C15:N15)</f>
        <v>42000</v>
      </c>
      <c r="P15" s="60">
        <f t="shared" ref="P15:S15" si="21">P13*$C14</f>
        <v>47460</v>
      </c>
      <c r="Q15" s="60">
        <f t="shared" si="21"/>
        <v>51256.8</v>
      </c>
      <c r="R15" s="60">
        <f t="shared" si="21"/>
        <v>53819.64</v>
      </c>
      <c r="S15" s="60">
        <f t="shared" si="21"/>
        <v>56510.622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0" customHeight="1">
      <c r="A16" s="58" t="s">
        <v>98</v>
      </c>
      <c r="B16" s="29"/>
      <c r="C16" s="60">
        <f t="shared" ref="C16:N16" si="22">C13+C15</f>
        <v>21175</v>
      </c>
      <c r="D16" s="60">
        <f t="shared" si="22"/>
        <v>30250</v>
      </c>
      <c r="E16" s="60">
        <f t="shared" si="22"/>
        <v>36300</v>
      </c>
      <c r="F16" s="60">
        <f t="shared" si="22"/>
        <v>27225</v>
      </c>
      <c r="G16" s="60">
        <f t="shared" si="22"/>
        <v>21175</v>
      </c>
      <c r="H16" s="60">
        <f t="shared" si="22"/>
        <v>12100</v>
      </c>
      <c r="I16" s="60">
        <f t="shared" si="22"/>
        <v>6050</v>
      </c>
      <c r="J16" s="60">
        <f t="shared" si="22"/>
        <v>6050</v>
      </c>
      <c r="K16" s="60">
        <f t="shared" si="22"/>
        <v>21175</v>
      </c>
      <c r="L16" s="60">
        <f t="shared" si="22"/>
        <v>21175</v>
      </c>
      <c r="M16" s="60">
        <f t="shared" si="22"/>
        <v>21175</v>
      </c>
      <c r="N16" s="60">
        <f t="shared" si="22"/>
        <v>18150</v>
      </c>
      <c r="O16" s="60">
        <f t="shared" si="23"/>
        <v>242000</v>
      </c>
      <c r="P16" s="60">
        <f t="shared" ref="P16:S16" si="24">P13+P15</f>
        <v>273460</v>
      </c>
      <c r="Q16" s="60">
        <f t="shared" si="24"/>
        <v>295336.8</v>
      </c>
      <c r="R16" s="60">
        <f t="shared" si="24"/>
        <v>310103.64</v>
      </c>
      <c r="S16" s="60">
        <f t="shared" si="24"/>
        <v>325608.822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5.0" customHeight="1">
      <c r="A17" s="63" t="s">
        <v>99</v>
      </c>
      <c r="B17" s="64">
        <v>0.5</v>
      </c>
      <c r="C17" s="60">
        <f t="shared" ref="C17:N17" si="25">C16*$B$27</f>
        <v>10587.5</v>
      </c>
      <c r="D17" s="60">
        <f t="shared" si="25"/>
        <v>15125</v>
      </c>
      <c r="E17" s="60">
        <f t="shared" si="25"/>
        <v>18150</v>
      </c>
      <c r="F17" s="60">
        <f t="shared" si="25"/>
        <v>13612.5</v>
      </c>
      <c r="G17" s="60">
        <f t="shared" si="25"/>
        <v>10587.5</v>
      </c>
      <c r="H17" s="60">
        <f t="shared" si="25"/>
        <v>6050</v>
      </c>
      <c r="I17" s="60">
        <f t="shared" si="25"/>
        <v>3025</v>
      </c>
      <c r="J17" s="60">
        <f t="shared" si="25"/>
        <v>3025</v>
      </c>
      <c r="K17" s="60">
        <f t="shared" si="25"/>
        <v>10587.5</v>
      </c>
      <c r="L17" s="60">
        <f t="shared" si="25"/>
        <v>10587.5</v>
      </c>
      <c r="M17" s="60">
        <f t="shared" si="25"/>
        <v>10587.5</v>
      </c>
      <c r="N17" s="60">
        <f t="shared" si="25"/>
        <v>9075</v>
      </c>
      <c r="O17" s="60">
        <f t="shared" si="23"/>
        <v>121000</v>
      </c>
      <c r="P17" s="60">
        <f t="shared" ref="P17:S17" si="26">P16*$B17</f>
        <v>136730</v>
      </c>
      <c r="Q17" s="60">
        <f t="shared" si="26"/>
        <v>147668.4</v>
      </c>
      <c r="R17" s="60">
        <f t="shared" si="26"/>
        <v>155051.82</v>
      </c>
      <c r="S17" s="60">
        <f t="shared" si="26"/>
        <v>162804.411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5.0" customHeight="1">
      <c r="A18" s="63" t="s">
        <v>100</v>
      </c>
      <c r="B18" s="65">
        <f>1-B17</f>
        <v>0.5</v>
      </c>
      <c r="C18" s="60">
        <f t="shared" ref="C18:N18" si="27">C16*$B$28</f>
        <v>10587.5</v>
      </c>
      <c r="D18" s="60">
        <f t="shared" si="27"/>
        <v>15125</v>
      </c>
      <c r="E18" s="60">
        <f t="shared" si="27"/>
        <v>18150</v>
      </c>
      <c r="F18" s="60">
        <f t="shared" si="27"/>
        <v>13612.5</v>
      </c>
      <c r="G18" s="60">
        <f t="shared" si="27"/>
        <v>10587.5</v>
      </c>
      <c r="H18" s="60">
        <f t="shared" si="27"/>
        <v>6050</v>
      </c>
      <c r="I18" s="60">
        <f t="shared" si="27"/>
        <v>3025</v>
      </c>
      <c r="J18" s="60">
        <f t="shared" si="27"/>
        <v>3025</v>
      </c>
      <c r="K18" s="60">
        <f t="shared" si="27"/>
        <v>10587.5</v>
      </c>
      <c r="L18" s="60">
        <f t="shared" si="27"/>
        <v>10587.5</v>
      </c>
      <c r="M18" s="60">
        <f t="shared" si="27"/>
        <v>10587.5</v>
      </c>
      <c r="N18" s="60">
        <f t="shared" si="27"/>
        <v>9075</v>
      </c>
      <c r="O18" s="60">
        <f t="shared" si="23"/>
        <v>121000</v>
      </c>
      <c r="P18" s="60">
        <f t="shared" ref="P18:S18" si="28">P16-P17</f>
        <v>136730</v>
      </c>
      <c r="Q18" s="60">
        <f t="shared" si="28"/>
        <v>147668.4</v>
      </c>
      <c r="R18" s="60">
        <f t="shared" si="28"/>
        <v>155051.82</v>
      </c>
      <c r="S18" s="60">
        <f t="shared" si="28"/>
        <v>162804.411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5.0" customHeight="1">
      <c r="A19" s="34" t="s">
        <v>101</v>
      </c>
      <c r="B19" s="29"/>
      <c r="C19" s="52" t="s">
        <v>73</v>
      </c>
      <c r="D19" s="52" t="s">
        <v>74</v>
      </c>
      <c r="E19" s="52" t="s">
        <v>75</v>
      </c>
      <c r="F19" s="52" t="s">
        <v>76</v>
      </c>
      <c r="G19" s="52" t="s">
        <v>77</v>
      </c>
      <c r="H19" s="52" t="s">
        <v>78</v>
      </c>
      <c r="I19" s="52" t="s">
        <v>79</v>
      </c>
      <c r="J19" s="52" t="s">
        <v>80</v>
      </c>
      <c r="K19" s="52" t="s">
        <v>81</v>
      </c>
      <c r="L19" s="52" t="s">
        <v>82</v>
      </c>
      <c r="M19" s="52" t="s">
        <v>83</v>
      </c>
      <c r="N19" s="52" t="s">
        <v>84</v>
      </c>
      <c r="O19" s="52" t="s">
        <v>26</v>
      </c>
      <c r="P19" s="52" t="s">
        <v>27</v>
      </c>
      <c r="Q19" s="52" t="s">
        <v>28</v>
      </c>
      <c r="R19" s="52" t="s">
        <v>29</v>
      </c>
      <c r="S19" s="52" t="s">
        <v>30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5.0" customHeight="1">
      <c r="A20" s="53" t="s">
        <v>102</v>
      </c>
      <c r="B20" s="54"/>
      <c r="C20" s="55">
        <v>10.0</v>
      </c>
      <c r="D20" s="55">
        <v>15.0</v>
      </c>
      <c r="E20" s="55">
        <v>20.0</v>
      </c>
      <c r="F20" s="55">
        <v>15.0</v>
      </c>
      <c r="G20" s="55">
        <v>15.0</v>
      </c>
      <c r="H20" s="55">
        <v>5.0</v>
      </c>
      <c r="I20" s="55">
        <v>5.0</v>
      </c>
      <c r="J20" s="55">
        <v>5.0</v>
      </c>
      <c r="K20" s="55">
        <v>30.0</v>
      </c>
      <c r="L20" s="55">
        <v>10.0</v>
      </c>
      <c r="M20" s="55">
        <v>10.0</v>
      </c>
      <c r="N20" s="55">
        <v>25.0</v>
      </c>
      <c r="O20" s="56">
        <f t="shared" ref="O20:O21" si="31">SUM(C20:N20)</f>
        <v>165</v>
      </c>
      <c r="P20" s="56">
        <f t="shared" ref="P20:S20" si="29">O20*(1+P$7)</f>
        <v>186.45</v>
      </c>
      <c r="Q20" s="56">
        <f t="shared" si="29"/>
        <v>201.366</v>
      </c>
      <c r="R20" s="56">
        <f t="shared" si="29"/>
        <v>211.4343</v>
      </c>
      <c r="S20" s="56">
        <f t="shared" si="29"/>
        <v>222.006015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5.0" customHeight="1">
      <c r="A21" s="57"/>
      <c r="B21" s="40"/>
      <c r="C21" s="56">
        <f t="shared" ref="C21:N21" si="30">INT($B$1*C20)</f>
        <v>10</v>
      </c>
      <c r="D21" s="56">
        <f t="shared" si="30"/>
        <v>15</v>
      </c>
      <c r="E21" s="56">
        <f t="shared" si="30"/>
        <v>20</v>
      </c>
      <c r="F21" s="56">
        <f t="shared" si="30"/>
        <v>15</v>
      </c>
      <c r="G21" s="56">
        <f t="shared" si="30"/>
        <v>15</v>
      </c>
      <c r="H21" s="56">
        <f t="shared" si="30"/>
        <v>5</v>
      </c>
      <c r="I21" s="56">
        <f t="shared" si="30"/>
        <v>5</v>
      </c>
      <c r="J21" s="56">
        <f t="shared" si="30"/>
        <v>5</v>
      </c>
      <c r="K21" s="56">
        <f t="shared" si="30"/>
        <v>30</v>
      </c>
      <c r="L21" s="56">
        <f t="shared" si="30"/>
        <v>10</v>
      </c>
      <c r="M21" s="56">
        <f t="shared" si="30"/>
        <v>10</v>
      </c>
      <c r="N21" s="56">
        <f t="shared" si="30"/>
        <v>25</v>
      </c>
      <c r="O21" s="56">
        <f t="shared" si="31"/>
        <v>165</v>
      </c>
      <c r="P21" s="56">
        <f t="shared" ref="P21:S21" si="32">O21*(1+P$7)</f>
        <v>186.45</v>
      </c>
      <c r="Q21" s="56">
        <f t="shared" si="32"/>
        <v>201.366</v>
      </c>
      <c r="R21" s="56">
        <f t="shared" si="32"/>
        <v>211.4343</v>
      </c>
      <c r="S21" s="56">
        <f t="shared" si="32"/>
        <v>222.006015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5.0" customHeight="1">
      <c r="A22" s="58" t="s">
        <v>103</v>
      </c>
      <c r="B22" s="29"/>
      <c r="C22" s="59">
        <v>1200.0</v>
      </c>
      <c r="D22" s="59">
        <v>1200.0</v>
      </c>
      <c r="E22" s="59">
        <v>1200.0</v>
      </c>
      <c r="F22" s="59">
        <v>1200.0</v>
      </c>
      <c r="G22" s="59">
        <v>1200.0</v>
      </c>
      <c r="H22" s="59">
        <v>1200.0</v>
      </c>
      <c r="I22" s="59">
        <v>1200.0</v>
      </c>
      <c r="J22" s="59">
        <v>1200.0</v>
      </c>
      <c r="K22" s="59">
        <v>1200.0</v>
      </c>
      <c r="L22" s="59">
        <v>1200.0</v>
      </c>
      <c r="M22" s="59">
        <v>1200.0</v>
      </c>
      <c r="N22" s="66"/>
      <c r="O22" s="60">
        <f>AVERAGE(C22:N22)</f>
        <v>1200</v>
      </c>
      <c r="P22" s="60">
        <f t="shared" ref="P22:S22" si="33">ROUND(O22*(1+P$8),2)</f>
        <v>1200</v>
      </c>
      <c r="Q22" s="60">
        <f t="shared" si="33"/>
        <v>1200</v>
      </c>
      <c r="R22" s="60">
        <f t="shared" si="33"/>
        <v>1200</v>
      </c>
      <c r="S22" s="60">
        <f t="shared" si="33"/>
        <v>1200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5.0" customHeight="1">
      <c r="A23" s="58" t="s">
        <v>104</v>
      </c>
      <c r="B23" s="29"/>
      <c r="C23" s="60">
        <f t="shared" ref="C23:N23" si="34">C21*C22</f>
        <v>12000</v>
      </c>
      <c r="D23" s="60">
        <f t="shared" si="34"/>
        <v>18000</v>
      </c>
      <c r="E23" s="60">
        <f t="shared" si="34"/>
        <v>24000</v>
      </c>
      <c r="F23" s="60">
        <f t="shared" si="34"/>
        <v>18000</v>
      </c>
      <c r="G23" s="60">
        <f t="shared" si="34"/>
        <v>18000</v>
      </c>
      <c r="H23" s="60">
        <f t="shared" si="34"/>
        <v>6000</v>
      </c>
      <c r="I23" s="60">
        <f t="shared" si="34"/>
        <v>6000</v>
      </c>
      <c r="J23" s="60">
        <f t="shared" si="34"/>
        <v>6000</v>
      </c>
      <c r="K23" s="60">
        <f t="shared" si="34"/>
        <v>36000</v>
      </c>
      <c r="L23" s="60">
        <f t="shared" si="34"/>
        <v>12000</v>
      </c>
      <c r="M23" s="60">
        <f t="shared" si="34"/>
        <v>12000</v>
      </c>
      <c r="N23" s="60">
        <f t="shared" si="34"/>
        <v>0</v>
      </c>
      <c r="O23" s="60">
        <f>SUM(C23:N23)</f>
        <v>168000</v>
      </c>
      <c r="P23" s="60">
        <f t="shared" ref="P23:S23" si="35">P21*P22</f>
        <v>223740</v>
      </c>
      <c r="Q23" s="60">
        <f t="shared" si="35"/>
        <v>241639.2</v>
      </c>
      <c r="R23" s="60">
        <f t="shared" si="35"/>
        <v>253721.16</v>
      </c>
      <c r="S23" s="60">
        <f t="shared" si="35"/>
        <v>266407.218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5.0" customHeight="1">
      <c r="A24" s="58" t="s">
        <v>96</v>
      </c>
      <c r="B24" s="29"/>
      <c r="C24" s="61">
        <v>0.21</v>
      </c>
      <c r="D24" s="62">
        <f t="shared" ref="D24:N24" si="36">$C24</f>
        <v>0.21</v>
      </c>
      <c r="E24" s="62">
        <f t="shared" si="36"/>
        <v>0.21</v>
      </c>
      <c r="F24" s="62">
        <f t="shared" si="36"/>
        <v>0.21</v>
      </c>
      <c r="G24" s="62">
        <f t="shared" si="36"/>
        <v>0.21</v>
      </c>
      <c r="H24" s="62">
        <f t="shared" si="36"/>
        <v>0.21</v>
      </c>
      <c r="I24" s="62">
        <f t="shared" si="36"/>
        <v>0.21</v>
      </c>
      <c r="J24" s="62">
        <f t="shared" si="36"/>
        <v>0.21</v>
      </c>
      <c r="K24" s="62">
        <f t="shared" si="36"/>
        <v>0.21</v>
      </c>
      <c r="L24" s="62">
        <f t="shared" si="36"/>
        <v>0.21</v>
      </c>
      <c r="M24" s="62">
        <f t="shared" si="36"/>
        <v>0.21</v>
      </c>
      <c r="N24" s="62">
        <f t="shared" si="36"/>
        <v>0.21</v>
      </c>
      <c r="O24" s="60"/>
      <c r="P24" s="60"/>
      <c r="Q24" s="60"/>
      <c r="R24" s="60"/>
      <c r="S24" s="60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5.0" customHeight="1">
      <c r="A25" s="58" t="s">
        <v>97</v>
      </c>
      <c r="B25" s="29"/>
      <c r="C25" s="60">
        <f t="shared" ref="C25:N25" si="37">C23*C24</f>
        <v>2520</v>
      </c>
      <c r="D25" s="60">
        <f t="shared" si="37"/>
        <v>3780</v>
      </c>
      <c r="E25" s="60">
        <f t="shared" si="37"/>
        <v>5040</v>
      </c>
      <c r="F25" s="60">
        <f t="shared" si="37"/>
        <v>3780</v>
      </c>
      <c r="G25" s="60">
        <f t="shared" si="37"/>
        <v>3780</v>
      </c>
      <c r="H25" s="60">
        <f t="shared" si="37"/>
        <v>1260</v>
      </c>
      <c r="I25" s="60">
        <f t="shared" si="37"/>
        <v>1260</v>
      </c>
      <c r="J25" s="60">
        <f t="shared" si="37"/>
        <v>1260</v>
      </c>
      <c r="K25" s="60">
        <f t="shared" si="37"/>
        <v>7560</v>
      </c>
      <c r="L25" s="60">
        <f t="shared" si="37"/>
        <v>2520</v>
      </c>
      <c r="M25" s="60">
        <f t="shared" si="37"/>
        <v>2520</v>
      </c>
      <c r="N25" s="60">
        <f t="shared" si="37"/>
        <v>0</v>
      </c>
      <c r="O25" s="60">
        <f t="shared" ref="O25:O28" si="40">SUM(C25:N25)</f>
        <v>35280</v>
      </c>
      <c r="P25" s="60">
        <f t="shared" ref="P25:S25" si="38">P23*$C24</f>
        <v>46985.4</v>
      </c>
      <c r="Q25" s="60">
        <f t="shared" si="38"/>
        <v>50744.232</v>
      </c>
      <c r="R25" s="60">
        <f t="shared" si="38"/>
        <v>53281.4436</v>
      </c>
      <c r="S25" s="60">
        <f t="shared" si="38"/>
        <v>55945.51578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5.0" customHeight="1">
      <c r="A26" s="58" t="s">
        <v>98</v>
      </c>
      <c r="B26" s="29"/>
      <c r="C26" s="60">
        <f t="shared" ref="C26:N26" si="39">C23+C25</f>
        <v>14520</v>
      </c>
      <c r="D26" s="60">
        <f t="shared" si="39"/>
        <v>21780</v>
      </c>
      <c r="E26" s="60">
        <f t="shared" si="39"/>
        <v>29040</v>
      </c>
      <c r="F26" s="60">
        <f t="shared" si="39"/>
        <v>21780</v>
      </c>
      <c r="G26" s="60">
        <f t="shared" si="39"/>
        <v>21780</v>
      </c>
      <c r="H26" s="60">
        <f t="shared" si="39"/>
        <v>7260</v>
      </c>
      <c r="I26" s="60">
        <f t="shared" si="39"/>
        <v>7260</v>
      </c>
      <c r="J26" s="60">
        <f t="shared" si="39"/>
        <v>7260</v>
      </c>
      <c r="K26" s="60">
        <f t="shared" si="39"/>
        <v>43560</v>
      </c>
      <c r="L26" s="60">
        <f t="shared" si="39"/>
        <v>14520</v>
      </c>
      <c r="M26" s="60">
        <f t="shared" si="39"/>
        <v>14520</v>
      </c>
      <c r="N26" s="60">
        <f t="shared" si="39"/>
        <v>0</v>
      </c>
      <c r="O26" s="60">
        <f t="shared" si="40"/>
        <v>203280</v>
      </c>
      <c r="P26" s="60">
        <f t="shared" ref="P26:S26" si="41">P23+P25</f>
        <v>270725.4</v>
      </c>
      <c r="Q26" s="60">
        <f t="shared" si="41"/>
        <v>292383.432</v>
      </c>
      <c r="R26" s="60">
        <f t="shared" si="41"/>
        <v>307002.6036</v>
      </c>
      <c r="S26" s="60">
        <f t="shared" si="41"/>
        <v>322352.7338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5.0" customHeight="1">
      <c r="A27" s="63" t="s">
        <v>99</v>
      </c>
      <c r="B27" s="65">
        <f>$B$17</f>
        <v>0.5</v>
      </c>
      <c r="C27" s="60">
        <f t="shared" ref="C27:N27" si="42">C26*$B$27</f>
        <v>7260</v>
      </c>
      <c r="D27" s="60">
        <f t="shared" si="42"/>
        <v>10890</v>
      </c>
      <c r="E27" s="60">
        <f t="shared" si="42"/>
        <v>14520</v>
      </c>
      <c r="F27" s="60">
        <f t="shared" si="42"/>
        <v>10890</v>
      </c>
      <c r="G27" s="60">
        <f t="shared" si="42"/>
        <v>10890</v>
      </c>
      <c r="H27" s="60">
        <f t="shared" si="42"/>
        <v>3630</v>
      </c>
      <c r="I27" s="60">
        <f t="shared" si="42"/>
        <v>3630</v>
      </c>
      <c r="J27" s="60">
        <f t="shared" si="42"/>
        <v>3630</v>
      </c>
      <c r="K27" s="60">
        <f t="shared" si="42"/>
        <v>21780</v>
      </c>
      <c r="L27" s="60">
        <f t="shared" si="42"/>
        <v>7260</v>
      </c>
      <c r="M27" s="60">
        <f t="shared" si="42"/>
        <v>7260</v>
      </c>
      <c r="N27" s="60">
        <f t="shared" si="42"/>
        <v>0</v>
      </c>
      <c r="O27" s="60">
        <f t="shared" si="40"/>
        <v>101640</v>
      </c>
      <c r="P27" s="60">
        <f t="shared" ref="P27:S27" si="43">P26*$B27</f>
        <v>135362.7</v>
      </c>
      <c r="Q27" s="60">
        <f t="shared" si="43"/>
        <v>146191.716</v>
      </c>
      <c r="R27" s="60">
        <f t="shared" si="43"/>
        <v>153501.3018</v>
      </c>
      <c r="S27" s="60">
        <f t="shared" si="43"/>
        <v>161176.3669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5.0" customHeight="1">
      <c r="A28" s="63" t="s">
        <v>100</v>
      </c>
      <c r="B28" s="65">
        <f>1-B27</f>
        <v>0.5</v>
      </c>
      <c r="C28" s="60">
        <f t="shared" ref="C28:N28" si="44">C26*$B$28</f>
        <v>7260</v>
      </c>
      <c r="D28" s="60">
        <f t="shared" si="44"/>
        <v>10890</v>
      </c>
      <c r="E28" s="60">
        <f t="shared" si="44"/>
        <v>14520</v>
      </c>
      <c r="F28" s="60">
        <f t="shared" si="44"/>
        <v>10890</v>
      </c>
      <c r="G28" s="60">
        <f t="shared" si="44"/>
        <v>10890</v>
      </c>
      <c r="H28" s="60">
        <f t="shared" si="44"/>
        <v>3630</v>
      </c>
      <c r="I28" s="60">
        <f t="shared" si="44"/>
        <v>3630</v>
      </c>
      <c r="J28" s="60">
        <f t="shared" si="44"/>
        <v>3630</v>
      </c>
      <c r="K28" s="60">
        <f t="shared" si="44"/>
        <v>21780</v>
      </c>
      <c r="L28" s="60">
        <f t="shared" si="44"/>
        <v>7260</v>
      </c>
      <c r="M28" s="60">
        <f t="shared" si="44"/>
        <v>7260</v>
      </c>
      <c r="N28" s="60">
        <f t="shared" si="44"/>
        <v>0</v>
      </c>
      <c r="O28" s="60">
        <f t="shared" si="40"/>
        <v>101640</v>
      </c>
      <c r="P28" s="60">
        <f t="shared" ref="P28:S28" si="45">P26-P27</f>
        <v>135362.7</v>
      </c>
      <c r="Q28" s="60">
        <f t="shared" si="45"/>
        <v>146191.716</v>
      </c>
      <c r="R28" s="60">
        <f t="shared" si="45"/>
        <v>153501.3018</v>
      </c>
      <c r="S28" s="60">
        <f t="shared" si="45"/>
        <v>161176.3669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5.0" customHeight="1">
      <c r="A29" s="34" t="s">
        <v>105</v>
      </c>
      <c r="B29" s="29"/>
      <c r="C29" s="52" t="s">
        <v>73</v>
      </c>
      <c r="D29" s="52" t="s">
        <v>74</v>
      </c>
      <c r="E29" s="52" t="s">
        <v>75</v>
      </c>
      <c r="F29" s="52" t="s">
        <v>76</v>
      </c>
      <c r="G29" s="52" t="s">
        <v>77</v>
      </c>
      <c r="H29" s="52" t="s">
        <v>78</v>
      </c>
      <c r="I29" s="52" t="s">
        <v>79</v>
      </c>
      <c r="J29" s="52" t="s">
        <v>80</v>
      </c>
      <c r="K29" s="52" t="s">
        <v>81</v>
      </c>
      <c r="L29" s="52" t="s">
        <v>82</v>
      </c>
      <c r="M29" s="52" t="s">
        <v>83</v>
      </c>
      <c r="N29" s="52" t="s">
        <v>84</v>
      </c>
      <c r="O29" s="52" t="s">
        <v>26</v>
      </c>
      <c r="P29" s="52" t="s">
        <v>27</v>
      </c>
      <c r="Q29" s="52" t="s">
        <v>28</v>
      </c>
      <c r="R29" s="52" t="s">
        <v>29</v>
      </c>
      <c r="S29" s="52" t="s">
        <v>30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.0" customHeight="1">
      <c r="A30" s="53" t="s">
        <v>102</v>
      </c>
      <c r="B30" s="54"/>
      <c r="C30" s="55">
        <v>25.0</v>
      </c>
      <c r="D30" s="55">
        <v>25.0</v>
      </c>
      <c r="E30" s="55">
        <v>25.0</v>
      </c>
      <c r="F30" s="55">
        <v>25.0</v>
      </c>
      <c r="G30" s="55">
        <v>25.0</v>
      </c>
      <c r="H30" s="55">
        <v>25.0</v>
      </c>
      <c r="I30" s="55">
        <v>25.0</v>
      </c>
      <c r="J30" s="55">
        <v>25.0</v>
      </c>
      <c r="K30" s="55">
        <v>25.0</v>
      </c>
      <c r="L30" s="55">
        <v>25.0</v>
      </c>
      <c r="M30" s="55">
        <v>25.0</v>
      </c>
      <c r="N30" s="55">
        <v>25.0</v>
      </c>
      <c r="O30" s="56">
        <f t="shared" ref="O30:O31" si="48">SUM(C30:N30)</f>
        <v>300</v>
      </c>
      <c r="P30" s="56">
        <f t="shared" ref="P30:S30" si="46">O30*(1+P$7)</f>
        <v>339</v>
      </c>
      <c r="Q30" s="56">
        <f t="shared" si="46"/>
        <v>366.12</v>
      </c>
      <c r="R30" s="56">
        <f t="shared" si="46"/>
        <v>384.426</v>
      </c>
      <c r="S30" s="56">
        <f t="shared" si="46"/>
        <v>403.6473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5.0" customHeight="1">
      <c r="A31" s="57"/>
      <c r="B31" s="40"/>
      <c r="C31" s="56">
        <f t="shared" ref="C31:N31" si="47">INT($B$1*C30)</f>
        <v>25</v>
      </c>
      <c r="D31" s="56">
        <f t="shared" si="47"/>
        <v>25</v>
      </c>
      <c r="E31" s="56">
        <f t="shared" si="47"/>
        <v>25</v>
      </c>
      <c r="F31" s="56">
        <f t="shared" si="47"/>
        <v>25</v>
      </c>
      <c r="G31" s="56">
        <f t="shared" si="47"/>
        <v>25</v>
      </c>
      <c r="H31" s="56">
        <f t="shared" si="47"/>
        <v>25</v>
      </c>
      <c r="I31" s="56">
        <f t="shared" si="47"/>
        <v>25</v>
      </c>
      <c r="J31" s="56">
        <f t="shared" si="47"/>
        <v>25</v>
      </c>
      <c r="K31" s="56">
        <f t="shared" si="47"/>
        <v>25</v>
      </c>
      <c r="L31" s="56">
        <f t="shared" si="47"/>
        <v>25</v>
      </c>
      <c r="M31" s="56">
        <f t="shared" si="47"/>
        <v>25</v>
      </c>
      <c r="N31" s="56">
        <f t="shared" si="47"/>
        <v>25</v>
      </c>
      <c r="O31" s="56">
        <f t="shared" si="48"/>
        <v>300</v>
      </c>
      <c r="P31" s="56">
        <f t="shared" ref="P31:S31" si="49">O31*(1+P$7)</f>
        <v>339</v>
      </c>
      <c r="Q31" s="56">
        <f t="shared" si="49"/>
        <v>366.12</v>
      </c>
      <c r="R31" s="56">
        <f t="shared" si="49"/>
        <v>384.426</v>
      </c>
      <c r="S31" s="56">
        <f t="shared" si="49"/>
        <v>403.6473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5.0" customHeight="1">
      <c r="A32" s="58" t="s">
        <v>103</v>
      </c>
      <c r="B32" s="29"/>
      <c r="C32" s="59">
        <v>500.0</v>
      </c>
      <c r="D32" s="59">
        <v>500.0</v>
      </c>
      <c r="E32" s="59">
        <v>500.0</v>
      </c>
      <c r="F32" s="59">
        <v>500.0</v>
      </c>
      <c r="G32" s="59">
        <v>500.0</v>
      </c>
      <c r="H32" s="59">
        <v>500.0</v>
      </c>
      <c r="I32" s="59">
        <v>500.0</v>
      </c>
      <c r="J32" s="59">
        <v>500.0</v>
      </c>
      <c r="K32" s="59">
        <v>500.0</v>
      </c>
      <c r="L32" s="59">
        <v>500.0</v>
      </c>
      <c r="M32" s="59">
        <v>500.0</v>
      </c>
      <c r="N32" s="59">
        <v>500.0</v>
      </c>
      <c r="O32" s="60">
        <f>AVERAGE(C32:N32)</f>
        <v>500</v>
      </c>
      <c r="P32" s="60">
        <f t="shared" ref="P32:S32" si="50">ROUND(O32*(1+P$8),2)</f>
        <v>500</v>
      </c>
      <c r="Q32" s="60">
        <f t="shared" si="50"/>
        <v>500</v>
      </c>
      <c r="R32" s="60">
        <f t="shared" si="50"/>
        <v>500</v>
      </c>
      <c r="S32" s="60">
        <f t="shared" si="50"/>
        <v>500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5.0" customHeight="1">
      <c r="A33" s="58" t="s">
        <v>104</v>
      </c>
      <c r="B33" s="29"/>
      <c r="C33" s="60">
        <f t="shared" ref="C33:N33" si="51">C31*C32</f>
        <v>12500</v>
      </c>
      <c r="D33" s="60">
        <f t="shared" si="51"/>
        <v>12500</v>
      </c>
      <c r="E33" s="60">
        <f t="shared" si="51"/>
        <v>12500</v>
      </c>
      <c r="F33" s="60">
        <f t="shared" si="51"/>
        <v>12500</v>
      </c>
      <c r="G33" s="60">
        <f t="shared" si="51"/>
        <v>12500</v>
      </c>
      <c r="H33" s="60">
        <f t="shared" si="51"/>
        <v>12500</v>
      </c>
      <c r="I33" s="60">
        <f t="shared" si="51"/>
        <v>12500</v>
      </c>
      <c r="J33" s="60">
        <f t="shared" si="51"/>
        <v>12500</v>
      </c>
      <c r="K33" s="60">
        <f t="shared" si="51"/>
        <v>12500</v>
      </c>
      <c r="L33" s="60">
        <f t="shared" si="51"/>
        <v>12500</v>
      </c>
      <c r="M33" s="60">
        <f t="shared" si="51"/>
        <v>12500</v>
      </c>
      <c r="N33" s="60">
        <f t="shared" si="51"/>
        <v>12500</v>
      </c>
      <c r="O33" s="60">
        <f>SUM(C33:N33)</f>
        <v>150000</v>
      </c>
      <c r="P33" s="60">
        <f t="shared" ref="P33:S33" si="52">P31*P32</f>
        <v>169500</v>
      </c>
      <c r="Q33" s="60">
        <f t="shared" si="52"/>
        <v>183060</v>
      </c>
      <c r="R33" s="60">
        <f t="shared" si="52"/>
        <v>192213</v>
      </c>
      <c r="S33" s="60">
        <f t="shared" si="52"/>
        <v>201823.65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5.0" customHeight="1">
      <c r="A34" s="58" t="s">
        <v>96</v>
      </c>
      <c r="B34" s="29"/>
      <c r="C34" s="61">
        <v>0.21</v>
      </c>
      <c r="D34" s="62">
        <f t="shared" ref="D34:N34" si="53">$C34</f>
        <v>0.21</v>
      </c>
      <c r="E34" s="62">
        <f t="shared" si="53"/>
        <v>0.21</v>
      </c>
      <c r="F34" s="62">
        <f t="shared" si="53"/>
        <v>0.21</v>
      </c>
      <c r="G34" s="62">
        <f t="shared" si="53"/>
        <v>0.21</v>
      </c>
      <c r="H34" s="62">
        <f t="shared" si="53"/>
        <v>0.21</v>
      </c>
      <c r="I34" s="62">
        <f t="shared" si="53"/>
        <v>0.21</v>
      </c>
      <c r="J34" s="62">
        <f t="shared" si="53"/>
        <v>0.21</v>
      </c>
      <c r="K34" s="62">
        <f t="shared" si="53"/>
        <v>0.21</v>
      </c>
      <c r="L34" s="62">
        <f t="shared" si="53"/>
        <v>0.21</v>
      </c>
      <c r="M34" s="62">
        <f t="shared" si="53"/>
        <v>0.21</v>
      </c>
      <c r="N34" s="62">
        <f t="shared" si="53"/>
        <v>0.21</v>
      </c>
      <c r="O34" s="60"/>
      <c r="P34" s="60"/>
      <c r="Q34" s="60"/>
      <c r="R34" s="60"/>
      <c r="S34" s="60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5.0" customHeight="1">
      <c r="A35" s="58" t="s">
        <v>97</v>
      </c>
      <c r="B35" s="29"/>
      <c r="C35" s="60">
        <f t="shared" ref="C35:N35" si="54">C33*C34</f>
        <v>2625</v>
      </c>
      <c r="D35" s="60">
        <f t="shared" si="54"/>
        <v>2625</v>
      </c>
      <c r="E35" s="60">
        <f t="shared" si="54"/>
        <v>2625</v>
      </c>
      <c r="F35" s="60">
        <f t="shared" si="54"/>
        <v>2625</v>
      </c>
      <c r="G35" s="60">
        <f t="shared" si="54"/>
        <v>2625</v>
      </c>
      <c r="H35" s="60">
        <f t="shared" si="54"/>
        <v>2625</v>
      </c>
      <c r="I35" s="60">
        <f t="shared" si="54"/>
        <v>2625</v>
      </c>
      <c r="J35" s="60">
        <f t="shared" si="54"/>
        <v>2625</v>
      </c>
      <c r="K35" s="60">
        <f t="shared" si="54"/>
        <v>2625</v>
      </c>
      <c r="L35" s="60">
        <f t="shared" si="54"/>
        <v>2625</v>
      </c>
      <c r="M35" s="60">
        <f t="shared" si="54"/>
        <v>2625</v>
      </c>
      <c r="N35" s="60">
        <f t="shared" si="54"/>
        <v>2625</v>
      </c>
      <c r="O35" s="60">
        <f t="shared" ref="O35:O38" si="57">SUM(C35:N35)</f>
        <v>31500</v>
      </c>
      <c r="P35" s="60">
        <f t="shared" ref="P35:S35" si="55">P33*$C34</f>
        <v>35595</v>
      </c>
      <c r="Q35" s="60">
        <f t="shared" si="55"/>
        <v>38442.6</v>
      </c>
      <c r="R35" s="60">
        <f t="shared" si="55"/>
        <v>40364.73</v>
      </c>
      <c r="S35" s="60">
        <f t="shared" si="55"/>
        <v>42382.9665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5.0" customHeight="1">
      <c r="A36" s="58" t="s">
        <v>98</v>
      </c>
      <c r="B36" s="29"/>
      <c r="C36" s="60">
        <f t="shared" ref="C36:N36" si="56">C33+C35</f>
        <v>15125</v>
      </c>
      <c r="D36" s="60">
        <f t="shared" si="56"/>
        <v>15125</v>
      </c>
      <c r="E36" s="60">
        <f t="shared" si="56"/>
        <v>15125</v>
      </c>
      <c r="F36" s="60">
        <f t="shared" si="56"/>
        <v>15125</v>
      </c>
      <c r="G36" s="60">
        <f t="shared" si="56"/>
        <v>15125</v>
      </c>
      <c r="H36" s="60">
        <f t="shared" si="56"/>
        <v>15125</v>
      </c>
      <c r="I36" s="60">
        <f t="shared" si="56"/>
        <v>15125</v>
      </c>
      <c r="J36" s="60">
        <f t="shared" si="56"/>
        <v>15125</v>
      </c>
      <c r="K36" s="60">
        <f t="shared" si="56"/>
        <v>15125</v>
      </c>
      <c r="L36" s="60">
        <f t="shared" si="56"/>
        <v>15125</v>
      </c>
      <c r="M36" s="60">
        <f t="shared" si="56"/>
        <v>15125</v>
      </c>
      <c r="N36" s="60">
        <f t="shared" si="56"/>
        <v>15125</v>
      </c>
      <c r="O36" s="60">
        <f t="shared" si="57"/>
        <v>181500</v>
      </c>
      <c r="P36" s="60">
        <f t="shared" ref="P36:S36" si="58">P33+P35</f>
        <v>205095</v>
      </c>
      <c r="Q36" s="60">
        <f t="shared" si="58"/>
        <v>221502.6</v>
      </c>
      <c r="R36" s="60">
        <f t="shared" si="58"/>
        <v>232577.73</v>
      </c>
      <c r="S36" s="60">
        <f t="shared" si="58"/>
        <v>244206.6165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5.0" customHeight="1">
      <c r="A37" s="63" t="s">
        <v>99</v>
      </c>
      <c r="B37" s="65">
        <f>$B$17</f>
        <v>0.5</v>
      </c>
      <c r="C37" s="60">
        <f t="shared" ref="C37:N37" si="59">C36*$B$27</f>
        <v>7562.5</v>
      </c>
      <c r="D37" s="60">
        <f t="shared" si="59"/>
        <v>7562.5</v>
      </c>
      <c r="E37" s="60">
        <f t="shared" si="59"/>
        <v>7562.5</v>
      </c>
      <c r="F37" s="60">
        <f t="shared" si="59"/>
        <v>7562.5</v>
      </c>
      <c r="G37" s="60">
        <f t="shared" si="59"/>
        <v>7562.5</v>
      </c>
      <c r="H37" s="60">
        <f t="shared" si="59"/>
        <v>7562.5</v>
      </c>
      <c r="I37" s="60">
        <f t="shared" si="59"/>
        <v>7562.5</v>
      </c>
      <c r="J37" s="60">
        <f t="shared" si="59"/>
        <v>7562.5</v>
      </c>
      <c r="K37" s="60">
        <f t="shared" si="59"/>
        <v>7562.5</v>
      </c>
      <c r="L37" s="60">
        <f t="shared" si="59"/>
        <v>7562.5</v>
      </c>
      <c r="M37" s="60">
        <f t="shared" si="59"/>
        <v>7562.5</v>
      </c>
      <c r="N37" s="60">
        <f t="shared" si="59"/>
        <v>7562.5</v>
      </c>
      <c r="O37" s="60">
        <f t="shared" si="57"/>
        <v>90750</v>
      </c>
      <c r="P37" s="60">
        <f t="shared" ref="P37:S37" si="60">P36*$B37</f>
        <v>102547.5</v>
      </c>
      <c r="Q37" s="60">
        <f t="shared" si="60"/>
        <v>110751.3</v>
      </c>
      <c r="R37" s="60">
        <f t="shared" si="60"/>
        <v>116288.865</v>
      </c>
      <c r="S37" s="60">
        <f t="shared" si="60"/>
        <v>122103.3083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5.0" customHeight="1">
      <c r="A38" s="63" t="s">
        <v>100</v>
      </c>
      <c r="B38" s="65">
        <f>1-B37</f>
        <v>0.5</v>
      </c>
      <c r="C38" s="60">
        <f t="shared" ref="C38:N38" si="61">C36*$B$28</f>
        <v>7562.5</v>
      </c>
      <c r="D38" s="60">
        <f t="shared" si="61"/>
        <v>7562.5</v>
      </c>
      <c r="E38" s="60">
        <f t="shared" si="61"/>
        <v>7562.5</v>
      </c>
      <c r="F38" s="60">
        <f t="shared" si="61"/>
        <v>7562.5</v>
      </c>
      <c r="G38" s="60">
        <f t="shared" si="61"/>
        <v>7562.5</v>
      </c>
      <c r="H38" s="60">
        <f t="shared" si="61"/>
        <v>7562.5</v>
      </c>
      <c r="I38" s="60">
        <f t="shared" si="61"/>
        <v>7562.5</v>
      </c>
      <c r="J38" s="60">
        <f t="shared" si="61"/>
        <v>7562.5</v>
      </c>
      <c r="K38" s="60">
        <f t="shared" si="61"/>
        <v>7562.5</v>
      </c>
      <c r="L38" s="60">
        <f t="shared" si="61"/>
        <v>7562.5</v>
      </c>
      <c r="M38" s="60">
        <f t="shared" si="61"/>
        <v>7562.5</v>
      </c>
      <c r="N38" s="60">
        <f t="shared" si="61"/>
        <v>7562.5</v>
      </c>
      <c r="O38" s="60">
        <f t="shared" si="57"/>
        <v>90750</v>
      </c>
      <c r="P38" s="60">
        <f t="shared" ref="P38:S38" si="62">P36-P37</f>
        <v>102547.5</v>
      </c>
      <c r="Q38" s="60">
        <f t="shared" si="62"/>
        <v>110751.3</v>
      </c>
      <c r="R38" s="60">
        <f t="shared" si="62"/>
        <v>116288.865</v>
      </c>
      <c r="S38" s="60">
        <f t="shared" si="62"/>
        <v>122103.3083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5.0" customHeight="1">
      <c r="A39" s="34" t="s">
        <v>106</v>
      </c>
      <c r="B39" s="29"/>
      <c r="C39" s="52" t="s">
        <v>73</v>
      </c>
      <c r="D39" s="52" t="s">
        <v>74</v>
      </c>
      <c r="E39" s="52" t="s">
        <v>75</v>
      </c>
      <c r="F39" s="52" t="s">
        <v>76</v>
      </c>
      <c r="G39" s="52" t="s">
        <v>77</v>
      </c>
      <c r="H39" s="52" t="s">
        <v>78</v>
      </c>
      <c r="I39" s="52" t="s">
        <v>79</v>
      </c>
      <c r="J39" s="52" t="s">
        <v>80</v>
      </c>
      <c r="K39" s="52" t="s">
        <v>81</v>
      </c>
      <c r="L39" s="52" t="s">
        <v>82</v>
      </c>
      <c r="M39" s="52" t="s">
        <v>83</v>
      </c>
      <c r="N39" s="52" t="s">
        <v>84</v>
      </c>
      <c r="O39" s="52" t="s">
        <v>26</v>
      </c>
      <c r="P39" s="52" t="s">
        <v>27</v>
      </c>
      <c r="Q39" s="52" t="s">
        <v>28</v>
      </c>
      <c r="R39" s="52" t="s">
        <v>29</v>
      </c>
      <c r="S39" s="52" t="s">
        <v>30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5.0" customHeight="1">
      <c r="A40" s="53" t="s">
        <v>102</v>
      </c>
      <c r="B40" s="54"/>
      <c r="C40" s="55">
        <v>4.0</v>
      </c>
      <c r="D40" s="55">
        <v>5.0</v>
      </c>
      <c r="E40" s="55">
        <v>6.0</v>
      </c>
      <c r="F40" s="55">
        <v>4.0</v>
      </c>
      <c r="G40" s="55">
        <v>8.0</v>
      </c>
      <c r="H40" s="55">
        <v>4.0</v>
      </c>
      <c r="I40" s="55">
        <v>5.0</v>
      </c>
      <c r="J40" s="55">
        <v>2.0</v>
      </c>
      <c r="K40" s="55">
        <v>9.0</v>
      </c>
      <c r="L40" s="55">
        <v>7.0</v>
      </c>
      <c r="M40" s="55">
        <v>7.0</v>
      </c>
      <c r="N40" s="55">
        <v>13.0</v>
      </c>
      <c r="O40" s="56">
        <f t="shared" ref="O40:O41" si="65">SUM(C40:N40)</f>
        <v>74</v>
      </c>
      <c r="P40" s="56">
        <f t="shared" ref="P40:S40" si="63">O40*(1+P$7)</f>
        <v>83.62</v>
      </c>
      <c r="Q40" s="56">
        <f t="shared" si="63"/>
        <v>90.3096</v>
      </c>
      <c r="R40" s="56">
        <f t="shared" si="63"/>
        <v>94.82508</v>
      </c>
      <c r="S40" s="56">
        <f t="shared" si="63"/>
        <v>99.566334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5.0" customHeight="1">
      <c r="A41" s="57"/>
      <c r="B41" s="40"/>
      <c r="C41" s="56">
        <f t="shared" ref="C41:N41" si="64">INT($B$1*C40)</f>
        <v>4</v>
      </c>
      <c r="D41" s="56">
        <f t="shared" si="64"/>
        <v>5</v>
      </c>
      <c r="E41" s="56">
        <f t="shared" si="64"/>
        <v>6</v>
      </c>
      <c r="F41" s="56">
        <f t="shared" si="64"/>
        <v>4</v>
      </c>
      <c r="G41" s="56">
        <f t="shared" si="64"/>
        <v>8</v>
      </c>
      <c r="H41" s="56">
        <f t="shared" si="64"/>
        <v>4</v>
      </c>
      <c r="I41" s="56">
        <f t="shared" si="64"/>
        <v>5</v>
      </c>
      <c r="J41" s="56">
        <f t="shared" si="64"/>
        <v>2</v>
      </c>
      <c r="K41" s="56">
        <f t="shared" si="64"/>
        <v>9</v>
      </c>
      <c r="L41" s="56">
        <f t="shared" si="64"/>
        <v>7</v>
      </c>
      <c r="M41" s="56">
        <f t="shared" si="64"/>
        <v>7</v>
      </c>
      <c r="N41" s="56">
        <f t="shared" si="64"/>
        <v>13</v>
      </c>
      <c r="O41" s="56">
        <f t="shared" si="65"/>
        <v>74</v>
      </c>
      <c r="P41" s="56">
        <f t="shared" ref="P41:S41" si="66">O41*(1+P$7)</f>
        <v>83.62</v>
      </c>
      <c r="Q41" s="56">
        <f t="shared" si="66"/>
        <v>90.3096</v>
      </c>
      <c r="R41" s="56">
        <f t="shared" si="66"/>
        <v>94.82508</v>
      </c>
      <c r="S41" s="56">
        <f t="shared" si="66"/>
        <v>99.566334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5.0" customHeight="1">
      <c r="A42" s="58" t="s">
        <v>103</v>
      </c>
      <c r="B42" s="29"/>
      <c r="C42" s="59">
        <v>200.0</v>
      </c>
      <c r="D42" s="59">
        <v>200.0</v>
      </c>
      <c r="E42" s="59">
        <v>200.0</v>
      </c>
      <c r="F42" s="59">
        <v>200.0</v>
      </c>
      <c r="G42" s="59">
        <v>200.0</v>
      </c>
      <c r="H42" s="59">
        <v>200.0</v>
      </c>
      <c r="I42" s="59">
        <v>200.0</v>
      </c>
      <c r="J42" s="59">
        <v>200.0</v>
      </c>
      <c r="K42" s="59">
        <v>200.0</v>
      </c>
      <c r="L42" s="59">
        <v>200.0</v>
      </c>
      <c r="M42" s="59">
        <v>200.0</v>
      </c>
      <c r="N42" s="59">
        <v>200.0</v>
      </c>
      <c r="O42" s="60">
        <f>AVERAGE(C42:N42)</f>
        <v>200</v>
      </c>
      <c r="P42" s="60">
        <f t="shared" ref="P42:S42" si="67">ROUND(O42*(1+P$8),2)</f>
        <v>200</v>
      </c>
      <c r="Q42" s="60">
        <f t="shared" si="67"/>
        <v>200</v>
      </c>
      <c r="R42" s="60">
        <f t="shared" si="67"/>
        <v>200</v>
      </c>
      <c r="S42" s="60">
        <f t="shared" si="67"/>
        <v>200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5.0" customHeight="1">
      <c r="A43" s="58" t="s">
        <v>104</v>
      </c>
      <c r="B43" s="29"/>
      <c r="C43" s="60">
        <f t="shared" ref="C43:N43" si="68">C41*C42</f>
        <v>800</v>
      </c>
      <c r="D43" s="60">
        <f t="shared" si="68"/>
        <v>1000</v>
      </c>
      <c r="E43" s="60">
        <f t="shared" si="68"/>
        <v>1200</v>
      </c>
      <c r="F43" s="60">
        <f t="shared" si="68"/>
        <v>800</v>
      </c>
      <c r="G43" s="60">
        <f t="shared" si="68"/>
        <v>1600</v>
      </c>
      <c r="H43" s="60">
        <f t="shared" si="68"/>
        <v>800</v>
      </c>
      <c r="I43" s="60">
        <f t="shared" si="68"/>
        <v>1000</v>
      </c>
      <c r="J43" s="60">
        <f t="shared" si="68"/>
        <v>400</v>
      </c>
      <c r="K43" s="60">
        <f t="shared" si="68"/>
        <v>1800</v>
      </c>
      <c r="L43" s="60">
        <f t="shared" si="68"/>
        <v>1400</v>
      </c>
      <c r="M43" s="60">
        <f t="shared" si="68"/>
        <v>1400</v>
      </c>
      <c r="N43" s="60">
        <f t="shared" si="68"/>
        <v>2600</v>
      </c>
      <c r="O43" s="60">
        <f>SUM(C43:N43)</f>
        <v>14800</v>
      </c>
      <c r="P43" s="60">
        <f t="shared" ref="P43:S43" si="69">P41*P42</f>
        <v>16724</v>
      </c>
      <c r="Q43" s="60">
        <f t="shared" si="69"/>
        <v>18061.92</v>
      </c>
      <c r="R43" s="60">
        <f t="shared" si="69"/>
        <v>18965.016</v>
      </c>
      <c r="S43" s="60">
        <f t="shared" si="69"/>
        <v>19913.2668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5.0" customHeight="1">
      <c r="A44" s="58" t="s">
        <v>96</v>
      </c>
      <c r="B44" s="29"/>
      <c r="C44" s="61">
        <v>0.21</v>
      </c>
      <c r="D44" s="62">
        <f t="shared" ref="D44:N44" si="70">$C44</f>
        <v>0.21</v>
      </c>
      <c r="E44" s="62">
        <f t="shared" si="70"/>
        <v>0.21</v>
      </c>
      <c r="F44" s="62">
        <f t="shared" si="70"/>
        <v>0.21</v>
      </c>
      <c r="G44" s="62">
        <f t="shared" si="70"/>
        <v>0.21</v>
      </c>
      <c r="H44" s="62">
        <f t="shared" si="70"/>
        <v>0.21</v>
      </c>
      <c r="I44" s="62">
        <f t="shared" si="70"/>
        <v>0.21</v>
      </c>
      <c r="J44" s="62">
        <f t="shared" si="70"/>
        <v>0.21</v>
      </c>
      <c r="K44" s="62">
        <f t="shared" si="70"/>
        <v>0.21</v>
      </c>
      <c r="L44" s="62">
        <f t="shared" si="70"/>
        <v>0.21</v>
      </c>
      <c r="M44" s="62">
        <f t="shared" si="70"/>
        <v>0.21</v>
      </c>
      <c r="N44" s="62">
        <f t="shared" si="70"/>
        <v>0.21</v>
      </c>
      <c r="O44" s="60"/>
      <c r="P44" s="60"/>
      <c r="Q44" s="60"/>
      <c r="R44" s="60"/>
      <c r="S44" s="60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5.0" customHeight="1">
      <c r="A45" s="58" t="s">
        <v>97</v>
      </c>
      <c r="B45" s="29"/>
      <c r="C45" s="60">
        <f t="shared" ref="C45:N45" si="71">C43*C44</f>
        <v>168</v>
      </c>
      <c r="D45" s="60">
        <f t="shared" si="71"/>
        <v>210</v>
      </c>
      <c r="E45" s="60">
        <f t="shared" si="71"/>
        <v>252</v>
      </c>
      <c r="F45" s="60">
        <f t="shared" si="71"/>
        <v>168</v>
      </c>
      <c r="G45" s="60">
        <f t="shared" si="71"/>
        <v>336</v>
      </c>
      <c r="H45" s="60">
        <f t="shared" si="71"/>
        <v>168</v>
      </c>
      <c r="I45" s="60">
        <f t="shared" si="71"/>
        <v>210</v>
      </c>
      <c r="J45" s="60">
        <f t="shared" si="71"/>
        <v>84</v>
      </c>
      <c r="K45" s="60">
        <f t="shared" si="71"/>
        <v>378</v>
      </c>
      <c r="L45" s="60">
        <f t="shared" si="71"/>
        <v>294</v>
      </c>
      <c r="M45" s="60">
        <f t="shared" si="71"/>
        <v>294</v>
      </c>
      <c r="N45" s="60">
        <f t="shared" si="71"/>
        <v>546</v>
      </c>
      <c r="O45" s="60">
        <f t="shared" ref="O45:O48" si="74">SUM(C45:N45)</f>
        <v>3108</v>
      </c>
      <c r="P45" s="60">
        <f t="shared" ref="P45:S45" si="72">P43*$C44</f>
        <v>3512.04</v>
      </c>
      <c r="Q45" s="60">
        <f t="shared" si="72"/>
        <v>3793.0032</v>
      </c>
      <c r="R45" s="60">
        <f t="shared" si="72"/>
        <v>3982.65336</v>
      </c>
      <c r="S45" s="60">
        <f t="shared" si="72"/>
        <v>4181.786028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5.0" customHeight="1">
      <c r="A46" s="58" t="s">
        <v>98</v>
      </c>
      <c r="B46" s="29"/>
      <c r="C46" s="60">
        <f t="shared" ref="C46:N46" si="73">C43+C45</f>
        <v>968</v>
      </c>
      <c r="D46" s="60">
        <f t="shared" si="73"/>
        <v>1210</v>
      </c>
      <c r="E46" s="60">
        <f t="shared" si="73"/>
        <v>1452</v>
      </c>
      <c r="F46" s="60">
        <f t="shared" si="73"/>
        <v>968</v>
      </c>
      <c r="G46" s="60">
        <f t="shared" si="73"/>
        <v>1936</v>
      </c>
      <c r="H46" s="60">
        <f t="shared" si="73"/>
        <v>968</v>
      </c>
      <c r="I46" s="60">
        <f t="shared" si="73"/>
        <v>1210</v>
      </c>
      <c r="J46" s="60">
        <f t="shared" si="73"/>
        <v>484</v>
      </c>
      <c r="K46" s="60">
        <f t="shared" si="73"/>
        <v>2178</v>
      </c>
      <c r="L46" s="60">
        <f t="shared" si="73"/>
        <v>1694</v>
      </c>
      <c r="M46" s="60">
        <f t="shared" si="73"/>
        <v>1694</v>
      </c>
      <c r="N46" s="60">
        <f t="shared" si="73"/>
        <v>3146</v>
      </c>
      <c r="O46" s="60">
        <f t="shared" si="74"/>
        <v>17908</v>
      </c>
      <c r="P46" s="60">
        <f t="shared" ref="P46:S46" si="75">P43+P45</f>
        <v>20236.04</v>
      </c>
      <c r="Q46" s="60">
        <f t="shared" si="75"/>
        <v>21854.9232</v>
      </c>
      <c r="R46" s="60">
        <f t="shared" si="75"/>
        <v>22947.66936</v>
      </c>
      <c r="S46" s="60">
        <f t="shared" si="75"/>
        <v>24095.05283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5.0" customHeight="1">
      <c r="A47" s="63" t="s">
        <v>99</v>
      </c>
      <c r="B47" s="65">
        <f>$B$17</f>
        <v>0.5</v>
      </c>
      <c r="C47" s="60">
        <f t="shared" ref="C47:N47" si="76">C46*$B$27</f>
        <v>484</v>
      </c>
      <c r="D47" s="60">
        <f t="shared" si="76"/>
        <v>605</v>
      </c>
      <c r="E47" s="60">
        <f t="shared" si="76"/>
        <v>726</v>
      </c>
      <c r="F47" s="60">
        <f t="shared" si="76"/>
        <v>484</v>
      </c>
      <c r="G47" s="60">
        <f t="shared" si="76"/>
        <v>968</v>
      </c>
      <c r="H47" s="60">
        <f t="shared" si="76"/>
        <v>484</v>
      </c>
      <c r="I47" s="60">
        <f t="shared" si="76"/>
        <v>605</v>
      </c>
      <c r="J47" s="60">
        <f t="shared" si="76"/>
        <v>242</v>
      </c>
      <c r="K47" s="60">
        <f t="shared" si="76"/>
        <v>1089</v>
      </c>
      <c r="L47" s="60">
        <f t="shared" si="76"/>
        <v>847</v>
      </c>
      <c r="M47" s="60">
        <f t="shared" si="76"/>
        <v>847</v>
      </c>
      <c r="N47" s="60">
        <f t="shared" si="76"/>
        <v>1573</v>
      </c>
      <c r="O47" s="60">
        <f t="shared" si="74"/>
        <v>8954</v>
      </c>
      <c r="P47" s="60">
        <f t="shared" ref="P47:S47" si="77">P46*$B47</f>
        <v>10118.02</v>
      </c>
      <c r="Q47" s="60">
        <f t="shared" si="77"/>
        <v>10927.4616</v>
      </c>
      <c r="R47" s="60">
        <f t="shared" si="77"/>
        <v>11473.83468</v>
      </c>
      <c r="S47" s="60">
        <f t="shared" si="77"/>
        <v>12047.52641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5.0" customHeight="1">
      <c r="A48" s="63" t="s">
        <v>100</v>
      </c>
      <c r="B48" s="65">
        <f>1-B47</f>
        <v>0.5</v>
      </c>
      <c r="C48" s="60">
        <f t="shared" ref="C48:N48" si="78">C46*$B$28</f>
        <v>484</v>
      </c>
      <c r="D48" s="60">
        <f t="shared" si="78"/>
        <v>605</v>
      </c>
      <c r="E48" s="60">
        <f t="shared" si="78"/>
        <v>726</v>
      </c>
      <c r="F48" s="60">
        <f t="shared" si="78"/>
        <v>484</v>
      </c>
      <c r="G48" s="60">
        <f t="shared" si="78"/>
        <v>968</v>
      </c>
      <c r="H48" s="60">
        <f t="shared" si="78"/>
        <v>484</v>
      </c>
      <c r="I48" s="60">
        <f t="shared" si="78"/>
        <v>605</v>
      </c>
      <c r="J48" s="60">
        <f t="shared" si="78"/>
        <v>242</v>
      </c>
      <c r="K48" s="60">
        <f t="shared" si="78"/>
        <v>1089</v>
      </c>
      <c r="L48" s="60">
        <f t="shared" si="78"/>
        <v>847</v>
      </c>
      <c r="M48" s="60">
        <f t="shared" si="78"/>
        <v>847</v>
      </c>
      <c r="N48" s="60">
        <f t="shared" si="78"/>
        <v>1573</v>
      </c>
      <c r="O48" s="60">
        <f t="shared" si="74"/>
        <v>8954</v>
      </c>
      <c r="P48" s="60">
        <f t="shared" ref="P48:S48" si="79">P46-P47</f>
        <v>10118.02</v>
      </c>
      <c r="Q48" s="60">
        <f t="shared" si="79"/>
        <v>10927.4616</v>
      </c>
      <c r="R48" s="60">
        <f t="shared" si="79"/>
        <v>11473.83468</v>
      </c>
      <c r="S48" s="60">
        <f t="shared" si="79"/>
        <v>12047.52641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5.0" customHeight="1">
      <c r="A49" s="34"/>
      <c r="B49" s="29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5.0" customHeight="1">
      <c r="A50" s="53"/>
      <c r="B50" s="54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56"/>
      <c r="P50" s="56"/>
      <c r="Q50" s="56"/>
      <c r="R50" s="56"/>
      <c r="S50" s="5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5.0" customHeight="1">
      <c r="A51" s="57"/>
      <c r="B51" s="40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5.0" customHeight="1">
      <c r="A52" s="58"/>
      <c r="B52" s="29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0"/>
      <c r="P52" s="60"/>
      <c r="Q52" s="60"/>
      <c r="R52" s="60"/>
      <c r="S52" s="60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5.0" customHeight="1">
      <c r="A53" s="58"/>
      <c r="B53" s="2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5.0" customHeight="1">
      <c r="A54" s="58"/>
      <c r="B54" s="29"/>
      <c r="C54" s="6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0"/>
      <c r="P54" s="60"/>
      <c r="Q54" s="60"/>
      <c r="R54" s="60"/>
      <c r="S54" s="60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5.0" customHeight="1">
      <c r="A55" s="58"/>
      <c r="B55" s="29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5.0" customHeight="1">
      <c r="A56" s="58"/>
      <c r="B56" s="29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5.0" customHeight="1">
      <c r="A57" s="63"/>
      <c r="B57" s="65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5.0" customHeight="1">
      <c r="A58" s="63"/>
      <c r="B58" s="65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5.0" customHeight="1">
      <c r="A59" s="34"/>
      <c r="B59" s="29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5.0" customHeight="1">
      <c r="A60" s="53"/>
      <c r="B60" s="54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56"/>
      <c r="P60" s="56"/>
      <c r="Q60" s="56"/>
      <c r="R60" s="56"/>
      <c r="S60" s="5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5.0" customHeight="1">
      <c r="A61" s="57"/>
      <c r="B61" s="40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5.0" customHeight="1">
      <c r="A62" s="58"/>
      <c r="B62" s="29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0"/>
      <c r="P62" s="60"/>
      <c r="Q62" s="60"/>
      <c r="R62" s="60"/>
      <c r="S62" s="60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5.0" customHeight="1">
      <c r="A63" s="58"/>
      <c r="B63" s="29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5.0" customHeight="1">
      <c r="A64" s="58"/>
      <c r="B64" s="29"/>
      <c r="C64" s="61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0"/>
      <c r="P64" s="60"/>
      <c r="Q64" s="60"/>
      <c r="R64" s="60"/>
      <c r="S64" s="60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5.0" customHeight="1">
      <c r="A65" s="58"/>
      <c r="B65" s="29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5.0" customHeight="1">
      <c r="A66" s="58"/>
      <c r="B66" s="29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ht="15.0" customHeight="1">
      <c r="A67" s="63"/>
      <c r="B67" s="65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ht="15.0" customHeight="1">
      <c r="A68" s="63"/>
      <c r="B68" s="65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ht="15.0" customHeight="1">
      <c r="A69" s="34"/>
      <c r="B69" s="29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ht="15.0" customHeight="1">
      <c r="A70" s="53"/>
      <c r="B70" s="54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56"/>
      <c r="P70" s="56"/>
      <c r="Q70" s="56"/>
      <c r="R70" s="56"/>
      <c r="S70" s="5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ht="15.0" customHeight="1">
      <c r="A71" s="57"/>
      <c r="B71" s="40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ht="15.0" customHeight="1">
      <c r="A72" s="58"/>
      <c r="B72" s="29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0"/>
      <c r="P72" s="60"/>
      <c r="Q72" s="60"/>
      <c r="R72" s="60"/>
      <c r="S72" s="60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ht="15.0" customHeight="1">
      <c r="A73" s="58"/>
      <c r="B73" s="29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ht="15.0" customHeight="1">
      <c r="A74" s="58"/>
      <c r="B74" s="29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0"/>
      <c r="P74" s="60"/>
      <c r="Q74" s="60"/>
      <c r="R74" s="60"/>
      <c r="S74" s="60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ht="15.0" customHeight="1">
      <c r="A75" s="58"/>
      <c r="B75" s="29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ht="15.0" customHeight="1">
      <c r="A76" s="58"/>
      <c r="B76" s="29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ht="15.0" customHeight="1">
      <c r="A77" s="63"/>
      <c r="B77" s="65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ht="15.0" customHeight="1">
      <c r="A78" s="63"/>
      <c r="B78" s="65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ht="15.0" customHeight="1">
      <c r="A79" s="34"/>
      <c r="B79" s="29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ht="15.0" customHeight="1">
      <c r="A80" s="53"/>
      <c r="B80" s="54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56"/>
      <c r="P80" s="56"/>
      <c r="Q80" s="56"/>
      <c r="R80" s="56"/>
      <c r="S80" s="5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ht="15.0" customHeight="1">
      <c r="A81" s="57"/>
      <c r="B81" s="40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ht="15.0" customHeight="1">
      <c r="A82" s="58"/>
      <c r="B82" s="29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0"/>
      <c r="P82" s="60"/>
      <c r="Q82" s="60"/>
      <c r="R82" s="60"/>
      <c r="S82" s="60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ht="15.0" customHeight="1">
      <c r="A83" s="58"/>
      <c r="B83" s="29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ht="15.0" customHeight="1">
      <c r="A84" s="58"/>
      <c r="B84" s="29"/>
      <c r="C84" s="61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0"/>
      <c r="P84" s="60"/>
      <c r="Q84" s="60"/>
      <c r="R84" s="60"/>
      <c r="S84" s="60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ht="15.0" customHeight="1">
      <c r="A85" s="58"/>
      <c r="B85" s="29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ht="15.0" customHeight="1">
      <c r="A86" s="58"/>
      <c r="B86" s="29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ht="15.0" customHeight="1">
      <c r="A87" s="63"/>
      <c r="B87" s="65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ht="15.0" customHeight="1">
      <c r="A88" s="63"/>
      <c r="B88" s="65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</row>
    <row r="89" ht="15.0" customHeight="1">
      <c r="A89" s="34"/>
      <c r="B89" s="29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</row>
    <row r="90" ht="15.0" customHeight="1">
      <c r="A90" s="53"/>
      <c r="B90" s="54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56"/>
      <c r="P90" s="56"/>
      <c r="Q90" s="56"/>
      <c r="R90" s="56"/>
      <c r="S90" s="5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ht="15.0" customHeight="1">
      <c r="A91" s="57"/>
      <c r="B91" s="40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2" ht="15.0" customHeight="1">
      <c r="A92" s="58"/>
      <c r="B92" s="29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0"/>
      <c r="P92" s="60"/>
      <c r="Q92" s="60"/>
      <c r="R92" s="60"/>
      <c r="S92" s="60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</row>
    <row r="93" ht="15.0" customHeight="1">
      <c r="A93" s="58"/>
      <c r="B93" s="29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</row>
    <row r="94" ht="15.0" customHeight="1">
      <c r="A94" s="58"/>
      <c r="B94" s="29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0"/>
      <c r="P94" s="60"/>
      <c r="Q94" s="60"/>
      <c r="R94" s="60"/>
      <c r="S94" s="60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</row>
    <row r="95" ht="15.0" customHeight="1">
      <c r="A95" s="58"/>
      <c r="B95" s="29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ht="15.0" customHeight="1">
      <c r="A96" s="58"/>
      <c r="B96" s="29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</row>
    <row r="97" ht="15.0" customHeight="1">
      <c r="A97" s="63"/>
      <c r="B97" s="65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</row>
    <row r="98" ht="15.0" customHeight="1">
      <c r="A98" s="63"/>
      <c r="B98" s="65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</row>
    <row r="99" ht="15.0" customHeight="1">
      <c r="A99" s="34"/>
      <c r="B99" s="29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</row>
    <row r="100" ht="15.0" customHeight="1">
      <c r="A100" s="53"/>
      <c r="B100" s="54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56"/>
      <c r="P100" s="56"/>
      <c r="Q100" s="56"/>
      <c r="R100" s="56"/>
      <c r="S100" s="5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</row>
    <row r="101" ht="15.0" customHeight="1">
      <c r="A101" s="57"/>
      <c r="B101" s="40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</row>
    <row r="102" ht="15.0" customHeight="1">
      <c r="A102" s="58"/>
      <c r="B102" s="29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0"/>
      <c r="P102" s="60"/>
      <c r="Q102" s="60"/>
      <c r="R102" s="60"/>
      <c r="S102" s="60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</row>
    <row r="103" ht="15.0" customHeight="1">
      <c r="A103" s="58"/>
      <c r="B103" s="29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</row>
    <row r="104" ht="15.0" customHeight="1">
      <c r="A104" s="58"/>
      <c r="B104" s="29"/>
      <c r="C104" s="61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0"/>
      <c r="P104" s="60"/>
      <c r="Q104" s="60"/>
      <c r="R104" s="60"/>
      <c r="S104" s="60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</row>
    <row r="105" ht="15.0" customHeight="1">
      <c r="A105" s="58"/>
      <c r="B105" s="29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</row>
    <row r="106" ht="15.0" customHeight="1">
      <c r="A106" s="58"/>
      <c r="B106" s="29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</row>
    <row r="107" ht="15.0" customHeight="1">
      <c r="A107" s="63"/>
      <c r="B107" s="65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</row>
    <row r="108" ht="15.0" customHeight="1">
      <c r="A108" s="63"/>
      <c r="B108" s="65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</row>
    <row r="109" ht="15.0" customHeight="1">
      <c r="A109" s="34"/>
      <c r="B109" s="29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</row>
    <row r="110" ht="15.0" customHeight="1">
      <c r="A110" s="53"/>
      <c r="B110" s="54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56"/>
      <c r="P110" s="56"/>
      <c r="Q110" s="56"/>
      <c r="R110" s="56"/>
      <c r="S110" s="5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</row>
    <row r="111" ht="15.0" customHeight="1">
      <c r="A111" s="57"/>
      <c r="B111" s="40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</row>
    <row r="112" ht="15.0" customHeight="1">
      <c r="A112" s="58"/>
      <c r="B112" s="29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0"/>
      <c r="P112" s="60"/>
      <c r="Q112" s="60"/>
      <c r="R112" s="60"/>
      <c r="S112" s="60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</row>
    <row r="113" ht="15.0" customHeight="1">
      <c r="A113" s="58"/>
      <c r="B113" s="29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</row>
    <row r="114" ht="15.0" customHeight="1">
      <c r="A114" s="58"/>
      <c r="B114" s="29"/>
      <c r="C114" s="61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0"/>
      <c r="P114" s="60"/>
      <c r="Q114" s="60"/>
      <c r="R114" s="60"/>
      <c r="S114" s="60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</row>
    <row r="115" ht="15.0" customHeight="1">
      <c r="A115" s="58"/>
      <c r="B115" s="29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</row>
    <row r="116" ht="15.0" customHeight="1">
      <c r="A116" s="58"/>
      <c r="B116" s="29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</row>
    <row r="117" ht="15.0" customHeight="1">
      <c r="A117" s="63"/>
      <c r="B117" s="65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</row>
    <row r="118" ht="15.0" customHeight="1">
      <c r="A118" s="63"/>
      <c r="B118" s="65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</row>
    <row r="119" ht="15.0" customHeight="1">
      <c r="A119" s="34"/>
      <c r="B119" s="29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</row>
    <row r="120" ht="15.0" customHeight="1">
      <c r="A120" s="53"/>
      <c r="B120" s="54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56"/>
      <c r="P120" s="56"/>
      <c r="Q120" s="56"/>
      <c r="R120" s="56"/>
      <c r="S120" s="5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</row>
    <row r="121" ht="15.0" customHeight="1">
      <c r="A121" s="57"/>
      <c r="B121" s="40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</row>
    <row r="122" ht="15.0" customHeight="1">
      <c r="A122" s="58"/>
      <c r="B122" s="29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0"/>
      <c r="P122" s="60"/>
      <c r="Q122" s="60"/>
      <c r="R122" s="60"/>
      <c r="S122" s="60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</row>
    <row r="123" ht="15.0" customHeight="1">
      <c r="A123" s="58"/>
      <c r="B123" s="29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</row>
    <row r="124" ht="15.0" customHeight="1">
      <c r="A124" s="58"/>
      <c r="B124" s="29"/>
      <c r="C124" s="61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0"/>
      <c r="P124" s="60"/>
      <c r="Q124" s="60"/>
      <c r="R124" s="60"/>
      <c r="S124" s="60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</row>
    <row r="125" ht="15.0" customHeight="1">
      <c r="A125" s="58"/>
      <c r="B125" s="29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</row>
    <row r="126" ht="15.0" customHeight="1">
      <c r="A126" s="58"/>
      <c r="B126" s="29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</row>
    <row r="127" ht="15.0" customHeight="1">
      <c r="A127" s="63"/>
      <c r="B127" s="65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</row>
    <row r="128" ht="15.0" customHeight="1">
      <c r="A128" s="63"/>
      <c r="B128" s="65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</row>
    <row r="129" ht="15.0" customHeight="1">
      <c r="A129" s="34"/>
      <c r="B129" s="29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</row>
    <row r="130" ht="15.0" customHeight="1">
      <c r="A130" s="53"/>
      <c r="B130" s="54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56"/>
      <c r="P130" s="56"/>
      <c r="Q130" s="56"/>
      <c r="R130" s="56"/>
      <c r="S130" s="5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</row>
    <row r="131" ht="15.0" customHeight="1">
      <c r="A131" s="57"/>
      <c r="B131" s="40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</row>
    <row r="132" ht="15.0" customHeight="1">
      <c r="A132" s="58"/>
      <c r="B132" s="29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0"/>
      <c r="P132" s="60"/>
      <c r="Q132" s="60"/>
      <c r="R132" s="60"/>
      <c r="S132" s="60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</row>
    <row r="133" ht="15.0" customHeight="1">
      <c r="A133" s="58"/>
      <c r="B133" s="29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</row>
    <row r="134" ht="15.0" customHeight="1">
      <c r="A134" s="58"/>
      <c r="B134" s="29"/>
      <c r="C134" s="6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0"/>
      <c r="P134" s="60"/>
      <c r="Q134" s="60"/>
      <c r="R134" s="60"/>
      <c r="S134" s="60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</row>
    <row r="135" ht="15.0" customHeight="1">
      <c r="A135" s="58"/>
      <c r="B135" s="29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</row>
    <row r="136" ht="15.0" customHeight="1">
      <c r="A136" s="58"/>
      <c r="B136" s="29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</row>
    <row r="137" ht="15.0" customHeight="1">
      <c r="A137" s="63"/>
      <c r="B137" s="65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</row>
    <row r="138" ht="15.0" customHeight="1">
      <c r="A138" s="63"/>
      <c r="B138" s="65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</row>
    <row r="139" ht="15.0" customHeight="1">
      <c r="A139" s="34"/>
      <c r="B139" s="29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</row>
    <row r="140" ht="15.0" customHeight="1">
      <c r="A140" s="53"/>
      <c r="B140" s="54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56"/>
      <c r="P140" s="56"/>
      <c r="Q140" s="56"/>
      <c r="R140" s="56"/>
      <c r="S140" s="5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</row>
    <row r="141" ht="15.0" customHeight="1">
      <c r="A141" s="57"/>
      <c r="B141" s="40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</row>
    <row r="142" ht="15.0" customHeight="1">
      <c r="A142" s="58"/>
      <c r="B142" s="29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0"/>
      <c r="P142" s="60"/>
      <c r="Q142" s="60"/>
      <c r="R142" s="60"/>
      <c r="S142" s="60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</row>
    <row r="143" ht="15.0" customHeight="1">
      <c r="A143" s="58"/>
      <c r="B143" s="29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</row>
    <row r="144" ht="15.0" customHeight="1">
      <c r="A144" s="58"/>
      <c r="B144" s="29"/>
      <c r="C144" s="61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0"/>
      <c r="P144" s="60"/>
      <c r="Q144" s="60"/>
      <c r="R144" s="60"/>
      <c r="S144" s="60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ht="15.0" customHeight="1">
      <c r="A145" s="58"/>
      <c r="B145" s="29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</row>
    <row r="146" ht="15.0" customHeight="1">
      <c r="A146" s="58"/>
      <c r="B146" s="29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</row>
    <row r="147" ht="15.0" customHeight="1">
      <c r="A147" s="63"/>
      <c r="B147" s="65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</row>
    <row r="148" ht="15.0" customHeight="1">
      <c r="A148" s="63"/>
      <c r="B148" s="65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</row>
    <row r="149" ht="15.0" customHeight="1">
      <c r="A149" s="34"/>
      <c r="B149" s="29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</row>
    <row r="150" ht="15.0" customHeight="1">
      <c r="A150" s="53"/>
      <c r="B150" s="54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56"/>
      <c r="P150" s="56"/>
      <c r="Q150" s="56"/>
      <c r="R150" s="56"/>
      <c r="S150" s="5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</row>
    <row r="151" ht="15.0" customHeight="1">
      <c r="A151" s="57"/>
      <c r="B151" s="40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</row>
    <row r="152" ht="15.0" customHeight="1">
      <c r="A152" s="58"/>
      <c r="B152" s="29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0"/>
      <c r="P152" s="60"/>
      <c r="Q152" s="60"/>
      <c r="R152" s="60"/>
      <c r="S152" s="60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</row>
    <row r="153" ht="15.0" customHeight="1">
      <c r="A153" s="58"/>
      <c r="B153" s="29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</row>
    <row r="154" ht="15.0" customHeight="1">
      <c r="A154" s="58"/>
      <c r="B154" s="29"/>
      <c r="C154" s="61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0"/>
      <c r="P154" s="60"/>
      <c r="Q154" s="60"/>
      <c r="R154" s="60"/>
      <c r="S154" s="60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</row>
    <row r="155" ht="15.0" customHeight="1">
      <c r="A155" s="58"/>
      <c r="B155" s="29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</row>
    <row r="156" ht="15.0" customHeight="1">
      <c r="A156" s="58"/>
      <c r="B156" s="29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</row>
    <row r="157" ht="15.0" customHeight="1">
      <c r="A157" s="63"/>
      <c r="B157" s="65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</row>
    <row r="158" ht="15.0" customHeight="1">
      <c r="A158" s="63"/>
      <c r="B158" s="65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</row>
    <row r="159" ht="15.0" customHeight="1">
      <c r="A159" s="34"/>
      <c r="B159" s="29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ht="15.0" customHeight="1">
      <c r="A160" s="53"/>
      <c r="B160" s="54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56"/>
      <c r="P160" s="56"/>
      <c r="Q160" s="56"/>
      <c r="R160" s="56"/>
      <c r="S160" s="5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</row>
    <row r="161" ht="15.0" customHeight="1">
      <c r="A161" s="57"/>
      <c r="B161" s="40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</row>
    <row r="162" ht="15.0" customHeight="1">
      <c r="A162" s="58"/>
      <c r="B162" s="29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0"/>
      <c r="P162" s="60"/>
      <c r="Q162" s="60"/>
      <c r="R162" s="60"/>
      <c r="S162" s="60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</row>
    <row r="163" ht="15.0" customHeight="1">
      <c r="A163" s="58"/>
      <c r="B163" s="29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</row>
    <row r="164" ht="15.0" customHeight="1">
      <c r="A164" s="58"/>
      <c r="B164" s="29"/>
      <c r="C164" s="61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0"/>
      <c r="P164" s="60"/>
      <c r="Q164" s="60"/>
      <c r="R164" s="60"/>
      <c r="S164" s="60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</row>
    <row r="165" ht="15.0" customHeight="1">
      <c r="A165" s="58"/>
      <c r="B165" s="29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</row>
    <row r="166" ht="15.0" customHeight="1">
      <c r="A166" s="58"/>
      <c r="B166" s="29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</row>
    <row r="167" ht="15.0" customHeight="1">
      <c r="A167" s="63"/>
      <c r="B167" s="65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</row>
    <row r="168" ht="15.0" customHeight="1">
      <c r="A168" s="63"/>
      <c r="B168" s="65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</row>
    <row r="169" ht="15.0" customHeight="1">
      <c r="A169" s="34"/>
      <c r="B169" s="29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ht="15.0" customHeight="1">
      <c r="A170" s="53"/>
      <c r="B170" s="54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56"/>
      <c r="P170" s="56"/>
      <c r="Q170" s="56"/>
      <c r="R170" s="56"/>
      <c r="S170" s="5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</row>
    <row r="171" ht="15.0" customHeight="1">
      <c r="A171" s="57"/>
      <c r="B171" s="40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</row>
    <row r="172" ht="15.0" customHeight="1">
      <c r="A172" s="58"/>
      <c r="B172" s="29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0"/>
      <c r="P172" s="60"/>
      <c r="Q172" s="60"/>
      <c r="R172" s="60"/>
      <c r="S172" s="60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</row>
    <row r="173" ht="15.0" customHeight="1">
      <c r="A173" s="58"/>
      <c r="B173" s="29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</row>
    <row r="174" ht="15.0" customHeight="1">
      <c r="A174" s="58"/>
      <c r="B174" s="29"/>
      <c r="C174" s="61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0"/>
      <c r="P174" s="60"/>
      <c r="Q174" s="60"/>
      <c r="R174" s="60"/>
      <c r="S174" s="60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</row>
    <row r="175" ht="15.0" customHeight="1">
      <c r="A175" s="58"/>
      <c r="B175" s="29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</row>
    <row r="176" ht="15.0" customHeight="1">
      <c r="A176" s="58"/>
      <c r="B176" s="29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</row>
    <row r="177" ht="15.0" customHeight="1">
      <c r="A177" s="63"/>
      <c r="B177" s="65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</row>
    <row r="178" ht="15.0" customHeight="1">
      <c r="A178" s="63"/>
      <c r="B178" s="65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</row>
    <row r="179" ht="15.0" customHeight="1">
      <c r="A179" s="34"/>
      <c r="B179" s="29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</row>
    <row r="180" ht="15.0" customHeight="1">
      <c r="A180" s="53"/>
      <c r="B180" s="54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56"/>
      <c r="P180" s="56"/>
      <c r="Q180" s="56"/>
      <c r="R180" s="56"/>
      <c r="S180" s="5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</row>
    <row r="181" ht="15.0" customHeight="1">
      <c r="A181" s="57"/>
      <c r="B181" s="40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</row>
    <row r="182" ht="15.0" customHeight="1">
      <c r="A182" s="58"/>
      <c r="B182" s="29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0"/>
      <c r="P182" s="60"/>
      <c r="Q182" s="60"/>
      <c r="R182" s="60"/>
      <c r="S182" s="60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</row>
    <row r="183" ht="15.0" customHeight="1">
      <c r="A183" s="58"/>
      <c r="B183" s="29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</row>
    <row r="184" ht="15.0" customHeight="1">
      <c r="A184" s="58"/>
      <c r="B184" s="29"/>
      <c r="C184" s="61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0"/>
      <c r="P184" s="60"/>
      <c r="Q184" s="60"/>
      <c r="R184" s="60"/>
      <c r="S184" s="60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</row>
    <row r="185" ht="15.0" customHeight="1">
      <c r="A185" s="58"/>
      <c r="B185" s="29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</row>
    <row r="186" ht="15.0" customHeight="1">
      <c r="A186" s="58"/>
      <c r="B186" s="29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</row>
    <row r="187" ht="15.0" customHeight="1">
      <c r="A187" s="63"/>
      <c r="B187" s="65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</row>
    <row r="188" ht="15.0" customHeight="1">
      <c r="A188" s="63"/>
      <c r="B188" s="65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</row>
    <row r="189" ht="15.0" customHeight="1">
      <c r="A189" s="34"/>
      <c r="B189" s="29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</row>
    <row r="190" ht="15.0" customHeight="1">
      <c r="A190" s="53"/>
      <c r="B190" s="54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56"/>
      <c r="P190" s="56"/>
      <c r="Q190" s="56"/>
      <c r="R190" s="56"/>
      <c r="S190" s="5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</row>
    <row r="191" ht="15.0" customHeight="1">
      <c r="A191" s="57"/>
      <c r="B191" s="40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</row>
    <row r="192" ht="15.0" customHeight="1">
      <c r="A192" s="58"/>
      <c r="B192" s="29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0"/>
      <c r="P192" s="60"/>
      <c r="Q192" s="60"/>
      <c r="R192" s="60"/>
      <c r="S192" s="60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</row>
    <row r="193" ht="15.0" customHeight="1">
      <c r="A193" s="58"/>
      <c r="B193" s="29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</row>
    <row r="194" ht="15.0" customHeight="1">
      <c r="A194" s="58"/>
      <c r="B194" s="29"/>
      <c r="C194" s="61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0"/>
      <c r="P194" s="60"/>
      <c r="Q194" s="60"/>
      <c r="R194" s="60"/>
      <c r="S194" s="60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</row>
    <row r="195" ht="15.0" customHeight="1">
      <c r="A195" s="58"/>
      <c r="B195" s="29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</row>
    <row r="196" ht="15.0" customHeight="1">
      <c r="A196" s="58"/>
      <c r="B196" s="29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</row>
    <row r="197" ht="15.0" customHeight="1">
      <c r="A197" s="63"/>
      <c r="B197" s="65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</row>
    <row r="198" ht="15.0" customHeight="1">
      <c r="A198" s="63"/>
      <c r="B198" s="65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</row>
    <row r="199" ht="15.0" customHeight="1">
      <c r="A199" s="34"/>
      <c r="B199" s="29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</row>
    <row r="200" ht="15.0" customHeight="1">
      <c r="A200" s="53"/>
      <c r="B200" s="54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56"/>
      <c r="P200" s="56"/>
      <c r="Q200" s="56"/>
      <c r="R200" s="56"/>
      <c r="S200" s="5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</row>
    <row r="201" ht="15.0" customHeight="1">
      <c r="A201" s="57"/>
      <c r="B201" s="40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</row>
    <row r="202" ht="15.0" customHeight="1">
      <c r="A202" s="58"/>
      <c r="B202" s="29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0"/>
      <c r="P202" s="60"/>
      <c r="Q202" s="60"/>
      <c r="R202" s="60"/>
      <c r="S202" s="60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</row>
    <row r="203" ht="15.0" customHeight="1">
      <c r="A203" s="58"/>
      <c r="B203" s="29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</row>
    <row r="204" ht="15.0" customHeight="1">
      <c r="A204" s="58"/>
      <c r="B204" s="29"/>
      <c r="C204" s="61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0"/>
      <c r="P204" s="60"/>
      <c r="Q204" s="60"/>
      <c r="R204" s="60"/>
      <c r="S204" s="60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</row>
    <row r="205" ht="15.0" customHeight="1">
      <c r="A205" s="58"/>
      <c r="B205" s="29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</row>
    <row r="206" ht="15.0" customHeight="1">
      <c r="A206" s="58"/>
      <c r="B206" s="29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</row>
    <row r="207" ht="15.0" customHeight="1">
      <c r="A207" s="63"/>
      <c r="B207" s="65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</row>
    <row r="208" ht="15.0" customHeight="1">
      <c r="A208" s="63"/>
      <c r="B208" s="65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</row>
    <row r="209" ht="15.0" customHeight="1">
      <c r="A209" s="34"/>
      <c r="B209" s="29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</row>
    <row r="210" ht="15.0" customHeight="1">
      <c r="A210" s="53"/>
      <c r="B210" s="54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56"/>
      <c r="P210" s="56"/>
      <c r="Q210" s="56"/>
      <c r="R210" s="56"/>
      <c r="S210" s="5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</row>
    <row r="211" ht="15.0" customHeight="1">
      <c r="A211" s="57"/>
      <c r="B211" s="40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</row>
    <row r="212" ht="15.0" customHeight="1">
      <c r="A212" s="58"/>
      <c r="B212" s="29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0"/>
      <c r="P212" s="60"/>
      <c r="Q212" s="60"/>
      <c r="R212" s="60"/>
      <c r="S212" s="60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</row>
    <row r="213" ht="15.0" customHeight="1">
      <c r="A213" s="58"/>
      <c r="B213" s="29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</row>
    <row r="214" ht="15.0" customHeight="1">
      <c r="A214" s="58"/>
      <c r="B214" s="29"/>
      <c r="C214" s="61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0"/>
      <c r="P214" s="60"/>
      <c r="Q214" s="60"/>
      <c r="R214" s="60"/>
      <c r="S214" s="60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</row>
    <row r="215" ht="15.0" customHeight="1">
      <c r="A215" s="58"/>
      <c r="B215" s="29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</row>
    <row r="216" ht="15.0" customHeight="1">
      <c r="A216" s="58"/>
      <c r="B216" s="29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</row>
    <row r="217" ht="15.0" customHeight="1">
      <c r="A217" s="63"/>
      <c r="B217" s="65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</row>
    <row r="218" ht="15.0" customHeight="1">
      <c r="A218" s="63"/>
      <c r="B218" s="65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</row>
    <row r="219" ht="15.0" customHeight="1">
      <c r="A219" s="34"/>
      <c r="B219" s="29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</row>
    <row r="220" ht="15.0" customHeight="1">
      <c r="A220" s="53"/>
      <c r="B220" s="54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56"/>
      <c r="P220" s="56"/>
      <c r="Q220" s="56"/>
      <c r="R220" s="56"/>
      <c r="S220" s="5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</row>
    <row r="221" ht="15.0" customHeight="1">
      <c r="A221" s="57"/>
      <c r="B221" s="40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</row>
    <row r="222" ht="15.0" customHeight="1">
      <c r="A222" s="58"/>
      <c r="B222" s="29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0"/>
      <c r="P222" s="60"/>
      <c r="Q222" s="60"/>
      <c r="R222" s="60"/>
      <c r="S222" s="60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</row>
    <row r="223" ht="15.0" customHeight="1">
      <c r="A223" s="58"/>
      <c r="B223" s="29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</row>
    <row r="224" ht="15.0" customHeight="1">
      <c r="A224" s="58"/>
      <c r="B224" s="29"/>
      <c r="C224" s="61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0"/>
      <c r="P224" s="60"/>
      <c r="Q224" s="60"/>
      <c r="R224" s="60"/>
      <c r="S224" s="60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</row>
    <row r="225" ht="15.0" customHeight="1">
      <c r="A225" s="58"/>
      <c r="B225" s="29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</row>
    <row r="226" ht="15.0" customHeight="1">
      <c r="A226" s="58"/>
      <c r="B226" s="29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</row>
    <row r="227" ht="15.0" customHeight="1">
      <c r="A227" s="63"/>
      <c r="B227" s="65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</row>
    <row r="228" ht="15.0" customHeight="1">
      <c r="A228" s="63"/>
      <c r="B228" s="65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</row>
    <row r="229" ht="15.0" customHeight="1">
      <c r="A229" s="34"/>
      <c r="B229" s="29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</row>
    <row r="230" ht="15.0" customHeight="1">
      <c r="A230" s="53"/>
      <c r="B230" s="54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56"/>
      <c r="P230" s="56"/>
      <c r="Q230" s="56"/>
      <c r="R230" s="56"/>
      <c r="S230" s="5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</row>
    <row r="231" ht="15.0" customHeight="1">
      <c r="A231" s="57"/>
      <c r="B231" s="40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</row>
    <row r="232" ht="15.0" customHeight="1">
      <c r="A232" s="58"/>
      <c r="B232" s="29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0"/>
      <c r="P232" s="60"/>
      <c r="Q232" s="60"/>
      <c r="R232" s="60"/>
      <c r="S232" s="60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</row>
    <row r="233" ht="15.0" customHeight="1">
      <c r="A233" s="58"/>
      <c r="B233" s="29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</row>
    <row r="234" ht="15.0" customHeight="1">
      <c r="A234" s="58"/>
      <c r="B234" s="29"/>
      <c r="C234" s="61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0"/>
      <c r="P234" s="60"/>
      <c r="Q234" s="60"/>
      <c r="R234" s="60"/>
      <c r="S234" s="60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</row>
    <row r="235" ht="15.0" customHeight="1">
      <c r="A235" s="58"/>
      <c r="B235" s="29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</row>
    <row r="236" ht="15.0" customHeight="1">
      <c r="A236" s="58"/>
      <c r="B236" s="29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</row>
    <row r="237" ht="15.0" customHeight="1">
      <c r="A237" s="63"/>
      <c r="B237" s="65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</row>
    <row r="238" ht="15.0" customHeight="1">
      <c r="A238" s="63"/>
      <c r="B238" s="65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</row>
    <row r="239" ht="15.0" customHeight="1">
      <c r="A239" s="34"/>
      <c r="B239" s="29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</row>
    <row r="240" ht="15.0" customHeight="1">
      <c r="A240" s="53"/>
      <c r="B240" s="54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56"/>
      <c r="P240" s="56"/>
      <c r="Q240" s="56"/>
      <c r="R240" s="56"/>
      <c r="S240" s="5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</row>
    <row r="241" ht="15.0" customHeight="1">
      <c r="A241" s="57"/>
      <c r="B241" s="40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</row>
    <row r="242" ht="15.0" customHeight="1">
      <c r="A242" s="58"/>
      <c r="B242" s="29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0"/>
      <c r="P242" s="60"/>
      <c r="Q242" s="60"/>
      <c r="R242" s="60"/>
      <c r="S242" s="60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</row>
    <row r="243" ht="15.0" customHeight="1">
      <c r="A243" s="58"/>
      <c r="B243" s="29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</row>
    <row r="244" ht="15.0" customHeight="1">
      <c r="A244" s="58"/>
      <c r="B244" s="29"/>
      <c r="C244" s="61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0"/>
      <c r="P244" s="60"/>
      <c r="Q244" s="60"/>
      <c r="R244" s="60"/>
      <c r="S244" s="60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</row>
    <row r="245" ht="15.0" customHeight="1">
      <c r="A245" s="58"/>
      <c r="B245" s="29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</row>
    <row r="246" ht="15.0" customHeight="1">
      <c r="A246" s="58"/>
      <c r="B246" s="29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</row>
    <row r="247" ht="15.0" customHeight="1">
      <c r="A247" s="63"/>
      <c r="B247" s="65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</row>
    <row r="248" ht="15.0" customHeight="1">
      <c r="A248" s="63"/>
      <c r="B248" s="65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</row>
    <row r="249" ht="15.0" customHeight="1">
      <c r="A249" s="34"/>
      <c r="B249" s="29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</row>
    <row r="250" ht="15.0" customHeight="1">
      <c r="A250" s="53"/>
      <c r="B250" s="54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56"/>
      <c r="P250" s="56"/>
      <c r="Q250" s="56"/>
      <c r="R250" s="56"/>
      <c r="S250" s="5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</row>
    <row r="251" ht="15.0" customHeight="1">
      <c r="A251" s="57"/>
      <c r="B251" s="40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</row>
    <row r="252" ht="15.0" customHeight="1">
      <c r="A252" s="58"/>
      <c r="B252" s="29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0"/>
      <c r="P252" s="60"/>
      <c r="Q252" s="60"/>
      <c r="R252" s="60"/>
      <c r="S252" s="60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</row>
    <row r="253" ht="15.0" customHeight="1">
      <c r="A253" s="58"/>
      <c r="B253" s="29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</row>
    <row r="254" ht="15.0" customHeight="1">
      <c r="A254" s="58"/>
      <c r="B254" s="29"/>
      <c r="C254" s="61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0"/>
      <c r="P254" s="60"/>
      <c r="Q254" s="60"/>
      <c r="R254" s="60"/>
      <c r="S254" s="60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</row>
    <row r="255" ht="15.0" customHeight="1">
      <c r="A255" s="58"/>
      <c r="B255" s="29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</row>
    <row r="256" ht="15.0" customHeight="1">
      <c r="A256" s="58"/>
      <c r="B256" s="29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</row>
    <row r="257" ht="15.0" customHeight="1">
      <c r="A257" s="63"/>
      <c r="B257" s="65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</row>
    <row r="258" ht="15.0" customHeight="1">
      <c r="A258" s="63"/>
      <c r="B258" s="65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</row>
    <row r="259" ht="15.0" customHeight="1">
      <c r="A259" s="34"/>
      <c r="B259" s="29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</row>
    <row r="260" ht="15.0" customHeight="1">
      <c r="A260" s="53"/>
      <c r="B260" s="54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56"/>
      <c r="P260" s="56"/>
      <c r="Q260" s="56"/>
      <c r="R260" s="56"/>
      <c r="S260" s="5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</row>
    <row r="261" ht="15.0" customHeight="1">
      <c r="A261" s="57"/>
      <c r="B261" s="40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</row>
    <row r="262" ht="15.0" customHeight="1">
      <c r="A262" s="58"/>
      <c r="B262" s="29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0"/>
      <c r="P262" s="60"/>
      <c r="Q262" s="60"/>
      <c r="R262" s="60"/>
      <c r="S262" s="60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</row>
    <row r="263" ht="15.0" customHeight="1">
      <c r="A263" s="58"/>
      <c r="B263" s="29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</row>
    <row r="264" ht="15.0" customHeight="1">
      <c r="A264" s="58"/>
      <c r="B264" s="29"/>
      <c r="C264" s="61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0"/>
      <c r="P264" s="60"/>
      <c r="Q264" s="60"/>
      <c r="R264" s="60"/>
      <c r="S264" s="60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</row>
    <row r="265" ht="15.0" customHeight="1">
      <c r="A265" s="58"/>
      <c r="B265" s="29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</row>
    <row r="266" ht="15.0" customHeight="1">
      <c r="A266" s="58"/>
      <c r="B266" s="29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</row>
    <row r="267" ht="15.0" customHeight="1">
      <c r="A267" s="63"/>
      <c r="B267" s="65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</row>
    <row r="268" ht="15.0" customHeight="1">
      <c r="A268" s="63"/>
      <c r="B268" s="65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</row>
    <row r="269" ht="15.0" customHeight="1">
      <c r="A269" s="34"/>
      <c r="B269" s="29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</row>
    <row r="270" ht="15.0" customHeight="1">
      <c r="A270" s="53"/>
      <c r="B270" s="54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56"/>
      <c r="P270" s="56"/>
      <c r="Q270" s="56"/>
      <c r="R270" s="56"/>
      <c r="S270" s="5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</row>
    <row r="271" ht="15.0" customHeight="1">
      <c r="A271" s="57"/>
      <c r="B271" s="40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</row>
    <row r="272" ht="15.0" customHeight="1">
      <c r="A272" s="58"/>
      <c r="B272" s="29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0"/>
      <c r="P272" s="60"/>
      <c r="Q272" s="60"/>
      <c r="R272" s="60"/>
      <c r="S272" s="60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</row>
    <row r="273" ht="15.0" customHeight="1">
      <c r="A273" s="58"/>
      <c r="B273" s="29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</row>
    <row r="274" ht="15.0" customHeight="1">
      <c r="A274" s="58"/>
      <c r="B274" s="29"/>
      <c r="C274" s="61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0"/>
      <c r="P274" s="60"/>
      <c r="Q274" s="60"/>
      <c r="R274" s="60"/>
      <c r="S274" s="60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</row>
    <row r="275" ht="15.0" customHeight="1">
      <c r="A275" s="58"/>
      <c r="B275" s="29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</row>
    <row r="276" ht="15.0" customHeight="1">
      <c r="A276" s="58"/>
      <c r="B276" s="29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</row>
    <row r="277" ht="15.0" customHeight="1">
      <c r="A277" s="63"/>
      <c r="B277" s="65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</row>
    <row r="278" ht="15.0" customHeight="1">
      <c r="A278" s="63"/>
      <c r="B278" s="65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</row>
    <row r="279" ht="15.0" customHeight="1">
      <c r="A279" s="34"/>
      <c r="B279" s="29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</row>
    <row r="280" ht="15.0" customHeight="1">
      <c r="A280" s="53"/>
      <c r="B280" s="54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56"/>
      <c r="P280" s="56"/>
      <c r="Q280" s="56"/>
      <c r="R280" s="56"/>
      <c r="S280" s="5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</row>
    <row r="281" ht="15.0" customHeight="1">
      <c r="A281" s="57"/>
      <c r="B281" s="40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</row>
    <row r="282" ht="15.0" customHeight="1">
      <c r="A282" s="58"/>
      <c r="B282" s="29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0"/>
      <c r="P282" s="60"/>
      <c r="Q282" s="60"/>
      <c r="R282" s="60"/>
      <c r="S282" s="60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</row>
    <row r="283" ht="15.0" customHeight="1">
      <c r="A283" s="58"/>
      <c r="B283" s="29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</row>
    <row r="284" ht="15.0" customHeight="1">
      <c r="A284" s="58"/>
      <c r="B284" s="29"/>
      <c r="C284" s="61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0"/>
      <c r="P284" s="60"/>
      <c r="Q284" s="60"/>
      <c r="R284" s="60"/>
      <c r="S284" s="60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</row>
    <row r="285" ht="15.0" customHeight="1">
      <c r="A285" s="58"/>
      <c r="B285" s="29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</row>
    <row r="286" ht="15.0" customHeight="1">
      <c r="A286" s="58"/>
      <c r="B286" s="29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</row>
    <row r="287" ht="15.0" customHeight="1">
      <c r="A287" s="63"/>
      <c r="B287" s="65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</row>
    <row r="288" ht="15.0" customHeight="1">
      <c r="A288" s="63"/>
      <c r="B288" s="65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</row>
    <row r="289" ht="15.0" customHeight="1">
      <c r="A289" s="34"/>
      <c r="B289" s="29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</row>
    <row r="290" ht="15.0" customHeight="1">
      <c r="A290" s="53"/>
      <c r="B290" s="54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56"/>
      <c r="P290" s="56"/>
      <c r="Q290" s="56"/>
      <c r="R290" s="56"/>
      <c r="S290" s="5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</row>
    <row r="291" ht="15.0" customHeight="1">
      <c r="A291" s="57"/>
      <c r="B291" s="40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</row>
    <row r="292" ht="15.0" customHeight="1">
      <c r="A292" s="58"/>
      <c r="B292" s="29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0"/>
      <c r="P292" s="60"/>
      <c r="Q292" s="60"/>
      <c r="R292" s="60"/>
      <c r="S292" s="60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</row>
    <row r="293" ht="15.0" customHeight="1">
      <c r="A293" s="58"/>
      <c r="B293" s="29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</row>
    <row r="294" ht="15.0" customHeight="1">
      <c r="A294" s="58"/>
      <c r="B294" s="29"/>
      <c r="C294" s="61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0"/>
      <c r="P294" s="60"/>
      <c r="Q294" s="60"/>
      <c r="R294" s="60"/>
      <c r="S294" s="60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</row>
    <row r="295" ht="15.0" customHeight="1">
      <c r="A295" s="58"/>
      <c r="B295" s="29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</row>
    <row r="296" ht="15.0" customHeight="1">
      <c r="A296" s="58"/>
      <c r="B296" s="29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</row>
    <row r="297" ht="15.0" customHeight="1">
      <c r="A297" s="63"/>
      <c r="B297" s="65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</row>
    <row r="298" ht="15.0" customHeight="1">
      <c r="A298" s="63"/>
      <c r="B298" s="65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</row>
    <row r="299" ht="15.0" customHeight="1">
      <c r="A299" s="34"/>
      <c r="B299" s="29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</row>
    <row r="300" ht="15.0" customHeight="1">
      <c r="A300" s="53"/>
      <c r="B300" s="54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56"/>
      <c r="P300" s="56"/>
      <c r="Q300" s="56"/>
      <c r="R300" s="56"/>
      <c r="S300" s="5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</row>
    <row r="301" ht="15.0" customHeight="1">
      <c r="A301" s="57"/>
      <c r="B301" s="40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</row>
    <row r="302" ht="15.0" customHeight="1">
      <c r="A302" s="58"/>
      <c r="B302" s="29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0"/>
      <c r="P302" s="60"/>
      <c r="Q302" s="60"/>
      <c r="R302" s="60"/>
      <c r="S302" s="60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</row>
    <row r="303" ht="15.0" customHeight="1">
      <c r="A303" s="58"/>
      <c r="B303" s="29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</row>
    <row r="304" ht="15.0" customHeight="1">
      <c r="A304" s="58"/>
      <c r="B304" s="29"/>
      <c r="C304" s="61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0"/>
      <c r="P304" s="60"/>
      <c r="Q304" s="60"/>
      <c r="R304" s="60"/>
      <c r="S304" s="60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</row>
    <row r="305" ht="15.0" customHeight="1">
      <c r="A305" s="58"/>
      <c r="B305" s="29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</row>
    <row r="306" ht="15.0" customHeight="1">
      <c r="A306" s="58"/>
      <c r="B306" s="29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</row>
    <row r="307" ht="15.0" customHeight="1">
      <c r="A307" s="63"/>
      <c r="B307" s="65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</row>
    <row r="308" ht="15.0" customHeight="1">
      <c r="A308" s="63"/>
      <c r="B308" s="65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</row>
    <row r="309" ht="15.0" customHeight="1">
      <c r="A309" s="34"/>
      <c r="B309" s="29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</row>
    <row r="310" ht="15.0" customHeight="1">
      <c r="A310" s="53"/>
      <c r="B310" s="54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56"/>
      <c r="P310" s="56"/>
      <c r="Q310" s="56"/>
      <c r="R310" s="56"/>
      <c r="S310" s="5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</row>
    <row r="311" ht="15.0" customHeight="1">
      <c r="A311" s="57"/>
      <c r="B311" s="40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</row>
    <row r="312" ht="15.0" customHeight="1">
      <c r="A312" s="58"/>
      <c r="B312" s="29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0"/>
      <c r="P312" s="60"/>
      <c r="Q312" s="60"/>
      <c r="R312" s="60"/>
      <c r="S312" s="60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</row>
    <row r="313" ht="15.0" customHeight="1">
      <c r="A313" s="58"/>
      <c r="B313" s="29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</row>
    <row r="314" ht="15.0" customHeight="1">
      <c r="A314" s="58"/>
      <c r="B314" s="29"/>
      <c r="C314" s="61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0"/>
      <c r="P314" s="60"/>
      <c r="Q314" s="60"/>
      <c r="R314" s="60"/>
      <c r="S314" s="60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</row>
    <row r="315" ht="15.0" customHeight="1">
      <c r="A315" s="58"/>
      <c r="B315" s="29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</row>
    <row r="316" ht="15.0" customHeight="1">
      <c r="A316" s="58"/>
      <c r="B316" s="29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</row>
    <row r="317" ht="15.0" customHeight="1">
      <c r="A317" s="63"/>
      <c r="B317" s="65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</row>
    <row r="318" ht="15.0" customHeight="1">
      <c r="A318" s="63"/>
      <c r="B318" s="65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</row>
    <row r="319" ht="15.0" customHeight="1">
      <c r="A319" s="34"/>
      <c r="B319" s="29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</row>
    <row r="320" ht="15.0" customHeight="1">
      <c r="A320" s="53"/>
      <c r="B320" s="54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56"/>
      <c r="P320" s="56"/>
      <c r="Q320" s="56"/>
      <c r="R320" s="56"/>
      <c r="S320" s="5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</row>
    <row r="321" ht="15.0" customHeight="1">
      <c r="A321" s="57"/>
      <c r="B321" s="40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</row>
    <row r="322" ht="15.0" customHeight="1">
      <c r="A322" s="58"/>
      <c r="B322" s="29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0"/>
      <c r="P322" s="60"/>
      <c r="Q322" s="60"/>
      <c r="R322" s="60"/>
      <c r="S322" s="60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</row>
    <row r="323" ht="15.0" customHeight="1">
      <c r="A323" s="58"/>
      <c r="B323" s="29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</row>
    <row r="324" ht="15.0" customHeight="1">
      <c r="A324" s="58"/>
      <c r="B324" s="29"/>
      <c r="C324" s="61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0"/>
      <c r="P324" s="60"/>
      <c r="Q324" s="60"/>
      <c r="R324" s="60"/>
      <c r="S324" s="60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</row>
    <row r="325" ht="15.0" customHeight="1">
      <c r="A325" s="58"/>
      <c r="B325" s="29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</row>
    <row r="326" ht="15.0" customHeight="1">
      <c r="A326" s="58"/>
      <c r="B326" s="29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</row>
    <row r="327" ht="15.0" customHeight="1">
      <c r="A327" s="63"/>
      <c r="B327" s="65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</row>
    <row r="328" ht="15.0" customHeight="1">
      <c r="A328" s="63"/>
      <c r="B328" s="65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</row>
    <row r="329" ht="15.0" customHeight="1">
      <c r="A329" s="34"/>
      <c r="B329" s="29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</row>
    <row r="330" ht="15.0" customHeight="1">
      <c r="A330" s="53"/>
      <c r="B330" s="54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56"/>
      <c r="P330" s="56"/>
      <c r="Q330" s="56"/>
      <c r="R330" s="56"/>
      <c r="S330" s="5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</row>
    <row r="331" ht="15.0" customHeight="1">
      <c r="A331" s="57"/>
      <c r="B331" s="40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</row>
    <row r="332" ht="15.0" customHeight="1">
      <c r="A332" s="58"/>
      <c r="B332" s="29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0"/>
      <c r="P332" s="60"/>
      <c r="Q332" s="60"/>
      <c r="R332" s="60"/>
      <c r="S332" s="60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</row>
    <row r="333" ht="15.0" customHeight="1">
      <c r="A333" s="58"/>
      <c r="B333" s="29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</row>
    <row r="334" ht="15.0" customHeight="1">
      <c r="A334" s="58"/>
      <c r="B334" s="29"/>
      <c r="C334" s="61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0"/>
      <c r="P334" s="60"/>
      <c r="Q334" s="60"/>
      <c r="R334" s="60"/>
      <c r="S334" s="60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</row>
    <row r="335" ht="15.0" customHeight="1">
      <c r="A335" s="58"/>
      <c r="B335" s="29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</row>
    <row r="336" ht="15.0" customHeight="1">
      <c r="A336" s="58"/>
      <c r="B336" s="29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</row>
    <row r="337" ht="15.0" customHeight="1">
      <c r="A337" s="63"/>
      <c r="B337" s="65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</row>
    <row r="338" ht="15.0" customHeight="1">
      <c r="A338" s="63"/>
      <c r="B338" s="65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</row>
    <row r="339" ht="15.0" customHeight="1">
      <c r="A339" s="34"/>
      <c r="B339" s="29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</row>
    <row r="340" ht="15.0" customHeight="1">
      <c r="A340" s="53"/>
      <c r="B340" s="54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56"/>
      <c r="P340" s="56"/>
      <c r="Q340" s="56"/>
      <c r="R340" s="56"/>
      <c r="S340" s="5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</row>
    <row r="341" ht="15.0" customHeight="1">
      <c r="A341" s="57"/>
      <c r="B341" s="40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</row>
    <row r="342" ht="15.0" customHeight="1">
      <c r="A342" s="58"/>
      <c r="B342" s="29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0"/>
      <c r="P342" s="60"/>
      <c r="Q342" s="60"/>
      <c r="R342" s="60"/>
      <c r="S342" s="60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</row>
    <row r="343" ht="15.0" customHeight="1">
      <c r="A343" s="58"/>
      <c r="B343" s="29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</row>
    <row r="344" ht="15.0" customHeight="1">
      <c r="A344" s="58"/>
      <c r="B344" s="29"/>
      <c r="C344" s="61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0"/>
      <c r="P344" s="60"/>
      <c r="Q344" s="60"/>
      <c r="R344" s="60"/>
      <c r="S344" s="60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</row>
    <row r="345" ht="15.0" customHeight="1">
      <c r="A345" s="58"/>
      <c r="B345" s="29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</row>
    <row r="346" ht="15.0" customHeight="1">
      <c r="A346" s="58"/>
      <c r="B346" s="29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</row>
    <row r="347" ht="15.0" customHeight="1">
      <c r="A347" s="63"/>
      <c r="B347" s="65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</row>
    <row r="348" ht="15.0" customHeight="1">
      <c r="A348" s="63"/>
      <c r="B348" s="65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</row>
    <row r="349" ht="15.0" customHeight="1">
      <c r="A349" s="34"/>
      <c r="B349" s="29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</row>
    <row r="350" ht="15.0" customHeight="1">
      <c r="A350" s="53"/>
      <c r="B350" s="54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56"/>
      <c r="P350" s="56"/>
      <c r="Q350" s="56"/>
      <c r="R350" s="56"/>
      <c r="S350" s="5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</row>
    <row r="351" ht="15.0" customHeight="1">
      <c r="A351" s="57"/>
      <c r="B351" s="40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</row>
    <row r="352" ht="15.0" customHeight="1">
      <c r="A352" s="58"/>
      <c r="B352" s="29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0"/>
      <c r="P352" s="60"/>
      <c r="Q352" s="60"/>
      <c r="R352" s="60"/>
      <c r="S352" s="60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</row>
    <row r="353" ht="15.0" customHeight="1">
      <c r="A353" s="58"/>
      <c r="B353" s="29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</row>
    <row r="354" ht="15.0" customHeight="1">
      <c r="A354" s="58"/>
      <c r="B354" s="29"/>
      <c r="C354" s="61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0"/>
      <c r="P354" s="60"/>
      <c r="Q354" s="60"/>
      <c r="R354" s="60"/>
      <c r="S354" s="60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</row>
    <row r="355" ht="15.0" customHeight="1">
      <c r="A355" s="58"/>
      <c r="B355" s="29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</row>
    <row r="356" ht="15.0" customHeight="1">
      <c r="A356" s="58"/>
      <c r="B356" s="29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</row>
    <row r="357" ht="15.0" customHeight="1">
      <c r="A357" s="63"/>
      <c r="B357" s="65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</row>
    <row r="358" ht="15.0" customHeight="1">
      <c r="A358" s="63"/>
      <c r="B358" s="65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</row>
    <row r="359" ht="15.0" customHeight="1">
      <c r="A359" s="34"/>
      <c r="B359" s="29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</row>
    <row r="360" ht="15.0" customHeight="1">
      <c r="A360" s="53"/>
      <c r="B360" s="54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56"/>
      <c r="P360" s="56"/>
      <c r="Q360" s="56"/>
      <c r="R360" s="56"/>
      <c r="S360" s="5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</row>
    <row r="361" ht="15.0" customHeight="1">
      <c r="A361" s="57"/>
      <c r="B361" s="40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</row>
    <row r="362" ht="15.0" customHeight="1">
      <c r="A362" s="58"/>
      <c r="B362" s="29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0"/>
      <c r="P362" s="60"/>
      <c r="Q362" s="60"/>
      <c r="R362" s="60"/>
      <c r="S362" s="60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</row>
    <row r="363" ht="15.0" customHeight="1">
      <c r="A363" s="58"/>
      <c r="B363" s="29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</row>
    <row r="364" ht="15.0" customHeight="1">
      <c r="A364" s="58"/>
      <c r="B364" s="29"/>
      <c r="C364" s="61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0"/>
      <c r="P364" s="60"/>
      <c r="Q364" s="60"/>
      <c r="R364" s="60"/>
      <c r="S364" s="60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</row>
    <row r="365" ht="15.0" customHeight="1">
      <c r="A365" s="58"/>
      <c r="B365" s="29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</row>
    <row r="366" ht="15.0" customHeight="1">
      <c r="A366" s="58"/>
      <c r="B366" s="29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</row>
    <row r="367" ht="15.0" customHeight="1">
      <c r="A367" s="63"/>
      <c r="B367" s="65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</row>
    <row r="368" ht="15.0" customHeight="1">
      <c r="A368" s="63"/>
      <c r="B368" s="65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</row>
    <row r="369" ht="15.0" customHeight="1">
      <c r="A369" s="34"/>
      <c r="B369" s="29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</row>
    <row r="370" ht="15.0" customHeight="1">
      <c r="A370" s="53"/>
      <c r="B370" s="54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56"/>
      <c r="P370" s="56"/>
      <c r="Q370" s="56"/>
      <c r="R370" s="56"/>
      <c r="S370" s="5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</row>
    <row r="371" ht="15.0" customHeight="1">
      <c r="A371" s="57"/>
      <c r="B371" s="40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</row>
    <row r="372" ht="15.0" customHeight="1">
      <c r="A372" s="58"/>
      <c r="B372" s="29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0"/>
      <c r="P372" s="60"/>
      <c r="Q372" s="60"/>
      <c r="R372" s="60"/>
      <c r="S372" s="60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</row>
    <row r="373" ht="15.0" customHeight="1">
      <c r="A373" s="58"/>
      <c r="B373" s="29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</row>
    <row r="374" ht="15.0" customHeight="1">
      <c r="A374" s="58"/>
      <c r="B374" s="29"/>
      <c r="C374" s="61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0"/>
      <c r="P374" s="60"/>
      <c r="Q374" s="60"/>
      <c r="R374" s="60"/>
      <c r="S374" s="60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</row>
    <row r="375" ht="15.0" customHeight="1">
      <c r="A375" s="58"/>
      <c r="B375" s="29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</row>
    <row r="376" ht="15.0" customHeight="1">
      <c r="A376" s="58"/>
      <c r="B376" s="29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</row>
    <row r="377" ht="15.0" customHeight="1">
      <c r="A377" s="63"/>
      <c r="B377" s="65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</row>
    <row r="378" ht="15.0" customHeight="1">
      <c r="A378" s="63"/>
      <c r="B378" s="65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</row>
    <row r="379" ht="15.0" customHeight="1">
      <c r="A379" s="34"/>
      <c r="B379" s="29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</row>
    <row r="380" ht="15.0" customHeight="1">
      <c r="A380" s="53"/>
      <c r="B380" s="54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56"/>
      <c r="P380" s="56"/>
      <c r="Q380" s="56"/>
      <c r="R380" s="56"/>
      <c r="S380" s="5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</row>
    <row r="381" ht="15.0" customHeight="1">
      <c r="A381" s="57"/>
      <c r="B381" s="40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</row>
    <row r="382" ht="15.0" customHeight="1">
      <c r="A382" s="58"/>
      <c r="B382" s="29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0"/>
      <c r="P382" s="60"/>
      <c r="Q382" s="60"/>
      <c r="R382" s="60"/>
      <c r="S382" s="60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</row>
    <row r="383" ht="15.0" customHeight="1">
      <c r="A383" s="58"/>
      <c r="B383" s="29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</row>
    <row r="384" ht="15.0" customHeight="1">
      <c r="A384" s="58"/>
      <c r="B384" s="29"/>
      <c r="C384" s="61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0"/>
      <c r="P384" s="60"/>
      <c r="Q384" s="60"/>
      <c r="R384" s="60"/>
      <c r="S384" s="60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</row>
    <row r="385" ht="15.0" customHeight="1">
      <c r="A385" s="58"/>
      <c r="B385" s="29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</row>
    <row r="386" ht="15.0" customHeight="1">
      <c r="A386" s="58"/>
      <c r="B386" s="29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</row>
    <row r="387" ht="15.0" customHeight="1">
      <c r="A387" s="63"/>
      <c r="B387" s="65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</row>
    <row r="388" ht="15.0" customHeight="1">
      <c r="A388" s="63"/>
      <c r="B388" s="65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</row>
    <row r="389" ht="15.0" customHeight="1">
      <c r="A389" s="34"/>
      <c r="B389" s="29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</row>
    <row r="390" ht="15.0" customHeight="1">
      <c r="A390" s="53"/>
      <c r="B390" s="54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56"/>
      <c r="P390" s="56"/>
      <c r="Q390" s="56"/>
      <c r="R390" s="56"/>
      <c r="S390" s="5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</row>
    <row r="391" ht="15.0" customHeight="1">
      <c r="A391" s="57"/>
      <c r="B391" s="40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</row>
    <row r="392" ht="15.0" customHeight="1">
      <c r="A392" s="58"/>
      <c r="B392" s="29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0"/>
      <c r="P392" s="60"/>
      <c r="Q392" s="60"/>
      <c r="R392" s="60"/>
      <c r="S392" s="60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</row>
    <row r="393" ht="15.0" customHeight="1">
      <c r="A393" s="58"/>
      <c r="B393" s="29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</row>
    <row r="394" ht="15.0" customHeight="1">
      <c r="A394" s="58"/>
      <c r="B394" s="29"/>
      <c r="C394" s="61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0"/>
      <c r="P394" s="60"/>
      <c r="Q394" s="60"/>
      <c r="R394" s="60"/>
      <c r="S394" s="60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</row>
    <row r="395" ht="15.0" customHeight="1">
      <c r="A395" s="58"/>
      <c r="B395" s="29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</row>
    <row r="396" ht="15.0" customHeight="1">
      <c r="A396" s="58"/>
      <c r="B396" s="29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</row>
    <row r="397" ht="15.0" customHeight="1">
      <c r="A397" s="63"/>
      <c r="B397" s="65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</row>
    <row r="398" ht="15.0" customHeight="1">
      <c r="A398" s="63"/>
      <c r="B398" s="65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</row>
    <row r="399" ht="15.0" customHeight="1">
      <c r="A399" s="34"/>
      <c r="B399" s="29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</row>
    <row r="400" ht="15.0" customHeight="1">
      <c r="A400" s="53"/>
      <c r="B400" s="54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56"/>
      <c r="P400" s="56"/>
      <c r="Q400" s="56"/>
      <c r="R400" s="56"/>
      <c r="S400" s="5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</row>
    <row r="401" ht="15.0" customHeight="1">
      <c r="A401" s="57"/>
      <c r="B401" s="40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</row>
    <row r="402" ht="15.0" customHeight="1">
      <c r="A402" s="58"/>
      <c r="B402" s="29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0"/>
      <c r="P402" s="60"/>
      <c r="Q402" s="60"/>
      <c r="R402" s="60"/>
      <c r="S402" s="60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</row>
    <row r="403" ht="15.0" customHeight="1">
      <c r="A403" s="58"/>
      <c r="B403" s="29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</row>
    <row r="404" ht="15.0" customHeight="1">
      <c r="A404" s="58"/>
      <c r="B404" s="29"/>
      <c r="C404" s="61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0"/>
      <c r="P404" s="60"/>
      <c r="Q404" s="60"/>
      <c r="R404" s="60"/>
      <c r="S404" s="60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</row>
    <row r="405" ht="15.0" customHeight="1">
      <c r="A405" s="58"/>
      <c r="B405" s="29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</row>
    <row r="406" ht="15.0" customHeight="1">
      <c r="A406" s="58"/>
      <c r="B406" s="29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</row>
    <row r="407" ht="15.0" customHeight="1">
      <c r="A407" s="63"/>
      <c r="B407" s="65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</row>
    <row r="408" ht="15.0" customHeight="1">
      <c r="A408" s="63"/>
      <c r="B408" s="65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</row>
    <row r="409" ht="15.0" customHeight="1">
      <c r="A409" s="34"/>
      <c r="B409" s="29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</row>
    <row r="410" ht="15.0" customHeight="1">
      <c r="A410" s="53"/>
      <c r="B410" s="54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56"/>
      <c r="P410" s="56"/>
      <c r="Q410" s="56"/>
      <c r="R410" s="56"/>
      <c r="S410" s="5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</row>
    <row r="411" ht="15.0" customHeight="1">
      <c r="A411" s="57"/>
      <c r="B411" s="40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</row>
    <row r="412" ht="15.0" customHeight="1">
      <c r="A412" s="58"/>
      <c r="B412" s="29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0"/>
      <c r="P412" s="60"/>
      <c r="Q412" s="60"/>
      <c r="R412" s="60"/>
      <c r="S412" s="60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</row>
    <row r="413" ht="15.0" customHeight="1">
      <c r="A413" s="58"/>
      <c r="B413" s="29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</row>
    <row r="414" ht="15.0" customHeight="1">
      <c r="A414" s="58"/>
      <c r="B414" s="29"/>
      <c r="C414" s="61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0"/>
      <c r="P414" s="60"/>
      <c r="Q414" s="60"/>
      <c r="R414" s="60"/>
      <c r="S414" s="60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</row>
    <row r="415" ht="15.0" customHeight="1">
      <c r="A415" s="58"/>
      <c r="B415" s="29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</row>
    <row r="416" ht="15.0" customHeight="1">
      <c r="A416" s="58"/>
      <c r="B416" s="29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</row>
    <row r="417" ht="15.0" customHeight="1">
      <c r="A417" s="63"/>
      <c r="B417" s="65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</row>
    <row r="418" ht="15.0" customHeight="1">
      <c r="A418" s="63"/>
      <c r="B418" s="65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</row>
    <row r="419" ht="15.0" customHeight="1">
      <c r="A419" s="34"/>
      <c r="B419" s="29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</row>
    <row r="420" ht="15.0" customHeight="1">
      <c r="A420" s="53"/>
      <c r="B420" s="54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56"/>
      <c r="P420" s="56"/>
      <c r="Q420" s="56"/>
      <c r="R420" s="56"/>
      <c r="S420" s="5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</row>
    <row r="421" ht="15.0" customHeight="1">
      <c r="A421" s="57"/>
      <c r="B421" s="40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</row>
    <row r="422" ht="15.0" customHeight="1">
      <c r="A422" s="58"/>
      <c r="B422" s="29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0"/>
      <c r="P422" s="60"/>
      <c r="Q422" s="60"/>
      <c r="R422" s="60"/>
      <c r="S422" s="60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</row>
    <row r="423" ht="15.0" customHeight="1">
      <c r="A423" s="58"/>
      <c r="B423" s="29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</row>
    <row r="424" ht="15.0" customHeight="1">
      <c r="A424" s="58"/>
      <c r="B424" s="29"/>
      <c r="C424" s="61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0"/>
      <c r="P424" s="60"/>
      <c r="Q424" s="60"/>
      <c r="R424" s="60"/>
      <c r="S424" s="60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</row>
    <row r="425" ht="15.0" customHeight="1">
      <c r="A425" s="58"/>
      <c r="B425" s="29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</row>
    <row r="426" ht="15.0" customHeight="1">
      <c r="A426" s="58"/>
      <c r="B426" s="29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</row>
    <row r="427" ht="15.0" customHeight="1">
      <c r="A427" s="63"/>
      <c r="B427" s="65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</row>
    <row r="428" ht="15.0" customHeight="1">
      <c r="A428" s="63"/>
      <c r="B428" s="65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</row>
    <row r="429" ht="15.0" customHeight="1">
      <c r="A429" s="34"/>
      <c r="B429" s="29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</row>
    <row r="430" ht="15.0" customHeight="1">
      <c r="A430" s="53"/>
      <c r="B430" s="54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56"/>
      <c r="P430" s="56"/>
      <c r="Q430" s="56"/>
      <c r="R430" s="56"/>
      <c r="S430" s="5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</row>
    <row r="431" ht="15.0" customHeight="1">
      <c r="A431" s="57"/>
      <c r="B431" s="40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</row>
    <row r="432" ht="15.0" customHeight="1">
      <c r="A432" s="58"/>
      <c r="B432" s="29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0"/>
      <c r="P432" s="60"/>
      <c r="Q432" s="60"/>
      <c r="R432" s="60"/>
      <c r="S432" s="60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</row>
    <row r="433" ht="15.0" customHeight="1">
      <c r="A433" s="58"/>
      <c r="B433" s="29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</row>
    <row r="434" ht="15.0" customHeight="1">
      <c r="A434" s="58"/>
      <c r="B434" s="29"/>
      <c r="C434" s="61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0"/>
      <c r="P434" s="60"/>
      <c r="Q434" s="60"/>
      <c r="R434" s="60"/>
      <c r="S434" s="60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</row>
    <row r="435" ht="15.0" customHeight="1">
      <c r="A435" s="58"/>
      <c r="B435" s="29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</row>
    <row r="436" ht="15.0" customHeight="1">
      <c r="A436" s="58"/>
      <c r="B436" s="29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</row>
    <row r="437" ht="15.0" customHeight="1">
      <c r="A437" s="63"/>
      <c r="B437" s="65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</row>
    <row r="438" ht="15.0" customHeight="1">
      <c r="A438" s="63"/>
      <c r="B438" s="65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</row>
    <row r="439" ht="15.0" customHeight="1">
      <c r="A439" s="34"/>
      <c r="B439" s="29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</row>
    <row r="440" ht="15.0" customHeight="1">
      <c r="A440" s="53"/>
      <c r="B440" s="54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56"/>
      <c r="P440" s="56"/>
      <c r="Q440" s="56"/>
      <c r="R440" s="56"/>
      <c r="S440" s="5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</row>
    <row r="441" ht="15.0" customHeight="1">
      <c r="A441" s="57"/>
      <c r="B441" s="40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</row>
    <row r="442" ht="15.0" customHeight="1">
      <c r="A442" s="58"/>
      <c r="B442" s="29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0"/>
      <c r="P442" s="60"/>
      <c r="Q442" s="60"/>
      <c r="R442" s="60"/>
      <c r="S442" s="60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</row>
    <row r="443" ht="15.0" customHeight="1">
      <c r="A443" s="58"/>
      <c r="B443" s="29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</row>
    <row r="444" ht="15.0" customHeight="1">
      <c r="A444" s="58"/>
      <c r="B444" s="29"/>
      <c r="C444" s="61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0"/>
      <c r="P444" s="60"/>
      <c r="Q444" s="60"/>
      <c r="R444" s="60"/>
      <c r="S444" s="60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</row>
    <row r="445" ht="15.0" customHeight="1">
      <c r="A445" s="58"/>
      <c r="B445" s="29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</row>
    <row r="446" ht="15.0" customHeight="1">
      <c r="A446" s="58"/>
      <c r="B446" s="29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</row>
    <row r="447" ht="15.0" customHeight="1">
      <c r="A447" s="63"/>
      <c r="B447" s="65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</row>
    <row r="448" ht="15.0" customHeight="1">
      <c r="A448" s="63"/>
      <c r="B448" s="65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</row>
    <row r="449" ht="15.0" customHeight="1">
      <c r="A449" s="34"/>
      <c r="B449" s="29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</row>
    <row r="450" ht="15.0" customHeight="1">
      <c r="A450" s="53"/>
      <c r="B450" s="54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56"/>
      <c r="P450" s="56"/>
      <c r="Q450" s="56"/>
      <c r="R450" s="56"/>
      <c r="S450" s="5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</row>
    <row r="451" ht="15.0" customHeight="1">
      <c r="A451" s="57"/>
      <c r="B451" s="40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</row>
    <row r="452" ht="15.0" customHeight="1">
      <c r="A452" s="58"/>
      <c r="B452" s="29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0"/>
      <c r="P452" s="60"/>
      <c r="Q452" s="60"/>
      <c r="R452" s="60"/>
      <c r="S452" s="60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</row>
    <row r="453" ht="15.0" customHeight="1">
      <c r="A453" s="58"/>
      <c r="B453" s="29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</row>
    <row r="454" ht="15.0" customHeight="1">
      <c r="A454" s="58"/>
      <c r="B454" s="29"/>
      <c r="C454" s="61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0"/>
      <c r="P454" s="60"/>
      <c r="Q454" s="60"/>
      <c r="R454" s="60"/>
      <c r="S454" s="60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</row>
    <row r="455" ht="15.0" customHeight="1">
      <c r="A455" s="58"/>
      <c r="B455" s="29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</row>
    <row r="456" ht="15.0" customHeight="1">
      <c r="A456" s="58"/>
      <c r="B456" s="29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</row>
    <row r="457" ht="15.0" customHeight="1">
      <c r="A457" s="63"/>
      <c r="B457" s="65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</row>
    <row r="458" ht="15.0" customHeight="1">
      <c r="A458" s="63"/>
      <c r="B458" s="65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</row>
    <row r="459" ht="15.0" customHeight="1">
      <c r="A459" s="34"/>
      <c r="B459" s="29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</row>
    <row r="460" ht="15.0" customHeight="1">
      <c r="A460" s="53"/>
      <c r="B460" s="54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56"/>
      <c r="P460" s="56"/>
      <c r="Q460" s="56"/>
      <c r="R460" s="56"/>
      <c r="S460" s="5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</row>
    <row r="461" ht="15.0" customHeight="1">
      <c r="A461" s="57"/>
      <c r="B461" s="40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</row>
    <row r="462" ht="15.0" customHeight="1">
      <c r="A462" s="58"/>
      <c r="B462" s="29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0"/>
      <c r="P462" s="60"/>
      <c r="Q462" s="60"/>
      <c r="R462" s="60"/>
      <c r="S462" s="60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</row>
    <row r="463" ht="15.0" customHeight="1">
      <c r="A463" s="58"/>
      <c r="B463" s="29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</row>
    <row r="464" ht="15.0" customHeight="1">
      <c r="A464" s="58"/>
      <c r="B464" s="29"/>
      <c r="C464" s="61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0"/>
      <c r="P464" s="60"/>
      <c r="Q464" s="60"/>
      <c r="R464" s="60"/>
      <c r="S464" s="60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</row>
    <row r="465" ht="15.0" customHeight="1">
      <c r="A465" s="58"/>
      <c r="B465" s="29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</row>
    <row r="466" ht="15.0" customHeight="1">
      <c r="A466" s="58"/>
      <c r="B466" s="29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</row>
    <row r="467" ht="15.0" customHeight="1">
      <c r="A467" s="63"/>
      <c r="B467" s="65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</row>
    <row r="468" ht="15.0" customHeight="1">
      <c r="A468" s="63"/>
      <c r="B468" s="65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</row>
    <row r="469" ht="15.0" customHeight="1">
      <c r="A469" s="34"/>
      <c r="B469" s="29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</row>
    <row r="470" ht="15.0" customHeight="1">
      <c r="A470" s="53"/>
      <c r="B470" s="54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56"/>
      <c r="P470" s="56"/>
      <c r="Q470" s="56"/>
      <c r="R470" s="56"/>
      <c r="S470" s="5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</row>
    <row r="471" ht="15.0" customHeight="1">
      <c r="A471" s="57"/>
      <c r="B471" s="40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</row>
    <row r="472" ht="15.0" customHeight="1">
      <c r="A472" s="58"/>
      <c r="B472" s="29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0"/>
      <c r="P472" s="60"/>
      <c r="Q472" s="60"/>
      <c r="R472" s="60"/>
      <c r="S472" s="60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</row>
    <row r="473" ht="15.0" customHeight="1">
      <c r="A473" s="58"/>
      <c r="B473" s="29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</row>
    <row r="474" ht="15.0" customHeight="1">
      <c r="A474" s="58"/>
      <c r="B474" s="29"/>
      <c r="C474" s="61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0"/>
      <c r="P474" s="60"/>
      <c r="Q474" s="60"/>
      <c r="R474" s="60"/>
      <c r="S474" s="60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</row>
    <row r="475" ht="15.0" customHeight="1">
      <c r="A475" s="58"/>
      <c r="B475" s="29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</row>
    <row r="476" ht="15.0" customHeight="1">
      <c r="A476" s="58"/>
      <c r="B476" s="29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</row>
    <row r="477" ht="15.0" customHeight="1">
      <c r="A477" s="63"/>
      <c r="B477" s="65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</row>
    <row r="478" ht="15.0" customHeight="1">
      <c r="A478" s="63"/>
      <c r="B478" s="65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</row>
    <row r="479" ht="15.0" customHeight="1">
      <c r="A479" s="34"/>
      <c r="B479" s="29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</row>
    <row r="480" ht="15.0" customHeight="1">
      <c r="A480" s="53"/>
      <c r="B480" s="54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56"/>
      <c r="P480" s="56"/>
      <c r="Q480" s="56"/>
      <c r="R480" s="56"/>
      <c r="S480" s="5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</row>
    <row r="481" ht="15.0" customHeight="1">
      <c r="A481" s="57"/>
      <c r="B481" s="40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</row>
    <row r="482" ht="15.0" customHeight="1">
      <c r="A482" s="58"/>
      <c r="B482" s="29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0"/>
      <c r="P482" s="60"/>
      <c r="Q482" s="60"/>
      <c r="R482" s="60"/>
      <c r="S482" s="60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</row>
    <row r="483" ht="15.0" customHeight="1">
      <c r="A483" s="58"/>
      <c r="B483" s="29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</row>
    <row r="484" ht="15.0" customHeight="1">
      <c r="A484" s="58"/>
      <c r="B484" s="29"/>
      <c r="C484" s="61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0"/>
      <c r="P484" s="60"/>
      <c r="Q484" s="60"/>
      <c r="R484" s="60"/>
      <c r="S484" s="60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</row>
    <row r="485" ht="15.0" customHeight="1">
      <c r="A485" s="58"/>
      <c r="B485" s="29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</row>
    <row r="486" ht="15.0" customHeight="1">
      <c r="A486" s="58"/>
      <c r="B486" s="29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</row>
    <row r="487" ht="15.0" customHeight="1">
      <c r="A487" s="63"/>
      <c r="B487" s="65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</row>
    <row r="488" ht="15.0" customHeight="1">
      <c r="A488" s="63"/>
      <c r="B488" s="65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</row>
    <row r="489" ht="15.0" customHeight="1">
      <c r="A489" s="34"/>
      <c r="B489" s="29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</row>
    <row r="490" ht="15.0" customHeight="1">
      <c r="A490" s="53"/>
      <c r="B490" s="54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56"/>
      <c r="P490" s="56"/>
      <c r="Q490" s="56"/>
      <c r="R490" s="56"/>
      <c r="S490" s="5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</row>
    <row r="491" ht="15.0" customHeight="1">
      <c r="A491" s="57"/>
      <c r="B491" s="40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</row>
    <row r="492" ht="15.0" customHeight="1">
      <c r="A492" s="58"/>
      <c r="B492" s="29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0"/>
      <c r="P492" s="60"/>
      <c r="Q492" s="60"/>
      <c r="R492" s="60"/>
      <c r="S492" s="60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</row>
    <row r="493" ht="15.0" customHeight="1">
      <c r="A493" s="58"/>
      <c r="B493" s="29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</row>
    <row r="494" ht="15.0" customHeight="1">
      <c r="A494" s="58"/>
      <c r="B494" s="29"/>
      <c r="C494" s="61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0"/>
      <c r="P494" s="60"/>
      <c r="Q494" s="60"/>
      <c r="R494" s="60"/>
      <c r="S494" s="60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</row>
    <row r="495" ht="15.0" customHeight="1">
      <c r="A495" s="58"/>
      <c r="B495" s="29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</row>
    <row r="496" ht="15.0" customHeight="1">
      <c r="A496" s="58"/>
      <c r="B496" s="29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</row>
    <row r="497" ht="15.0" customHeight="1">
      <c r="A497" s="63"/>
      <c r="B497" s="65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</row>
    <row r="498" ht="15.0" customHeight="1">
      <c r="A498" s="63"/>
      <c r="B498" s="65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</row>
    <row r="499" ht="15.0" customHeight="1">
      <c r="A499" s="34"/>
      <c r="B499" s="29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</row>
    <row r="500" ht="15.0" customHeight="1">
      <c r="A500" s="53"/>
      <c r="B500" s="54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56"/>
      <c r="P500" s="56"/>
      <c r="Q500" s="56"/>
      <c r="R500" s="56"/>
      <c r="S500" s="5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</row>
    <row r="501" ht="15.0" customHeight="1">
      <c r="A501" s="57"/>
      <c r="B501" s="40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</row>
    <row r="502" ht="15.0" customHeight="1">
      <c r="A502" s="58"/>
      <c r="B502" s="29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0"/>
      <c r="P502" s="60"/>
      <c r="Q502" s="60"/>
      <c r="R502" s="60"/>
      <c r="S502" s="60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</row>
    <row r="503" ht="15.0" customHeight="1">
      <c r="A503" s="58"/>
      <c r="B503" s="29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</row>
    <row r="504" ht="15.0" customHeight="1">
      <c r="A504" s="58"/>
      <c r="B504" s="29"/>
      <c r="C504" s="61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0"/>
      <c r="P504" s="60"/>
      <c r="Q504" s="60"/>
      <c r="R504" s="60"/>
      <c r="S504" s="60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</row>
    <row r="505" ht="15.0" customHeight="1">
      <c r="A505" s="58"/>
      <c r="B505" s="29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</row>
    <row r="506" ht="15.0" customHeight="1">
      <c r="A506" s="58"/>
      <c r="B506" s="29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</row>
    <row r="507" ht="15.0" customHeight="1">
      <c r="A507" s="63"/>
      <c r="B507" s="65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</row>
    <row r="508" ht="15.0" customHeight="1">
      <c r="A508" s="63"/>
      <c r="B508" s="65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</row>
    <row r="509" ht="15.0" customHeight="1">
      <c r="A509" s="34"/>
      <c r="B509" s="29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</row>
    <row r="510" ht="15.0" customHeight="1">
      <c r="A510" s="53"/>
      <c r="B510" s="54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56"/>
      <c r="P510" s="56"/>
      <c r="Q510" s="56"/>
      <c r="R510" s="56"/>
      <c r="S510" s="5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</row>
    <row r="511" ht="15.0" customHeight="1">
      <c r="A511" s="57"/>
      <c r="B511" s="40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</row>
    <row r="512" ht="15.0" customHeight="1">
      <c r="A512" s="58"/>
      <c r="B512" s="29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0"/>
      <c r="P512" s="60"/>
      <c r="Q512" s="60"/>
      <c r="R512" s="60"/>
      <c r="S512" s="60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</row>
    <row r="513" ht="15.0" customHeight="1">
      <c r="A513" s="58"/>
      <c r="B513" s="29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</row>
    <row r="514" ht="15.0" customHeight="1">
      <c r="A514" s="58"/>
      <c r="B514" s="29"/>
      <c r="C514" s="61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0"/>
      <c r="P514" s="60"/>
      <c r="Q514" s="60"/>
      <c r="R514" s="60"/>
      <c r="S514" s="60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</row>
    <row r="515" ht="15.0" customHeight="1">
      <c r="A515" s="58"/>
      <c r="B515" s="29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</row>
    <row r="516" ht="15.0" customHeight="1">
      <c r="A516" s="58"/>
      <c r="B516" s="29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</row>
    <row r="517" ht="15.0" customHeight="1">
      <c r="A517" s="63"/>
      <c r="B517" s="65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</row>
    <row r="518" ht="15.0" customHeight="1">
      <c r="A518" s="63"/>
      <c r="B518" s="65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</row>
    <row r="519" ht="15.0" customHeight="1">
      <c r="A519" s="34"/>
      <c r="B519" s="29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</row>
    <row r="520" ht="15.0" customHeight="1">
      <c r="A520" s="53"/>
      <c r="B520" s="54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56"/>
      <c r="P520" s="56"/>
      <c r="Q520" s="56"/>
      <c r="R520" s="56"/>
      <c r="S520" s="5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</row>
    <row r="521" ht="15.0" customHeight="1">
      <c r="A521" s="57"/>
      <c r="B521" s="40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</row>
    <row r="522" ht="15.0" customHeight="1">
      <c r="A522" s="58"/>
      <c r="B522" s="29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0"/>
      <c r="P522" s="60"/>
      <c r="Q522" s="60"/>
      <c r="R522" s="60"/>
      <c r="S522" s="60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</row>
    <row r="523" ht="15.0" customHeight="1">
      <c r="A523" s="58"/>
      <c r="B523" s="29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</row>
    <row r="524" ht="15.0" customHeight="1">
      <c r="A524" s="58"/>
      <c r="B524" s="29"/>
      <c r="C524" s="61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0"/>
      <c r="P524" s="60"/>
      <c r="Q524" s="60"/>
      <c r="R524" s="60"/>
      <c r="S524" s="60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</row>
    <row r="525" ht="15.0" customHeight="1">
      <c r="A525" s="58"/>
      <c r="B525" s="29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</row>
    <row r="526" ht="15.0" customHeight="1">
      <c r="A526" s="58"/>
      <c r="B526" s="29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</row>
    <row r="527" ht="15.0" customHeight="1">
      <c r="A527" s="63"/>
      <c r="B527" s="65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</row>
    <row r="528" ht="15.0" customHeight="1">
      <c r="A528" s="63"/>
      <c r="B528" s="65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</row>
    <row r="529" ht="15.0" customHeight="1">
      <c r="A529" s="34"/>
      <c r="B529" s="29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</row>
    <row r="530" ht="15.0" customHeight="1">
      <c r="A530" s="53"/>
      <c r="B530" s="54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56"/>
      <c r="P530" s="56"/>
      <c r="Q530" s="56"/>
      <c r="R530" s="56"/>
      <c r="S530" s="5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</row>
    <row r="531" ht="15.0" customHeight="1">
      <c r="A531" s="57"/>
      <c r="B531" s="40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</row>
    <row r="532" ht="15.0" customHeight="1">
      <c r="A532" s="58"/>
      <c r="B532" s="29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0"/>
      <c r="P532" s="60"/>
      <c r="Q532" s="60"/>
      <c r="R532" s="60"/>
      <c r="S532" s="60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</row>
    <row r="533" ht="15.0" customHeight="1">
      <c r="A533" s="58"/>
      <c r="B533" s="29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</row>
    <row r="534" ht="15.0" customHeight="1">
      <c r="A534" s="58"/>
      <c r="B534" s="29"/>
      <c r="C534" s="61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0"/>
      <c r="P534" s="60"/>
      <c r="Q534" s="60"/>
      <c r="R534" s="60"/>
      <c r="S534" s="60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</row>
    <row r="535" ht="15.0" customHeight="1">
      <c r="A535" s="58"/>
      <c r="B535" s="29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</row>
    <row r="536" ht="15.0" customHeight="1">
      <c r="A536" s="58"/>
      <c r="B536" s="29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</row>
    <row r="537" ht="15.0" customHeight="1">
      <c r="A537" s="63"/>
      <c r="B537" s="65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</row>
    <row r="538" ht="15.0" customHeight="1">
      <c r="A538" s="63"/>
      <c r="B538" s="65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</row>
    <row r="539" ht="15.0" customHeight="1">
      <c r="A539" s="34"/>
      <c r="B539" s="29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</row>
    <row r="540" ht="15.0" customHeight="1">
      <c r="A540" s="53"/>
      <c r="B540" s="54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56"/>
      <c r="P540" s="56"/>
      <c r="Q540" s="56"/>
      <c r="R540" s="56"/>
      <c r="S540" s="5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</row>
    <row r="541" ht="15.0" customHeight="1">
      <c r="A541" s="57"/>
      <c r="B541" s="40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</row>
    <row r="542" ht="15.0" customHeight="1">
      <c r="A542" s="58"/>
      <c r="B542" s="29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0"/>
      <c r="P542" s="60"/>
      <c r="Q542" s="60"/>
      <c r="R542" s="60"/>
      <c r="S542" s="60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</row>
    <row r="543" ht="15.0" customHeight="1">
      <c r="A543" s="58"/>
      <c r="B543" s="29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</row>
    <row r="544" ht="15.0" customHeight="1">
      <c r="A544" s="58"/>
      <c r="B544" s="29"/>
      <c r="C544" s="61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0"/>
      <c r="P544" s="60"/>
      <c r="Q544" s="60"/>
      <c r="R544" s="60"/>
      <c r="S544" s="60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</row>
    <row r="545" ht="15.0" customHeight="1">
      <c r="A545" s="58"/>
      <c r="B545" s="29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</row>
    <row r="546" ht="15.0" customHeight="1">
      <c r="A546" s="58"/>
      <c r="B546" s="29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</row>
    <row r="547" ht="15.0" customHeight="1">
      <c r="A547" s="63"/>
      <c r="B547" s="65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</row>
    <row r="548" ht="15.0" customHeight="1">
      <c r="A548" s="63"/>
      <c r="B548" s="65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</row>
    <row r="549" ht="15.0" customHeight="1">
      <c r="A549" s="34"/>
      <c r="B549" s="29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</row>
    <row r="550" ht="15.0" customHeight="1">
      <c r="A550" s="53"/>
      <c r="B550" s="54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56"/>
      <c r="P550" s="56"/>
      <c r="Q550" s="56"/>
      <c r="R550" s="56"/>
      <c r="S550" s="5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</row>
    <row r="551" ht="15.0" customHeight="1">
      <c r="A551" s="57"/>
      <c r="B551" s="40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</row>
    <row r="552" ht="15.0" customHeight="1">
      <c r="A552" s="58"/>
      <c r="B552" s="29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0"/>
      <c r="P552" s="60"/>
      <c r="Q552" s="60"/>
      <c r="R552" s="60"/>
      <c r="S552" s="60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</row>
    <row r="553" ht="15.0" customHeight="1">
      <c r="A553" s="58"/>
      <c r="B553" s="29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</row>
    <row r="554" ht="15.0" customHeight="1">
      <c r="A554" s="58"/>
      <c r="B554" s="29"/>
      <c r="C554" s="61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0"/>
      <c r="P554" s="60"/>
      <c r="Q554" s="60"/>
      <c r="R554" s="60"/>
      <c r="S554" s="60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</row>
    <row r="555" ht="15.0" customHeight="1">
      <c r="A555" s="58"/>
      <c r="B555" s="29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</row>
    <row r="556" ht="15.0" customHeight="1">
      <c r="A556" s="58"/>
      <c r="B556" s="29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</row>
    <row r="557" ht="15.0" customHeight="1">
      <c r="A557" s="63"/>
      <c r="B557" s="65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</row>
    <row r="558" ht="15.0" customHeight="1">
      <c r="A558" s="63"/>
      <c r="B558" s="65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</row>
    <row r="559" ht="15.0" customHeight="1">
      <c r="A559" s="34"/>
      <c r="B559" s="29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</row>
    <row r="560" ht="15.0" customHeight="1">
      <c r="A560" s="53"/>
      <c r="B560" s="54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56"/>
      <c r="P560" s="56"/>
      <c r="Q560" s="56"/>
      <c r="R560" s="56"/>
      <c r="S560" s="5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</row>
    <row r="561" ht="15.0" customHeight="1">
      <c r="A561" s="57"/>
      <c r="B561" s="40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ht="15.0" customHeight="1">
      <c r="A562" s="58"/>
      <c r="B562" s="29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0"/>
      <c r="P562" s="60"/>
      <c r="Q562" s="60"/>
      <c r="R562" s="60"/>
      <c r="S562" s="60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</row>
    <row r="563" ht="15.0" customHeight="1">
      <c r="A563" s="58"/>
      <c r="B563" s="29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</row>
    <row r="564" ht="15.0" customHeight="1">
      <c r="A564" s="58"/>
      <c r="B564" s="29"/>
      <c r="C564" s="61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0"/>
      <c r="P564" s="60"/>
      <c r="Q564" s="60"/>
      <c r="R564" s="60"/>
      <c r="S564" s="60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</row>
    <row r="565" ht="15.0" customHeight="1">
      <c r="A565" s="58"/>
      <c r="B565" s="29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</row>
    <row r="566" ht="15.0" customHeight="1">
      <c r="A566" s="58"/>
      <c r="B566" s="29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</row>
    <row r="567" ht="15.0" customHeight="1">
      <c r="A567" s="63"/>
      <c r="B567" s="65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</row>
    <row r="568" ht="15.0" customHeight="1">
      <c r="A568" s="63"/>
      <c r="B568" s="65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</row>
    <row r="569" ht="15.0" customHeight="1">
      <c r="A569" s="34"/>
      <c r="B569" s="29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</row>
    <row r="570" ht="15.0" customHeight="1">
      <c r="A570" s="53"/>
      <c r="B570" s="54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56"/>
      <c r="P570" s="56"/>
      <c r="Q570" s="56"/>
      <c r="R570" s="56"/>
      <c r="S570" s="5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</row>
    <row r="571" ht="15.0" customHeight="1">
      <c r="A571" s="57"/>
      <c r="B571" s="40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</row>
    <row r="572" ht="15.0" customHeight="1">
      <c r="A572" s="58"/>
      <c r="B572" s="29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0"/>
      <c r="P572" s="60"/>
      <c r="Q572" s="60"/>
      <c r="R572" s="60"/>
      <c r="S572" s="60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</row>
    <row r="573" ht="15.0" customHeight="1">
      <c r="A573" s="58"/>
      <c r="B573" s="29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</row>
    <row r="574" ht="15.0" customHeight="1">
      <c r="A574" s="58"/>
      <c r="B574" s="29"/>
      <c r="C574" s="61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0"/>
      <c r="P574" s="60"/>
      <c r="Q574" s="60"/>
      <c r="R574" s="60"/>
      <c r="S574" s="60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</row>
    <row r="575" ht="15.0" customHeight="1">
      <c r="A575" s="58"/>
      <c r="B575" s="29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</row>
    <row r="576" ht="15.0" customHeight="1">
      <c r="A576" s="58"/>
      <c r="B576" s="29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</row>
    <row r="577" ht="15.0" customHeight="1">
      <c r="A577" s="63"/>
      <c r="B577" s="65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</row>
    <row r="578" ht="15.0" customHeight="1">
      <c r="A578" s="63"/>
      <c r="B578" s="65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</row>
    <row r="579" ht="15.0" customHeight="1">
      <c r="A579" s="34"/>
      <c r="B579" s="29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</row>
    <row r="580" ht="15.0" customHeight="1">
      <c r="A580" s="53"/>
      <c r="B580" s="54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56"/>
      <c r="P580" s="56"/>
      <c r="Q580" s="56"/>
      <c r="R580" s="56"/>
      <c r="S580" s="5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</row>
    <row r="581" ht="15.0" customHeight="1">
      <c r="A581" s="57"/>
      <c r="B581" s="40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</row>
    <row r="582" ht="15.0" customHeight="1">
      <c r="A582" s="58"/>
      <c r="B582" s="29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0"/>
      <c r="P582" s="60"/>
      <c r="Q582" s="60"/>
      <c r="R582" s="60"/>
      <c r="S582" s="60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</row>
    <row r="583" ht="15.0" customHeight="1">
      <c r="A583" s="58"/>
      <c r="B583" s="29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</row>
    <row r="584" ht="15.0" customHeight="1">
      <c r="A584" s="58"/>
      <c r="B584" s="29"/>
      <c r="C584" s="61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0"/>
      <c r="P584" s="60"/>
      <c r="Q584" s="60"/>
      <c r="R584" s="60"/>
      <c r="S584" s="60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</row>
    <row r="585" ht="15.0" customHeight="1">
      <c r="A585" s="58"/>
      <c r="B585" s="29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</row>
    <row r="586" ht="15.0" customHeight="1">
      <c r="A586" s="58"/>
      <c r="B586" s="29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</row>
    <row r="587" ht="15.0" customHeight="1">
      <c r="A587" s="63"/>
      <c r="B587" s="65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</row>
    <row r="588" ht="15.0" customHeight="1">
      <c r="A588" s="63"/>
      <c r="B588" s="65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</row>
    <row r="589" ht="15.0" customHeight="1">
      <c r="A589" s="34"/>
      <c r="B589" s="29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</row>
    <row r="590" ht="15.0" customHeight="1">
      <c r="A590" s="53"/>
      <c r="B590" s="54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56"/>
      <c r="P590" s="56"/>
      <c r="Q590" s="56"/>
      <c r="R590" s="56"/>
      <c r="S590" s="5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ht="15.0" customHeight="1">
      <c r="A591" s="57"/>
      <c r="B591" s="40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ht="15.0" customHeight="1">
      <c r="A592" s="58"/>
      <c r="B592" s="29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0"/>
      <c r="P592" s="60"/>
      <c r="Q592" s="60"/>
      <c r="R592" s="60"/>
      <c r="S592" s="60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</row>
    <row r="593" ht="15.0" customHeight="1">
      <c r="A593" s="58"/>
      <c r="B593" s="29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</row>
    <row r="594" ht="15.0" customHeight="1">
      <c r="A594" s="58"/>
      <c r="B594" s="29"/>
      <c r="C594" s="61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0"/>
      <c r="P594" s="60"/>
      <c r="Q594" s="60"/>
      <c r="R594" s="60"/>
      <c r="S594" s="60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</row>
    <row r="595" ht="15.0" customHeight="1">
      <c r="A595" s="58"/>
      <c r="B595" s="29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</row>
    <row r="596" ht="15.0" customHeight="1">
      <c r="A596" s="58"/>
      <c r="B596" s="29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</row>
    <row r="597" ht="15.0" customHeight="1">
      <c r="A597" s="63"/>
      <c r="B597" s="65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</row>
    <row r="598" ht="15.0" customHeight="1">
      <c r="A598" s="63"/>
      <c r="B598" s="65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</row>
    <row r="599" ht="15.0" customHeight="1">
      <c r="A599" s="34"/>
      <c r="B599" s="29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</row>
    <row r="600" ht="15.0" customHeight="1">
      <c r="A600" s="53"/>
      <c r="B600" s="54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56"/>
      <c r="P600" s="56"/>
      <c r="Q600" s="56"/>
      <c r="R600" s="56"/>
      <c r="S600" s="5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</row>
    <row r="601" ht="15.0" customHeight="1">
      <c r="A601" s="57"/>
      <c r="B601" s="40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</row>
    <row r="602" ht="15.0" customHeight="1">
      <c r="A602" s="58"/>
      <c r="B602" s="29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0"/>
      <c r="P602" s="60"/>
      <c r="Q602" s="60"/>
      <c r="R602" s="60"/>
      <c r="S602" s="60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</row>
    <row r="603" ht="15.0" customHeight="1">
      <c r="A603" s="58"/>
      <c r="B603" s="29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</row>
    <row r="604" ht="15.0" customHeight="1">
      <c r="A604" s="58"/>
      <c r="B604" s="29"/>
      <c r="C604" s="61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0"/>
      <c r="P604" s="60"/>
      <c r="Q604" s="60"/>
      <c r="R604" s="60"/>
      <c r="S604" s="60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</row>
    <row r="605" ht="15.0" customHeight="1">
      <c r="A605" s="58"/>
      <c r="B605" s="29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</row>
    <row r="606" ht="15.0" customHeight="1">
      <c r="A606" s="58"/>
      <c r="B606" s="29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</row>
    <row r="607" ht="15.0" customHeight="1">
      <c r="A607" s="63"/>
      <c r="B607" s="65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</row>
    <row r="608" ht="15.0" customHeight="1">
      <c r="A608" s="63"/>
      <c r="B608" s="65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</row>
    <row r="609" ht="15.0" customHeight="1">
      <c r="A609" s="34"/>
      <c r="B609" s="29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</row>
    <row r="610" ht="15.0" customHeight="1">
      <c r="A610" s="53"/>
      <c r="B610" s="54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56"/>
      <c r="P610" s="56"/>
      <c r="Q610" s="56"/>
      <c r="R610" s="56"/>
      <c r="S610" s="5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</row>
    <row r="611" ht="15.0" customHeight="1">
      <c r="A611" s="57"/>
      <c r="B611" s="40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</row>
    <row r="612" ht="15.0" customHeight="1">
      <c r="A612" s="58"/>
      <c r="B612" s="29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0"/>
      <c r="P612" s="60"/>
      <c r="Q612" s="60"/>
      <c r="R612" s="60"/>
      <c r="S612" s="60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</row>
    <row r="613" ht="15.0" customHeight="1">
      <c r="A613" s="58"/>
      <c r="B613" s="29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</row>
    <row r="614" ht="15.0" customHeight="1">
      <c r="A614" s="58"/>
      <c r="B614" s="29"/>
      <c r="C614" s="61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0"/>
      <c r="P614" s="60"/>
      <c r="Q614" s="60"/>
      <c r="R614" s="60"/>
      <c r="S614" s="60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</row>
    <row r="615" ht="15.0" customHeight="1">
      <c r="A615" s="58"/>
      <c r="B615" s="29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</row>
    <row r="616" ht="15.0" customHeight="1">
      <c r="A616" s="58"/>
      <c r="B616" s="29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</row>
    <row r="617" ht="15.0" customHeight="1">
      <c r="A617" s="63"/>
      <c r="B617" s="65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</row>
    <row r="618" ht="15.0" customHeight="1">
      <c r="A618" s="63"/>
      <c r="B618" s="65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</row>
    <row r="619" ht="15.0" customHeight="1">
      <c r="A619" s="34"/>
      <c r="B619" s="29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</row>
    <row r="620" ht="15.0" customHeight="1">
      <c r="A620" s="53"/>
      <c r="B620" s="54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56"/>
      <c r="P620" s="56"/>
      <c r="Q620" s="56"/>
      <c r="R620" s="56"/>
      <c r="S620" s="5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</row>
    <row r="621" ht="15.0" customHeight="1">
      <c r="A621" s="57"/>
      <c r="B621" s="40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</row>
    <row r="622" ht="15.0" customHeight="1">
      <c r="A622" s="58"/>
      <c r="B622" s="29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0"/>
      <c r="P622" s="60"/>
      <c r="Q622" s="60"/>
      <c r="R622" s="60"/>
      <c r="S622" s="60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</row>
    <row r="623" ht="15.0" customHeight="1">
      <c r="A623" s="58"/>
      <c r="B623" s="29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</row>
    <row r="624" ht="15.0" customHeight="1">
      <c r="A624" s="58"/>
      <c r="B624" s="29"/>
      <c r="C624" s="61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0"/>
      <c r="P624" s="60"/>
      <c r="Q624" s="60"/>
      <c r="R624" s="60"/>
      <c r="S624" s="60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</row>
    <row r="625" ht="15.0" customHeight="1">
      <c r="A625" s="58"/>
      <c r="B625" s="29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</row>
    <row r="626" ht="15.0" customHeight="1">
      <c r="A626" s="58"/>
      <c r="B626" s="29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</row>
    <row r="627" ht="15.0" customHeight="1">
      <c r="A627" s="63"/>
      <c r="B627" s="65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</row>
    <row r="628" ht="15.0" customHeight="1">
      <c r="A628" s="63"/>
      <c r="B628" s="65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</row>
    <row r="629" ht="15.0" customHeight="1">
      <c r="A629" s="34"/>
      <c r="B629" s="29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</row>
    <row r="630" ht="15.0" customHeight="1">
      <c r="A630" s="53"/>
      <c r="B630" s="54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56"/>
      <c r="P630" s="56"/>
      <c r="Q630" s="56"/>
      <c r="R630" s="56"/>
      <c r="S630" s="5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</row>
    <row r="631" ht="15.0" customHeight="1">
      <c r="A631" s="57"/>
      <c r="B631" s="40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</row>
    <row r="632" ht="15.0" customHeight="1">
      <c r="A632" s="58"/>
      <c r="B632" s="29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0"/>
      <c r="P632" s="60"/>
      <c r="Q632" s="60"/>
      <c r="R632" s="60"/>
      <c r="S632" s="60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</row>
    <row r="633" ht="15.0" customHeight="1">
      <c r="A633" s="58"/>
      <c r="B633" s="29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</row>
    <row r="634" ht="15.0" customHeight="1">
      <c r="A634" s="58"/>
      <c r="B634" s="29"/>
      <c r="C634" s="61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0"/>
      <c r="P634" s="60"/>
      <c r="Q634" s="60"/>
      <c r="R634" s="60"/>
      <c r="S634" s="60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</row>
    <row r="635" ht="15.0" customHeight="1">
      <c r="A635" s="58"/>
      <c r="B635" s="29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</row>
    <row r="636" ht="15.0" customHeight="1">
      <c r="A636" s="58"/>
      <c r="B636" s="29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</row>
    <row r="637" ht="15.0" customHeight="1">
      <c r="A637" s="63"/>
      <c r="B637" s="65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</row>
    <row r="638" ht="15.0" customHeight="1">
      <c r="A638" s="63"/>
      <c r="B638" s="65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</row>
    <row r="639" ht="15.0" customHeight="1">
      <c r="A639" s="34"/>
      <c r="B639" s="29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</row>
    <row r="640" ht="15.0" customHeight="1">
      <c r="A640" s="53"/>
      <c r="B640" s="54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56"/>
      <c r="P640" s="56"/>
      <c r="Q640" s="56"/>
      <c r="R640" s="56"/>
      <c r="S640" s="5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</row>
    <row r="641" ht="15.0" customHeight="1">
      <c r="A641" s="57"/>
      <c r="B641" s="40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</row>
    <row r="642" ht="15.0" customHeight="1">
      <c r="A642" s="58"/>
      <c r="B642" s="29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0"/>
      <c r="P642" s="60"/>
      <c r="Q642" s="60"/>
      <c r="R642" s="60"/>
      <c r="S642" s="60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</row>
    <row r="643" ht="15.0" customHeight="1">
      <c r="A643" s="58"/>
      <c r="B643" s="29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</row>
    <row r="644" ht="15.0" customHeight="1">
      <c r="A644" s="58"/>
      <c r="B644" s="29"/>
      <c r="C644" s="61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0"/>
      <c r="P644" s="60"/>
      <c r="Q644" s="60"/>
      <c r="R644" s="60"/>
      <c r="S644" s="60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</row>
    <row r="645" ht="15.0" customHeight="1">
      <c r="A645" s="58"/>
      <c r="B645" s="29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</row>
    <row r="646" ht="15.0" customHeight="1">
      <c r="A646" s="58"/>
      <c r="B646" s="29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</row>
    <row r="647" ht="15.0" customHeight="1">
      <c r="A647" s="63"/>
      <c r="B647" s="65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</row>
    <row r="648" ht="12.0" customHeight="1">
      <c r="A648" s="63"/>
      <c r="B648" s="65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</row>
    <row r="649" ht="12.0" customHeight="1">
      <c r="A649" s="34"/>
      <c r="B649" s="29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</row>
    <row r="650" ht="12.0" customHeight="1">
      <c r="A650" s="53"/>
      <c r="B650" s="54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56"/>
      <c r="P650" s="56"/>
      <c r="Q650" s="56"/>
      <c r="R650" s="56"/>
      <c r="S650" s="5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</row>
    <row r="651" ht="12.0" customHeight="1">
      <c r="A651" s="57"/>
      <c r="B651" s="40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</row>
    <row r="652" ht="12.0" customHeight="1">
      <c r="A652" s="58"/>
      <c r="B652" s="29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0"/>
      <c r="P652" s="60"/>
      <c r="Q652" s="60"/>
      <c r="R652" s="60"/>
      <c r="S652" s="60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</row>
    <row r="653" ht="12.0" customHeight="1">
      <c r="A653" s="58"/>
      <c r="B653" s="29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</row>
    <row r="654" ht="12.0" customHeight="1">
      <c r="A654" s="58"/>
      <c r="B654" s="29"/>
      <c r="C654" s="61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0"/>
      <c r="P654" s="60"/>
      <c r="Q654" s="60"/>
      <c r="R654" s="60"/>
      <c r="S654" s="60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</row>
    <row r="655" ht="12.0" customHeight="1">
      <c r="A655" s="58"/>
      <c r="B655" s="29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</row>
    <row r="656" ht="12.0" customHeight="1">
      <c r="A656" s="58"/>
      <c r="B656" s="29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</row>
    <row r="657" ht="12.0" customHeight="1">
      <c r="A657" s="63"/>
      <c r="B657" s="65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</row>
    <row r="658" ht="12.0" customHeight="1">
      <c r="A658" s="63"/>
      <c r="B658" s="65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</row>
    <row r="659" ht="12.0" customHeight="1">
      <c r="A659" s="34"/>
      <c r="B659" s="29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</row>
    <row r="660" ht="12.0" customHeight="1">
      <c r="A660" s="53"/>
      <c r="B660" s="54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56"/>
      <c r="P660" s="56"/>
      <c r="Q660" s="56"/>
      <c r="R660" s="56"/>
      <c r="S660" s="5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</row>
    <row r="661" ht="12.0" customHeight="1">
      <c r="A661" s="57"/>
      <c r="B661" s="40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</row>
    <row r="662" ht="12.0" customHeight="1">
      <c r="A662" s="58"/>
      <c r="B662" s="29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0"/>
      <c r="P662" s="60"/>
      <c r="Q662" s="60"/>
      <c r="R662" s="60"/>
      <c r="S662" s="60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</row>
    <row r="663" ht="12.0" customHeight="1">
      <c r="A663" s="58"/>
      <c r="B663" s="29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</row>
    <row r="664" ht="12.0" customHeight="1">
      <c r="A664" s="58"/>
      <c r="B664" s="29"/>
      <c r="C664" s="61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0"/>
      <c r="P664" s="60"/>
      <c r="Q664" s="60"/>
      <c r="R664" s="60"/>
      <c r="S664" s="60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</row>
    <row r="665" ht="12.0" customHeight="1">
      <c r="A665" s="58"/>
      <c r="B665" s="29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</row>
    <row r="666" ht="12.0" customHeight="1">
      <c r="A666" s="58"/>
      <c r="B666" s="29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</row>
    <row r="667" ht="12.0" customHeight="1">
      <c r="A667" s="63"/>
      <c r="B667" s="65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</row>
    <row r="668" ht="12.0" customHeight="1">
      <c r="A668" s="63"/>
      <c r="B668" s="65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</row>
    <row r="669" ht="12.0" customHeight="1">
      <c r="A669" s="34"/>
      <c r="B669" s="29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</row>
    <row r="670" ht="12.0" customHeight="1">
      <c r="A670" s="53"/>
      <c r="B670" s="54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56"/>
      <c r="P670" s="56"/>
      <c r="Q670" s="56"/>
      <c r="R670" s="56"/>
      <c r="S670" s="5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</row>
    <row r="671" ht="12.0" customHeight="1">
      <c r="A671" s="57"/>
      <c r="B671" s="40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</row>
    <row r="672" ht="12.0" customHeight="1">
      <c r="A672" s="58"/>
      <c r="B672" s="29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0"/>
      <c r="P672" s="60"/>
      <c r="Q672" s="60"/>
      <c r="R672" s="60"/>
      <c r="S672" s="60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</row>
    <row r="673" ht="12.0" customHeight="1">
      <c r="A673" s="58"/>
      <c r="B673" s="29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</row>
    <row r="674" ht="12.0" customHeight="1">
      <c r="A674" s="58"/>
      <c r="B674" s="29"/>
      <c r="C674" s="61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0"/>
      <c r="P674" s="60"/>
      <c r="Q674" s="60"/>
      <c r="R674" s="60"/>
      <c r="S674" s="60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</row>
    <row r="675" ht="12.0" customHeight="1">
      <c r="A675" s="58"/>
      <c r="B675" s="29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</row>
    <row r="676" ht="12.0" customHeight="1">
      <c r="A676" s="58"/>
      <c r="B676" s="29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</row>
    <row r="677" ht="12.0" customHeight="1">
      <c r="A677" s="63"/>
      <c r="B677" s="65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</row>
    <row r="678" ht="12.0" customHeight="1">
      <c r="A678" s="63"/>
      <c r="B678" s="65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</row>
    <row r="679" ht="12.0" customHeight="1">
      <c r="A679" s="34"/>
      <c r="B679" s="29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</row>
    <row r="680" ht="12.0" customHeight="1">
      <c r="A680" s="53"/>
      <c r="B680" s="54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56"/>
      <c r="P680" s="56"/>
      <c r="Q680" s="56"/>
      <c r="R680" s="56"/>
      <c r="S680" s="5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</row>
    <row r="681" ht="12.0" customHeight="1">
      <c r="A681" s="57"/>
      <c r="B681" s="40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</row>
    <row r="682" ht="12.0" customHeight="1">
      <c r="A682" s="58"/>
      <c r="B682" s="29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0"/>
      <c r="P682" s="60"/>
      <c r="Q682" s="60"/>
      <c r="R682" s="60"/>
      <c r="S682" s="60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</row>
    <row r="683" ht="12.0" customHeight="1">
      <c r="A683" s="58"/>
      <c r="B683" s="29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</row>
    <row r="684" ht="12.0" customHeight="1">
      <c r="A684" s="58"/>
      <c r="B684" s="29"/>
      <c r="C684" s="61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0"/>
      <c r="P684" s="60"/>
      <c r="Q684" s="60"/>
      <c r="R684" s="60"/>
      <c r="S684" s="60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</row>
    <row r="685" ht="12.0" customHeight="1">
      <c r="A685" s="58"/>
      <c r="B685" s="29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</row>
    <row r="686" ht="12.0" customHeight="1">
      <c r="A686" s="58"/>
      <c r="B686" s="29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</row>
    <row r="687" ht="12.0" customHeight="1">
      <c r="A687" s="63"/>
      <c r="B687" s="65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</row>
    <row r="688" ht="12.0" customHeight="1">
      <c r="A688" s="63"/>
      <c r="B688" s="65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</row>
    <row r="689" ht="12.0" customHeight="1">
      <c r="A689" s="34"/>
      <c r="B689" s="29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</row>
    <row r="690" ht="12.0" customHeight="1">
      <c r="A690" s="53"/>
      <c r="B690" s="54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56"/>
      <c r="P690" s="56"/>
      <c r="Q690" s="56"/>
      <c r="R690" s="56"/>
      <c r="S690" s="5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</row>
    <row r="691" ht="12.0" customHeight="1">
      <c r="A691" s="57"/>
      <c r="B691" s="40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</row>
    <row r="692" ht="12.0" customHeight="1">
      <c r="A692" s="58"/>
      <c r="B692" s="29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0"/>
      <c r="P692" s="60"/>
      <c r="Q692" s="60"/>
      <c r="R692" s="60"/>
      <c r="S692" s="60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</row>
    <row r="693" ht="12.0" customHeight="1">
      <c r="A693" s="58"/>
      <c r="B693" s="29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</row>
    <row r="694" ht="12.0" customHeight="1">
      <c r="A694" s="58"/>
      <c r="B694" s="29"/>
      <c r="C694" s="61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0"/>
      <c r="P694" s="60"/>
      <c r="Q694" s="60"/>
      <c r="R694" s="60"/>
      <c r="S694" s="60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</row>
    <row r="695" ht="12.0" customHeight="1">
      <c r="A695" s="58"/>
      <c r="B695" s="29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</row>
    <row r="696" ht="12.0" customHeight="1">
      <c r="A696" s="58"/>
      <c r="B696" s="29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</row>
    <row r="697" ht="12.0" customHeight="1">
      <c r="A697" s="63"/>
      <c r="B697" s="65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</row>
    <row r="698" ht="12.0" customHeight="1">
      <c r="A698" s="63"/>
      <c r="B698" s="65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</row>
    <row r="699" ht="12.0" customHeight="1">
      <c r="A699" s="34"/>
      <c r="B699" s="29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</row>
    <row r="700" ht="12.0" customHeight="1">
      <c r="A700" s="53"/>
      <c r="B700" s="54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56"/>
      <c r="P700" s="56"/>
      <c r="Q700" s="56"/>
      <c r="R700" s="56"/>
      <c r="S700" s="5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</row>
    <row r="701" ht="12.0" customHeight="1">
      <c r="A701" s="57"/>
      <c r="B701" s="40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</row>
    <row r="702" ht="12.0" customHeight="1">
      <c r="A702" s="58"/>
      <c r="B702" s="29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0"/>
      <c r="P702" s="60"/>
      <c r="Q702" s="60"/>
      <c r="R702" s="60"/>
      <c r="S702" s="60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</row>
    <row r="703" ht="12.0" customHeight="1">
      <c r="A703" s="58"/>
      <c r="B703" s="29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</row>
    <row r="704" ht="12.0" customHeight="1">
      <c r="A704" s="58"/>
      <c r="B704" s="29"/>
      <c r="C704" s="61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0"/>
      <c r="P704" s="60"/>
      <c r="Q704" s="60"/>
      <c r="R704" s="60"/>
      <c r="S704" s="60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</row>
    <row r="705" ht="12.0" customHeight="1">
      <c r="A705" s="58"/>
      <c r="B705" s="29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</row>
    <row r="706" ht="12.0" customHeight="1">
      <c r="A706" s="58"/>
      <c r="B706" s="29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</row>
    <row r="707" ht="12.0" customHeight="1">
      <c r="A707" s="63"/>
      <c r="B707" s="65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</row>
    <row r="708" ht="12.0" customHeight="1">
      <c r="A708" s="63"/>
      <c r="B708" s="65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</row>
    <row r="709" ht="12.0" customHeight="1">
      <c r="A709" s="34"/>
      <c r="B709" s="29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</row>
    <row r="710" ht="12.0" customHeight="1">
      <c r="A710" s="53"/>
      <c r="B710" s="54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56"/>
      <c r="P710" s="56"/>
      <c r="Q710" s="56"/>
      <c r="R710" s="56"/>
      <c r="S710" s="5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</row>
    <row r="711" ht="12.0" customHeight="1">
      <c r="A711" s="57"/>
      <c r="B711" s="40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</row>
    <row r="712" ht="12.0" customHeight="1">
      <c r="A712" s="58"/>
      <c r="B712" s="29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0"/>
      <c r="P712" s="60"/>
      <c r="Q712" s="60"/>
      <c r="R712" s="60"/>
      <c r="S712" s="60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</row>
    <row r="713" ht="12.0" customHeight="1">
      <c r="A713" s="58"/>
      <c r="B713" s="29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</row>
    <row r="714" ht="12.0" customHeight="1">
      <c r="A714" s="58"/>
      <c r="B714" s="29"/>
      <c r="C714" s="61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0"/>
      <c r="P714" s="60"/>
      <c r="Q714" s="60"/>
      <c r="R714" s="60"/>
      <c r="S714" s="60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</row>
    <row r="715" ht="12.0" customHeight="1">
      <c r="A715" s="58"/>
      <c r="B715" s="29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</row>
    <row r="716" ht="12.0" customHeight="1">
      <c r="A716" s="58"/>
      <c r="B716" s="29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</row>
    <row r="717" ht="12.0" customHeight="1">
      <c r="A717" s="63"/>
      <c r="B717" s="65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</row>
    <row r="718" ht="12.0" customHeight="1">
      <c r="A718" s="63"/>
      <c r="B718" s="65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</row>
    <row r="719" ht="12.0" customHeight="1">
      <c r="A719" s="34"/>
      <c r="B719" s="29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</row>
    <row r="720" ht="12.0" customHeight="1">
      <c r="A720" s="53"/>
      <c r="B720" s="54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56"/>
      <c r="P720" s="56"/>
      <c r="Q720" s="56"/>
      <c r="R720" s="56"/>
      <c r="S720" s="5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</row>
    <row r="721" ht="12.0" customHeight="1">
      <c r="A721" s="57"/>
      <c r="B721" s="40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</row>
    <row r="722" ht="12.0" customHeight="1">
      <c r="A722" s="58"/>
      <c r="B722" s="29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0"/>
      <c r="P722" s="60"/>
      <c r="Q722" s="60"/>
      <c r="R722" s="60"/>
      <c r="S722" s="60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</row>
    <row r="723" ht="12.0" customHeight="1">
      <c r="A723" s="58"/>
      <c r="B723" s="29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</row>
    <row r="724" ht="12.0" customHeight="1">
      <c r="A724" s="58"/>
      <c r="B724" s="29"/>
      <c r="C724" s="61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0"/>
      <c r="P724" s="60"/>
      <c r="Q724" s="60"/>
      <c r="R724" s="60"/>
      <c r="S724" s="60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</row>
    <row r="725" ht="12.0" customHeight="1">
      <c r="A725" s="58"/>
      <c r="B725" s="29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</row>
    <row r="726" ht="12.0" customHeight="1">
      <c r="A726" s="58"/>
      <c r="B726" s="29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</row>
    <row r="727" ht="12.0" customHeight="1">
      <c r="A727" s="63"/>
      <c r="B727" s="65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</row>
    <row r="728" ht="12.0" customHeight="1">
      <c r="A728" s="63"/>
      <c r="B728" s="65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</row>
    <row r="729" ht="12.0" customHeight="1">
      <c r="A729" s="34"/>
      <c r="B729" s="29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</row>
    <row r="730" ht="12.0" customHeight="1">
      <c r="A730" s="53"/>
      <c r="B730" s="54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56"/>
      <c r="P730" s="56"/>
      <c r="Q730" s="56"/>
      <c r="R730" s="56"/>
      <c r="S730" s="5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</row>
    <row r="731" ht="12.0" customHeight="1">
      <c r="A731" s="57"/>
      <c r="B731" s="40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</row>
    <row r="732" ht="12.0" customHeight="1">
      <c r="A732" s="58"/>
      <c r="B732" s="29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0"/>
      <c r="P732" s="60"/>
      <c r="Q732" s="60"/>
      <c r="R732" s="60"/>
      <c r="S732" s="60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</row>
    <row r="733" ht="12.0" customHeight="1">
      <c r="A733" s="58"/>
      <c r="B733" s="29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</row>
    <row r="734" ht="12.0" customHeight="1">
      <c r="A734" s="58"/>
      <c r="B734" s="29"/>
      <c r="C734" s="61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0"/>
      <c r="P734" s="60"/>
      <c r="Q734" s="60"/>
      <c r="R734" s="60"/>
      <c r="S734" s="60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</row>
    <row r="735" ht="12.0" customHeight="1">
      <c r="A735" s="58"/>
      <c r="B735" s="29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</row>
    <row r="736" ht="12.0" customHeight="1">
      <c r="A736" s="58"/>
      <c r="B736" s="29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</row>
    <row r="737" ht="12.0" customHeight="1">
      <c r="A737" s="63"/>
      <c r="B737" s="65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</row>
    <row r="738" ht="12.0" customHeight="1">
      <c r="A738" s="63"/>
      <c r="B738" s="65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</row>
    <row r="739" ht="12.0" customHeight="1">
      <c r="A739" s="34"/>
      <c r="B739" s="29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</row>
    <row r="740" ht="12.0" customHeight="1">
      <c r="A740" s="53"/>
      <c r="B740" s="54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56"/>
      <c r="P740" s="56"/>
      <c r="Q740" s="56"/>
      <c r="R740" s="56"/>
      <c r="S740" s="5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</row>
    <row r="741" ht="12.0" customHeight="1">
      <c r="A741" s="57"/>
      <c r="B741" s="40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</row>
    <row r="742" ht="12.0" customHeight="1">
      <c r="A742" s="58"/>
      <c r="B742" s="29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0"/>
      <c r="P742" s="60"/>
      <c r="Q742" s="60"/>
      <c r="R742" s="60"/>
      <c r="S742" s="60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</row>
    <row r="743" ht="12.0" customHeight="1">
      <c r="A743" s="58"/>
      <c r="B743" s="29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</row>
    <row r="744" ht="12.0" customHeight="1">
      <c r="A744" s="58"/>
      <c r="B744" s="29"/>
      <c r="C744" s="61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0"/>
      <c r="P744" s="60"/>
      <c r="Q744" s="60"/>
      <c r="R744" s="60"/>
      <c r="S744" s="60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</row>
    <row r="745" ht="12.0" customHeight="1">
      <c r="A745" s="58"/>
      <c r="B745" s="29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</row>
    <row r="746" ht="12.0" customHeight="1">
      <c r="A746" s="58"/>
      <c r="B746" s="29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</row>
    <row r="747" ht="12.0" customHeight="1">
      <c r="A747" s="63"/>
      <c r="B747" s="65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</row>
    <row r="748" ht="12.0" customHeight="1">
      <c r="A748" s="63"/>
      <c r="B748" s="65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</row>
    <row r="749" ht="12.0" customHeight="1">
      <c r="A749" s="34"/>
      <c r="B749" s="29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</row>
    <row r="750" ht="12.0" customHeight="1">
      <c r="A750" s="53"/>
      <c r="B750" s="54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56"/>
      <c r="P750" s="56"/>
      <c r="Q750" s="56"/>
      <c r="R750" s="56"/>
      <c r="S750" s="5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</row>
    <row r="751" ht="12.0" customHeight="1">
      <c r="A751" s="57"/>
      <c r="B751" s="40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</row>
    <row r="752" ht="12.0" customHeight="1">
      <c r="A752" s="58"/>
      <c r="B752" s="29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0"/>
      <c r="P752" s="60"/>
      <c r="Q752" s="60"/>
      <c r="R752" s="60"/>
      <c r="S752" s="60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</row>
    <row r="753" ht="12.0" customHeight="1">
      <c r="A753" s="58"/>
      <c r="B753" s="29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</row>
    <row r="754" ht="12.0" customHeight="1">
      <c r="A754" s="58"/>
      <c r="B754" s="29"/>
      <c r="C754" s="61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0"/>
      <c r="P754" s="60"/>
      <c r="Q754" s="60"/>
      <c r="R754" s="60"/>
      <c r="S754" s="60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</row>
    <row r="755" ht="12.0" customHeight="1">
      <c r="A755" s="58"/>
      <c r="B755" s="29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</row>
    <row r="756" ht="12.0" customHeight="1">
      <c r="A756" s="58"/>
      <c r="B756" s="29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</row>
    <row r="757" ht="12.0" customHeight="1">
      <c r="A757" s="63"/>
      <c r="B757" s="65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</row>
    <row r="758" ht="12.0" customHeight="1">
      <c r="A758" s="63"/>
      <c r="B758" s="65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</row>
    <row r="759" ht="12.0" customHeight="1">
      <c r="A759" s="34"/>
      <c r="B759" s="29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</row>
    <row r="760" ht="12.0" customHeight="1">
      <c r="A760" s="53"/>
      <c r="B760" s="54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56"/>
      <c r="P760" s="56"/>
      <c r="Q760" s="56"/>
      <c r="R760" s="56"/>
      <c r="S760" s="5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</row>
    <row r="761" ht="12.0" customHeight="1">
      <c r="A761" s="57"/>
      <c r="B761" s="40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</row>
    <row r="762" ht="12.0" customHeight="1">
      <c r="A762" s="58"/>
      <c r="B762" s="29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0"/>
      <c r="P762" s="60"/>
      <c r="Q762" s="60"/>
      <c r="R762" s="60"/>
      <c r="S762" s="60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</row>
    <row r="763" ht="12.0" customHeight="1">
      <c r="A763" s="58"/>
      <c r="B763" s="29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</row>
    <row r="764" ht="12.0" customHeight="1">
      <c r="A764" s="58"/>
      <c r="B764" s="29"/>
      <c r="C764" s="61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0"/>
      <c r="P764" s="60"/>
      <c r="Q764" s="60"/>
      <c r="R764" s="60"/>
      <c r="S764" s="60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</row>
    <row r="765" ht="12.0" customHeight="1">
      <c r="A765" s="58"/>
      <c r="B765" s="29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</row>
    <row r="766" ht="12.0" customHeight="1">
      <c r="A766" s="58"/>
      <c r="B766" s="29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</row>
    <row r="767" ht="12.0" customHeight="1">
      <c r="A767" s="63"/>
      <c r="B767" s="65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</row>
    <row r="768" ht="12.0" customHeight="1">
      <c r="A768" s="63"/>
      <c r="B768" s="65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</row>
    <row r="769" ht="12.0" customHeight="1">
      <c r="A769" s="34"/>
      <c r="B769" s="29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</row>
    <row r="770" ht="12.0" customHeight="1">
      <c r="A770" s="53"/>
      <c r="B770" s="54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56"/>
      <c r="P770" s="56"/>
      <c r="Q770" s="56"/>
      <c r="R770" s="56"/>
      <c r="S770" s="5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</row>
    <row r="771" ht="12.0" customHeight="1">
      <c r="A771" s="57"/>
      <c r="B771" s="40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</row>
    <row r="772" ht="12.0" customHeight="1">
      <c r="A772" s="58"/>
      <c r="B772" s="29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0"/>
      <c r="P772" s="60"/>
      <c r="Q772" s="60"/>
      <c r="R772" s="60"/>
      <c r="S772" s="60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</row>
    <row r="773" ht="12.0" customHeight="1">
      <c r="A773" s="58"/>
      <c r="B773" s="29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</row>
    <row r="774" ht="12.0" customHeight="1">
      <c r="A774" s="58"/>
      <c r="B774" s="29"/>
      <c r="C774" s="61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0"/>
      <c r="P774" s="60"/>
      <c r="Q774" s="60"/>
      <c r="R774" s="60"/>
      <c r="S774" s="60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</row>
    <row r="775" ht="12.0" customHeight="1">
      <c r="A775" s="58"/>
      <c r="B775" s="29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</row>
    <row r="776" ht="12.0" customHeight="1">
      <c r="A776" s="58"/>
      <c r="B776" s="29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</row>
    <row r="777" ht="12.0" customHeight="1">
      <c r="A777" s="63"/>
      <c r="B777" s="65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</row>
    <row r="778" ht="12.0" customHeight="1">
      <c r="A778" s="63"/>
      <c r="B778" s="65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</row>
    <row r="779" ht="12.0" customHeight="1">
      <c r="A779" s="34"/>
      <c r="B779" s="29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</row>
    <row r="780" ht="12.0" customHeight="1">
      <c r="A780" s="53"/>
      <c r="B780" s="54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56"/>
      <c r="P780" s="56"/>
      <c r="Q780" s="56"/>
      <c r="R780" s="56"/>
      <c r="S780" s="5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</row>
    <row r="781" ht="12.0" customHeight="1">
      <c r="A781" s="57"/>
      <c r="B781" s="40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</row>
    <row r="782" ht="12.0" customHeight="1">
      <c r="A782" s="58"/>
      <c r="B782" s="29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0"/>
      <c r="P782" s="60"/>
      <c r="Q782" s="60"/>
      <c r="R782" s="60"/>
      <c r="S782" s="60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</row>
    <row r="783" ht="12.0" customHeight="1">
      <c r="A783" s="58"/>
      <c r="B783" s="29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</row>
    <row r="784" ht="12.0" customHeight="1">
      <c r="A784" s="58"/>
      <c r="B784" s="29"/>
      <c r="C784" s="61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0"/>
      <c r="P784" s="60"/>
      <c r="Q784" s="60"/>
      <c r="R784" s="60"/>
      <c r="S784" s="60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</row>
    <row r="785" ht="12.0" customHeight="1">
      <c r="A785" s="58"/>
      <c r="B785" s="29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</row>
    <row r="786" ht="12.0" customHeight="1">
      <c r="A786" s="58"/>
      <c r="B786" s="29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</row>
    <row r="787" ht="12.0" customHeight="1">
      <c r="A787" s="63"/>
      <c r="B787" s="65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</row>
    <row r="788" ht="12.0" customHeight="1">
      <c r="A788" s="63"/>
      <c r="B788" s="65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</row>
    <row r="789" ht="12.0" customHeight="1">
      <c r="A789" s="34"/>
      <c r="B789" s="29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</row>
    <row r="790" ht="12.0" customHeight="1">
      <c r="A790" s="53"/>
      <c r="B790" s="54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56"/>
      <c r="P790" s="56"/>
      <c r="Q790" s="56"/>
      <c r="R790" s="56"/>
      <c r="S790" s="5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</row>
    <row r="791" ht="12.0" customHeight="1">
      <c r="A791" s="57"/>
      <c r="B791" s="40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</row>
    <row r="792" ht="12.0" customHeight="1">
      <c r="A792" s="58"/>
      <c r="B792" s="29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0"/>
      <c r="P792" s="60"/>
      <c r="Q792" s="60"/>
      <c r="R792" s="60"/>
      <c r="S792" s="60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</row>
    <row r="793" ht="12.0" customHeight="1">
      <c r="A793" s="58"/>
      <c r="B793" s="29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</row>
    <row r="794" ht="12.0" customHeight="1">
      <c r="A794" s="58"/>
      <c r="B794" s="29"/>
      <c r="C794" s="61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0"/>
      <c r="P794" s="60"/>
      <c r="Q794" s="60"/>
      <c r="R794" s="60"/>
      <c r="S794" s="60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</row>
    <row r="795" ht="12.0" customHeight="1">
      <c r="A795" s="58"/>
      <c r="B795" s="29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</row>
    <row r="796" ht="12.0" customHeight="1">
      <c r="A796" s="58"/>
      <c r="B796" s="29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</row>
    <row r="797" ht="12.0" customHeight="1">
      <c r="A797" s="63"/>
      <c r="B797" s="65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</row>
    <row r="798" ht="12.0" customHeight="1">
      <c r="A798" s="63"/>
      <c r="B798" s="65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</row>
    <row r="799" ht="12.0" customHeight="1">
      <c r="A799" s="34"/>
      <c r="B799" s="29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</row>
    <row r="800" ht="12.0" customHeight="1">
      <c r="A800" s="53"/>
      <c r="B800" s="54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56"/>
      <c r="P800" s="56"/>
      <c r="Q800" s="56"/>
      <c r="R800" s="56"/>
      <c r="S800" s="5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</row>
    <row r="801" ht="12.0" customHeight="1">
      <c r="A801" s="57"/>
      <c r="B801" s="40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</row>
    <row r="802" ht="12.0" customHeight="1">
      <c r="A802" s="58"/>
      <c r="B802" s="29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0"/>
      <c r="P802" s="60"/>
      <c r="Q802" s="60"/>
      <c r="R802" s="60"/>
      <c r="S802" s="60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</row>
    <row r="803" ht="12.0" customHeight="1">
      <c r="A803" s="58"/>
      <c r="B803" s="29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</row>
    <row r="804" ht="12.0" customHeight="1">
      <c r="A804" s="58"/>
      <c r="B804" s="29"/>
      <c r="C804" s="61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0"/>
      <c r="P804" s="60"/>
      <c r="Q804" s="60"/>
      <c r="R804" s="60"/>
      <c r="S804" s="60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</row>
    <row r="805" ht="12.0" customHeight="1">
      <c r="A805" s="58"/>
      <c r="B805" s="29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</row>
    <row r="806" ht="12.0" customHeight="1">
      <c r="A806" s="58"/>
      <c r="B806" s="29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</row>
    <row r="807" ht="12.0" customHeight="1">
      <c r="A807" s="63"/>
      <c r="B807" s="65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</row>
    <row r="808" ht="12.0" customHeight="1">
      <c r="A808" s="63"/>
      <c r="B808" s="65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</row>
    <row r="809" ht="12.0" customHeight="1">
      <c r="A809" s="34"/>
      <c r="B809" s="29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</row>
    <row r="810" ht="12.0" customHeight="1">
      <c r="A810" s="53"/>
      <c r="B810" s="54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56"/>
      <c r="P810" s="56"/>
      <c r="Q810" s="56"/>
      <c r="R810" s="56"/>
      <c r="S810" s="5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</row>
    <row r="811" ht="12.0" customHeight="1">
      <c r="A811" s="57"/>
      <c r="B811" s="40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</row>
    <row r="812" ht="12.0" customHeight="1">
      <c r="A812" s="58"/>
      <c r="B812" s="29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0"/>
      <c r="P812" s="60"/>
      <c r="Q812" s="60"/>
      <c r="R812" s="60"/>
      <c r="S812" s="60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</row>
    <row r="813" ht="12.0" customHeight="1">
      <c r="A813" s="58"/>
      <c r="B813" s="29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</row>
    <row r="814" ht="12.0" customHeight="1">
      <c r="A814" s="58"/>
      <c r="B814" s="29"/>
      <c r="C814" s="61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0"/>
      <c r="P814" s="60"/>
      <c r="Q814" s="60"/>
      <c r="R814" s="60"/>
      <c r="S814" s="60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</row>
    <row r="815" ht="12.0" customHeight="1">
      <c r="A815" s="58"/>
      <c r="B815" s="29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</row>
    <row r="816" ht="12.0" customHeight="1">
      <c r="A816" s="58"/>
      <c r="B816" s="29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</row>
    <row r="817" ht="12.0" customHeight="1">
      <c r="A817" s="63"/>
      <c r="B817" s="65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</row>
    <row r="818" ht="12.0" customHeight="1">
      <c r="A818" s="63"/>
      <c r="B818" s="65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</row>
    <row r="819" ht="12.0" customHeight="1">
      <c r="A819" s="34"/>
      <c r="B819" s="29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</row>
    <row r="820" ht="12.0" customHeight="1">
      <c r="A820" s="53"/>
      <c r="B820" s="54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56"/>
      <c r="P820" s="56"/>
      <c r="Q820" s="56"/>
      <c r="R820" s="56"/>
      <c r="S820" s="5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</row>
    <row r="821" ht="12.0" customHeight="1">
      <c r="A821" s="57"/>
      <c r="B821" s="40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</row>
    <row r="822" ht="12.0" customHeight="1">
      <c r="A822" s="58"/>
      <c r="B822" s="29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0"/>
      <c r="P822" s="60"/>
      <c r="Q822" s="60"/>
      <c r="R822" s="60"/>
      <c r="S822" s="60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</row>
    <row r="823" ht="12.0" customHeight="1">
      <c r="A823" s="58"/>
      <c r="B823" s="29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</row>
    <row r="824" ht="12.0" customHeight="1">
      <c r="A824" s="58"/>
      <c r="B824" s="29"/>
      <c r="C824" s="61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0"/>
      <c r="P824" s="60"/>
      <c r="Q824" s="60"/>
      <c r="R824" s="60"/>
      <c r="S824" s="60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</row>
    <row r="825" ht="12.0" customHeight="1">
      <c r="A825" s="58"/>
      <c r="B825" s="29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</row>
    <row r="826" ht="12.0" customHeight="1">
      <c r="A826" s="58"/>
      <c r="B826" s="29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</row>
    <row r="827" ht="12.0" customHeight="1">
      <c r="A827" s="63"/>
      <c r="B827" s="65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</row>
    <row r="828" ht="12.0" customHeight="1">
      <c r="A828" s="63"/>
      <c r="B828" s="65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</row>
    <row r="829" ht="12.0" customHeight="1">
      <c r="A829" s="34"/>
      <c r="B829" s="29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</row>
    <row r="830" ht="12.0" customHeight="1">
      <c r="A830" s="53"/>
      <c r="B830" s="54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56"/>
      <c r="P830" s="56"/>
      <c r="Q830" s="56"/>
      <c r="R830" s="56"/>
      <c r="S830" s="5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</row>
    <row r="831" ht="12.0" customHeight="1">
      <c r="A831" s="57"/>
      <c r="B831" s="40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</row>
    <row r="832" ht="12.0" customHeight="1">
      <c r="A832" s="58"/>
      <c r="B832" s="29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0"/>
      <c r="P832" s="60"/>
      <c r="Q832" s="60"/>
      <c r="R832" s="60"/>
      <c r="S832" s="60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</row>
    <row r="833" ht="12.0" customHeight="1">
      <c r="A833" s="58"/>
      <c r="B833" s="29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</row>
    <row r="834" ht="12.0" customHeight="1">
      <c r="A834" s="58"/>
      <c r="B834" s="29"/>
      <c r="C834" s="61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0"/>
      <c r="P834" s="60"/>
      <c r="Q834" s="60"/>
      <c r="R834" s="60"/>
      <c r="S834" s="60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</row>
    <row r="835" ht="12.0" customHeight="1">
      <c r="A835" s="58"/>
      <c r="B835" s="29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</row>
    <row r="836" ht="12.0" customHeight="1">
      <c r="A836" s="58"/>
      <c r="B836" s="29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</row>
    <row r="837" ht="12.0" customHeight="1">
      <c r="A837" s="63"/>
      <c r="B837" s="65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</row>
    <row r="838" ht="12.0" customHeight="1">
      <c r="A838" s="63"/>
      <c r="B838" s="65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</row>
    <row r="839" ht="12.0" customHeight="1">
      <c r="A839" s="34"/>
      <c r="B839" s="29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</row>
    <row r="840" ht="12.0" customHeight="1">
      <c r="A840" s="53"/>
      <c r="B840" s="54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56"/>
      <c r="P840" s="56"/>
      <c r="Q840" s="56"/>
      <c r="R840" s="56"/>
      <c r="S840" s="5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</row>
    <row r="841" ht="12.0" customHeight="1">
      <c r="A841" s="57"/>
      <c r="B841" s="40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</row>
    <row r="842" ht="12.0" customHeight="1">
      <c r="A842" s="58"/>
      <c r="B842" s="29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0"/>
      <c r="P842" s="60"/>
      <c r="Q842" s="60"/>
      <c r="R842" s="60"/>
      <c r="S842" s="60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</row>
    <row r="843" ht="12.0" customHeight="1">
      <c r="A843" s="58"/>
      <c r="B843" s="29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</row>
    <row r="844" ht="12.0" customHeight="1">
      <c r="A844" s="58"/>
      <c r="B844" s="29"/>
      <c r="C844" s="61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0"/>
      <c r="P844" s="60"/>
      <c r="Q844" s="60"/>
      <c r="R844" s="60"/>
      <c r="S844" s="60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</row>
    <row r="845" ht="12.0" customHeight="1">
      <c r="A845" s="58"/>
      <c r="B845" s="29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</row>
    <row r="846" ht="12.0" customHeight="1">
      <c r="A846" s="58"/>
      <c r="B846" s="29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</row>
    <row r="847" ht="12.0" customHeight="1">
      <c r="A847" s="63"/>
      <c r="B847" s="65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</row>
    <row r="848" ht="12.0" customHeight="1">
      <c r="A848" s="63"/>
      <c r="B848" s="65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</row>
    <row r="849" ht="12.0" customHeight="1">
      <c r="A849" s="34"/>
      <c r="B849" s="29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</row>
    <row r="850" ht="12.0" customHeight="1">
      <c r="A850" s="53"/>
      <c r="B850" s="54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56"/>
      <c r="P850" s="56"/>
      <c r="Q850" s="56"/>
      <c r="R850" s="56"/>
      <c r="S850" s="5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</row>
    <row r="851" ht="12.0" customHeight="1">
      <c r="A851" s="57"/>
      <c r="B851" s="40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</row>
    <row r="852" ht="12.0" customHeight="1">
      <c r="A852" s="58"/>
      <c r="B852" s="29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0"/>
      <c r="P852" s="60"/>
      <c r="Q852" s="60"/>
      <c r="R852" s="60"/>
      <c r="S852" s="60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</row>
    <row r="853" ht="12.0" customHeight="1">
      <c r="A853" s="58"/>
      <c r="B853" s="29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</row>
    <row r="854" ht="12.0" customHeight="1">
      <c r="A854" s="58"/>
      <c r="B854" s="29"/>
      <c r="C854" s="61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0"/>
      <c r="P854" s="60"/>
      <c r="Q854" s="60"/>
      <c r="R854" s="60"/>
      <c r="S854" s="60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</row>
    <row r="855" ht="12.0" customHeight="1">
      <c r="A855" s="58"/>
      <c r="B855" s="29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</row>
    <row r="856" ht="12.0" customHeight="1">
      <c r="A856" s="58"/>
      <c r="B856" s="29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</row>
    <row r="857" ht="12.0" customHeight="1">
      <c r="A857" s="63"/>
      <c r="B857" s="65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</row>
    <row r="858" ht="12.0" customHeight="1">
      <c r="A858" s="63"/>
      <c r="B858" s="65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</row>
    <row r="859" ht="12.0" customHeight="1">
      <c r="A859" s="34"/>
      <c r="B859" s="29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</row>
    <row r="860" ht="12.0" customHeight="1">
      <c r="A860" s="53"/>
      <c r="B860" s="54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56"/>
      <c r="P860" s="56"/>
      <c r="Q860" s="56"/>
      <c r="R860" s="56"/>
      <c r="S860" s="5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</row>
    <row r="861" ht="12.0" customHeight="1">
      <c r="A861" s="57"/>
      <c r="B861" s="40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</row>
    <row r="862" ht="12.0" customHeight="1">
      <c r="A862" s="58"/>
      <c r="B862" s="29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0"/>
      <c r="P862" s="60"/>
      <c r="Q862" s="60"/>
      <c r="R862" s="60"/>
      <c r="S862" s="60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</row>
    <row r="863" ht="12.0" customHeight="1">
      <c r="A863" s="58"/>
      <c r="B863" s="29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</row>
    <row r="864" ht="12.0" customHeight="1">
      <c r="A864" s="58"/>
      <c r="B864" s="29"/>
      <c r="C864" s="61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0"/>
      <c r="P864" s="60"/>
      <c r="Q864" s="60"/>
      <c r="R864" s="60"/>
      <c r="S864" s="60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</row>
    <row r="865" ht="12.0" customHeight="1">
      <c r="A865" s="58"/>
      <c r="B865" s="29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</row>
    <row r="866" ht="12.0" customHeight="1">
      <c r="A866" s="58"/>
      <c r="B866" s="29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</row>
    <row r="867" ht="12.0" customHeight="1">
      <c r="A867" s="63"/>
      <c r="B867" s="65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</row>
    <row r="868" ht="12.0" customHeight="1">
      <c r="A868" s="63"/>
      <c r="B868" s="65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</row>
    <row r="869" ht="12.0" customHeight="1">
      <c r="A869" s="34"/>
      <c r="B869" s="29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</row>
    <row r="870" ht="12.0" customHeight="1">
      <c r="A870" s="53"/>
      <c r="B870" s="54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56"/>
      <c r="P870" s="56"/>
      <c r="Q870" s="56"/>
      <c r="R870" s="56"/>
      <c r="S870" s="5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</row>
    <row r="871" ht="12.0" customHeight="1">
      <c r="A871" s="57"/>
      <c r="B871" s="40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</row>
    <row r="872" ht="12.0" customHeight="1">
      <c r="A872" s="58"/>
      <c r="B872" s="29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0"/>
      <c r="P872" s="60"/>
      <c r="Q872" s="60"/>
      <c r="R872" s="60"/>
      <c r="S872" s="60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</row>
    <row r="873" ht="12.0" customHeight="1">
      <c r="A873" s="58"/>
      <c r="B873" s="29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</row>
    <row r="874" ht="12.0" customHeight="1">
      <c r="A874" s="58"/>
      <c r="B874" s="29"/>
      <c r="C874" s="61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0"/>
      <c r="P874" s="60"/>
      <c r="Q874" s="60"/>
      <c r="R874" s="60"/>
      <c r="S874" s="60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</row>
    <row r="875" ht="12.0" customHeight="1">
      <c r="A875" s="58"/>
      <c r="B875" s="29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</row>
    <row r="876" ht="12.0" customHeight="1">
      <c r="A876" s="58"/>
      <c r="B876" s="29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</row>
    <row r="877" ht="12.0" customHeight="1">
      <c r="A877" s="63"/>
      <c r="B877" s="65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</row>
    <row r="878" ht="12.0" customHeight="1">
      <c r="A878" s="63"/>
      <c r="B878" s="65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</row>
    <row r="879" ht="12.0" customHeight="1">
      <c r="A879" s="34"/>
      <c r="B879" s="29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</row>
    <row r="880" ht="12.0" customHeight="1">
      <c r="A880" s="53"/>
      <c r="B880" s="54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56"/>
      <c r="P880" s="56"/>
      <c r="Q880" s="56"/>
      <c r="R880" s="56"/>
      <c r="S880" s="5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</row>
    <row r="881" ht="12.0" customHeight="1">
      <c r="A881" s="57"/>
      <c r="B881" s="40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</row>
    <row r="882" ht="12.0" customHeight="1">
      <c r="A882" s="58"/>
      <c r="B882" s="29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0"/>
      <c r="P882" s="60"/>
      <c r="Q882" s="60"/>
      <c r="R882" s="60"/>
      <c r="S882" s="60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</row>
    <row r="883" ht="12.0" customHeight="1">
      <c r="A883" s="58"/>
      <c r="B883" s="29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</row>
    <row r="884" ht="12.0" customHeight="1">
      <c r="A884" s="58"/>
      <c r="B884" s="29"/>
      <c r="C884" s="61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0"/>
      <c r="P884" s="60"/>
      <c r="Q884" s="60"/>
      <c r="R884" s="60"/>
      <c r="S884" s="60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</row>
    <row r="885" ht="12.0" customHeight="1">
      <c r="A885" s="58"/>
      <c r="B885" s="29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</row>
    <row r="886" ht="12.0" customHeight="1">
      <c r="A886" s="58"/>
      <c r="B886" s="29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</row>
    <row r="887" ht="12.0" customHeight="1">
      <c r="A887" s="63"/>
      <c r="B887" s="65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</row>
    <row r="888" ht="12.0" customHeight="1">
      <c r="A888" s="63"/>
      <c r="B888" s="65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</row>
    <row r="889" ht="12.0" customHeight="1">
      <c r="A889" s="34"/>
      <c r="B889" s="29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</row>
    <row r="890" ht="12.0" customHeight="1">
      <c r="A890" s="53"/>
      <c r="B890" s="54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56"/>
      <c r="P890" s="56"/>
      <c r="Q890" s="56"/>
      <c r="R890" s="56"/>
      <c r="S890" s="5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</row>
    <row r="891" ht="12.0" customHeight="1">
      <c r="A891" s="57"/>
      <c r="B891" s="40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</row>
    <row r="892" ht="12.0" customHeight="1">
      <c r="A892" s="58"/>
      <c r="B892" s="29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0"/>
      <c r="P892" s="60"/>
      <c r="Q892" s="60"/>
      <c r="R892" s="60"/>
      <c r="S892" s="60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</row>
    <row r="893" ht="12.0" customHeight="1">
      <c r="A893" s="58"/>
      <c r="B893" s="29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</row>
    <row r="894" ht="12.0" customHeight="1">
      <c r="A894" s="58"/>
      <c r="B894" s="29"/>
      <c r="C894" s="61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0"/>
      <c r="P894" s="60"/>
      <c r="Q894" s="60"/>
      <c r="R894" s="60"/>
      <c r="S894" s="60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</row>
    <row r="895" ht="12.0" customHeight="1">
      <c r="A895" s="58"/>
      <c r="B895" s="29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</row>
    <row r="896" ht="12.0" customHeight="1">
      <c r="A896" s="58"/>
      <c r="B896" s="29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</row>
    <row r="897" ht="12.0" customHeight="1">
      <c r="A897" s="63"/>
      <c r="B897" s="65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</row>
    <row r="898" ht="12.0" customHeight="1">
      <c r="A898" s="63"/>
      <c r="B898" s="65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</row>
    <row r="899" ht="12.0" customHeight="1">
      <c r="A899" s="34"/>
      <c r="B899" s="29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</row>
    <row r="900" ht="12.0" customHeight="1">
      <c r="A900" s="53"/>
      <c r="B900" s="54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56"/>
      <c r="P900" s="56"/>
      <c r="Q900" s="56"/>
      <c r="R900" s="56"/>
      <c r="S900" s="5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</row>
    <row r="901" ht="12.0" customHeight="1">
      <c r="A901" s="57"/>
      <c r="B901" s="40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</row>
    <row r="902" ht="12.0" customHeight="1">
      <c r="A902" s="58"/>
      <c r="B902" s="29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0"/>
      <c r="P902" s="60"/>
      <c r="Q902" s="60"/>
      <c r="R902" s="60"/>
      <c r="S902" s="60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</row>
    <row r="903" ht="12.0" customHeight="1">
      <c r="A903" s="58"/>
      <c r="B903" s="29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</row>
    <row r="904" ht="12.0" customHeight="1">
      <c r="A904" s="58"/>
      <c r="B904" s="29"/>
      <c r="C904" s="61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0"/>
      <c r="P904" s="60"/>
      <c r="Q904" s="60"/>
      <c r="R904" s="60"/>
      <c r="S904" s="60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</row>
    <row r="905" ht="12.0" customHeight="1">
      <c r="A905" s="58"/>
      <c r="B905" s="29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</row>
    <row r="906" ht="12.0" customHeight="1">
      <c r="A906" s="58"/>
      <c r="B906" s="29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</row>
    <row r="907" ht="12.0" customHeight="1">
      <c r="A907" s="63"/>
      <c r="B907" s="65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</row>
    <row r="908" ht="12.0" customHeight="1">
      <c r="A908" s="63"/>
      <c r="B908" s="65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</row>
    <row r="909" ht="12.0" customHeight="1">
      <c r="A909" s="34"/>
      <c r="B909" s="29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</row>
    <row r="910" ht="12.0" customHeight="1">
      <c r="A910" s="53"/>
      <c r="B910" s="54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56"/>
      <c r="P910" s="56"/>
      <c r="Q910" s="56"/>
      <c r="R910" s="56"/>
      <c r="S910" s="5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</row>
    <row r="911" ht="12.0" customHeight="1">
      <c r="A911" s="57"/>
      <c r="B911" s="40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</row>
    <row r="912" ht="12.0" customHeight="1">
      <c r="A912" s="58"/>
      <c r="B912" s="29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0"/>
      <c r="P912" s="60"/>
      <c r="Q912" s="60"/>
      <c r="R912" s="60"/>
      <c r="S912" s="60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</row>
    <row r="913" ht="12.0" customHeight="1">
      <c r="A913" s="58"/>
      <c r="B913" s="29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</row>
    <row r="914" ht="12.0" customHeight="1">
      <c r="A914" s="58"/>
      <c r="B914" s="29"/>
      <c r="C914" s="61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0"/>
      <c r="P914" s="60"/>
      <c r="Q914" s="60"/>
      <c r="R914" s="60"/>
      <c r="S914" s="60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</row>
    <row r="915" ht="12.0" customHeight="1">
      <c r="A915" s="58"/>
      <c r="B915" s="29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</row>
    <row r="916" ht="12.0" customHeight="1">
      <c r="A916" s="58"/>
      <c r="B916" s="29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</row>
    <row r="917" ht="12.0" customHeight="1">
      <c r="A917" s="63"/>
      <c r="B917" s="65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</row>
    <row r="918" ht="12.0" customHeight="1">
      <c r="A918" s="63"/>
      <c r="B918" s="65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</row>
    <row r="919" ht="12.0" customHeight="1">
      <c r="A919" s="34"/>
      <c r="B919" s="29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</row>
    <row r="920" ht="12.0" customHeight="1">
      <c r="A920" s="53"/>
      <c r="B920" s="54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56"/>
      <c r="P920" s="56"/>
      <c r="Q920" s="56"/>
      <c r="R920" s="56"/>
      <c r="S920" s="5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</row>
    <row r="921" ht="12.0" customHeight="1">
      <c r="A921" s="57"/>
      <c r="B921" s="40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</row>
    <row r="922" ht="12.0" customHeight="1">
      <c r="A922" s="58"/>
      <c r="B922" s="29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0"/>
      <c r="P922" s="60"/>
      <c r="Q922" s="60"/>
      <c r="R922" s="60"/>
      <c r="S922" s="60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</row>
    <row r="923" ht="12.0" customHeight="1">
      <c r="A923" s="58"/>
      <c r="B923" s="29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</row>
    <row r="924" ht="12.0" customHeight="1">
      <c r="A924" s="58"/>
      <c r="B924" s="29"/>
      <c r="C924" s="61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0"/>
      <c r="P924" s="60"/>
      <c r="Q924" s="60"/>
      <c r="R924" s="60"/>
      <c r="S924" s="60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</row>
    <row r="925" ht="12.0" customHeight="1">
      <c r="A925" s="58"/>
      <c r="B925" s="29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</row>
    <row r="926" ht="12.0" customHeight="1">
      <c r="A926" s="58"/>
      <c r="B926" s="29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</row>
    <row r="927" ht="12.0" customHeight="1">
      <c r="A927" s="63"/>
      <c r="B927" s="65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</row>
    <row r="928" ht="12.0" customHeight="1">
      <c r="A928" s="63"/>
      <c r="B928" s="65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</row>
    <row r="929" ht="12.0" customHeight="1">
      <c r="A929" s="34"/>
      <c r="B929" s="29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</row>
    <row r="930" ht="12.0" customHeight="1">
      <c r="A930" s="53"/>
      <c r="B930" s="54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56"/>
      <c r="P930" s="56"/>
      <c r="Q930" s="56"/>
      <c r="R930" s="56"/>
      <c r="S930" s="5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</row>
    <row r="931" ht="12.0" customHeight="1">
      <c r="A931" s="57"/>
      <c r="B931" s="40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</row>
    <row r="932" ht="12.0" customHeight="1">
      <c r="A932" s="58"/>
      <c r="B932" s="29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0"/>
      <c r="P932" s="60"/>
      <c r="Q932" s="60"/>
      <c r="R932" s="60"/>
      <c r="S932" s="60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</row>
    <row r="933" ht="12.0" customHeight="1">
      <c r="A933" s="58"/>
      <c r="B933" s="29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</row>
    <row r="934" ht="12.0" customHeight="1">
      <c r="A934" s="58"/>
      <c r="B934" s="29"/>
      <c r="C934" s="61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0"/>
      <c r="P934" s="60"/>
      <c r="Q934" s="60"/>
      <c r="R934" s="60"/>
      <c r="S934" s="60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</row>
    <row r="935" ht="12.0" customHeight="1">
      <c r="A935" s="58"/>
      <c r="B935" s="29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</row>
    <row r="936" ht="12.0" customHeight="1">
      <c r="A936" s="58"/>
      <c r="B936" s="29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</row>
    <row r="937" ht="12.0" customHeight="1">
      <c r="A937" s="63"/>
      <c r="B937" s="65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</row>
    <row r="938" ht="12.0" customHeight="1">
      <c r="A938" s="63"/>
      <c r="B938" s="65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</row>
    <row r="939" ht="12.0" customHeight="1">
      <c r="A939" s="34"/>
      <c r="B939" s="29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</row>
    <row r="940" ht="12.0" customHeight="1">
      <c r="A940" s="53"/>
      <c r="B940" s="54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56"/>
      <c r="P940" s="56"/>
      <c r="Q940" s="56"/>
      <c r="R940" s="56"/>
      <c r="S940" s="5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</row>
    <row r="941" ht="12.0" customHeight="1">
      <c r="A941" s="57"/>
      <c r="B941" s="40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</row>
    <row r="942" ht="12.0" customHeight="1">
      <c r="A942" s="58"/>
      <c r="B942" s="29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0"/>
      <c r="P942" s="60"/>
      <c r="Q942" s="60"/>
      <c r="R942" s="60"/>
      <c r="S942" s="60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</row>
    <row r="943" ht="12.0" customHeight="1">
      <c r="A943" s="58"/>
      <c r="B943" s="29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</row>
    <row r="944" ht="12.0" customHeight="1">
      <c r="A944" s="58"/>
      <c r="B944" s="29"/>
      <c r="C944" s="61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0"/>
      <c r="P944" s="60"/>
      <c r="Q944" s="60"/>
      <c r="R944" s="60"/>
      <c r="S944" s="60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</row>
    <row r="945" ht="12.0" customHeight="1">
      <c r="A945" s="58"/>
      <c r="B945" s="29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</row>
    <row r="946" ht="12.0" customHeight="1">
      <c r="A946" s="58"/>
      <c r="B946" s="29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</row>
    <row r="947" ht="12.0" customHeight="1">
      <c r="A947" s="63"/>
      <c r="B947" s="65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</row>
    <row r="948" ht="12.0" customHeight="1">
      <c r="A948" s="63"/>
      <c r="B948" s="65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</row>
    <row r="949" ht="12.0" customHeight="1">
      <c r="A949" s="34"/>
      <c r="B949" s="29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</row>
    <row r="950" ht="12.0" customHeight="1">
      <c r="A950" s="53"/>
      <c r="B950" s="54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56"/>
      <c r="P950" s="56"/>
      <c r="Q950" s="56"/>
      <c r="R950" s="56"/>
      <c r="S950" s="5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</row>
    <row r="951" ht="12.0" customHeight="1">
      <c r="A951" s="57"/>
      <c r="B951" s="40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</row>
    <row r="952" ht="12.0" customHeight="1">
      <c r="A952" s="58"/>
      <c r="B952" s="29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0"/>
      <c r="P952" s="60"/>
      <c r="Q952" s="60"/>
      <c r="R952" s="60"/>
      <c r="S952" s="60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</row>
    <row r="953" ht="12.0" customHeight="1">
      <c r="A953" s="58"/>
      <c r="B953" s="29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</row>
    <row r="954" ht="12.0" customHeight="1">
      <c r="A954" s="58"/>
      <c r="B954" s="29"/>
      <c r="C954" s="61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0"/>
      <c r="P954" s="60"/>
      <c r="Q954" s="60"/>
      <c r="R954" s="60"/>
      <c r="S954" s="60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</row>
    <row r="955" ht="12.0" customHeight="1">
      <c r="A955" s="58"/>
      <c r="B955" s="29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</row>
    <row r="956" ht="12.0" customHeight="1">
      <c r="A956" s="58"/>
      <c r="B956" s="29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</row>
    <row r="957" ht="12.0" customHeight="1">
      <c r="A957" s="63"/>
      <c r="B957" s="65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</row>
    <row r="958" ht="12.0" customHeight="1">
      <c r="A958" s="63"/>
      <c r="B958" s="65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</row>
    <row r="959" ht="12.0" customHeight="1">
      <c r="A959" s="34"/>
      <c r="B959" s="29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</row>
    <row r="960" ht="12.0" customHeight="1">
      <c r="A960" s="53"/>
      <c r="B960" s="54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56"/>
      <c r="P960" s="56"/>
      <c r="Q960" s="56"/>
      <c r="R960" s="56"/>
      <c r="S960" s="5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</row>
    <row r="961" ht="12.0" customHeight="1">
      <c r="A961" s="57"/>
      <c r="B961" s="40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</row>
    <row r="962" ht="12.0" customHeight="1">
      <c r="A962" s="58"/>
      <c r="B962" s="29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0"/>
      <c r="P962" s="60"/>
      <c r="Q962" s="60"/>
      <c r="R962" s="60"/>
      <c r="S962" s="60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</row>
    <row r="963" ht="12.0" customHeight="1">
      <c r="A963" s="58"/>
      <c r="B963" s="29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</row>
    <row r="964" ht="12.0" customHeight="1">
      <c r="A964" s="58"/>
      <c r="B964" s="29"/>
      <c r="C964" s="61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0"/>
      <c r="P964" s="60"/>
      <c r="Q964" s="60"/>
      <c r="R964" s="60"/>
      <c r="S964" s="60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</row>
    <row r="965" ht="12.0" customHeight="1">
      <c r="A965" s="58"/>
      <c r="B965" s="29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</row>
    <row r="966" ht="12.0" customHeight="1">
      <c r="A966" s="58"/>
      <c r="B966" s="29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</row>
    <row r="967" ht="12.0" customHeight="1">
      <c r="A967" s="63"/>
      <c r="B967" s="65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</row>
    <row r="968" ht="12.0" customHeight="1">
      <c r="A968" s="63"/>
      <c r="B968" s="65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</row>
    <row r="969" ht="12.0" customHeight="1">
      <c r="A969" s="34"/>
      <c r="B969" s="29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</row>
    <row r="970" ht="12.0" customHeight="1">
      <c r="A970" s="53"/>
      <c r="B970" s="54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56"/>
      <c r="P970" s="56"/>
      <c r="Q970" s="56"/>
      <c r="R970" s="56"/>
      <c r="S970" s="5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</row>
    <row r="971" ht="12.0" customHeight="1">
      <c r="A971" s="57"/>
      <c r="B971" s="40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</row>
    <row r="972" ht="12.0" customHeight="1">
      <c r="A972" s="58"/>
      <c r="B972" s="29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0"/>
      <c r="P972" s="60"/>
      <c r="Q972" s="60"/>
      <c r="R972" s="60"/>
      <c r="S972" s="60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</row>
    <row r="973" ht="12.0" customHeight="1">
      <c r="A973" s="58"/>
      <c r="B973" s="29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</row>
    <row r="974" ht="12.0" customHeight="1">
      <c r="A974" s="58"/>
      <c r="B974" s="29"/>
      <c r="C974" s="61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0"/>
      <c r="P974" s="60"/>
      <c r="Q974" s="60"/>
      <c r="R974" s="60"/>
      <c r="S974" s="60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</row>
    <row r="975" ht="12.0" customHeight="1">
      <c r="A975" s="58"/>
      <c r="B975" s="29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</row>
    <row r="976" ht="12.0" customHeight="1">
      <c r="A976" s="58"/>
      <c r="B976" s="29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</row>
    <row r="977" ht="12.0" customHeight="1">
      <c r="A977" s="63"/>
      <c r="B977" s="65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</row>
    <row r="978" ht="12.0" customHeight="1">
      <c r="A978" s="63"/>
      <c r="B978" s="65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</row>
    <row r="979" ht="12.0" customHeight="1">
      <c r="A979" s="34"/>
      <c r="B979" s="29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</row>
    <row r="980" ht="12.0" customHeight="1">
      <c r="A980" s="53"/>
      <c r="B980" s="54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56"/>
      <c r="P980" s="56"/>
      <c r="Q980" s="56"/>
      <c r="R980" s="56"/>
      <c r="S980" s="5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</row>
    <row r="981" ht="12.0" customHeight="1">
      <c r="A981" s="57"/>
      <c r="B981" s="40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</row>
    <row r="982" ht="12.0" customHeight="1">
      <c r="A982" s="58"/>
      <c r="B982" s="29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0"/>
      <c r="P982" s="60"/>
      <c r="Q982" s="60"/>
      <c r="R982" s="60"/>
      <c r="S982" s="60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</row>
    <row r="983" ht="12.0" customHeight="1">
      <c r="A983" s="58"/>
      <c r="B983" s="29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</row>
    <row r="984" ht="12.0" customHeight="1">
      <c r="A984" s="58"/>
      <c r="B984" s="29"/>
      <c r="C984" s="61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0"/>
      <c r="P984" s="60"/>
      <c r="Q984" s="60"/>
      <c r="R984" s="60"/>
      <c r="S984" s="60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</row>
    <row r="985" ht="12.0" customHeight="1">
      <c r="A985" s="58"/>
      <c r="B985" s="29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</row>
    <row r="986" ht="12.0" customHeight="1">
      <c r="A986" s="58"/>
      <c r="B986" s="29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</row>
    <row r="987" ht="12.0" customHeight="1">
      <c r="A987" s="63"/>
      <c r="B987" s="65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</row>
    <row r="988" ht="12.0" customHeight="1">
      <c r="A988" s="63"/>
      <c r="B988" s="65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</row>
    <row r="989" ht="12.0" customHeight="1">
      <c r="A989" s="34"/>
      <c r="B989" s="29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</row>
    <row r="990" ht="12.0" customHeight="1">
      <c r="A990" s="53"/>
      <c r="B990" s="54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56"/>
      <c r="P990" s="56"/>
      <c r="Q990" s="56"/>
      <c r="R990" s="56"/>
      <c r="S990" s="5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</row>
    <row r="991" ht="12.0" customHeight="1">
      <c r="A991" s="57"/>
      <c r="B991" s="40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</row>
    <row r="992" ht="12.0" customHeight="1">
      <c r="A992" s="58"/>
      <c r="B992" s="29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0"/>
      <c r="P992" s="60"/>
      <c r="Q992" s="60"/>
      <c r="R992" s="60"/>
      <c r="S992" s="60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</row>
    <row r="993" ht="12.0" customHeight="1">
      <c r="A993" s="58"/>
      <c r="B993" s="29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</row>
    <row r="994" ht="12.0" customHeight="1">
      <c r="A994" s="58"/>
      <c r="B994" s="29"/>
      <c r="C994" s="61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0"/>
      <c r="P994" s="60"/>
      <c r="Q994" s="60"/>
      <c r="R994" s="60"/>
      <c r="S994" s="60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</row>
    <row r="995" ht="12.0" customHeight="1">
      <c r="A995" s="58"/>
      <c r="B995" s="29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</row>
    <row r="996" ht="12.0" customHeight="1">
      <c r="A996" s="58"/>
      <c r="B996" s="29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</row>
    <row r="997" ht="12.0" customHeight="1">
      <c r="A997" s="63"/>
      <c r="B997" s="65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</row>
    <row r="998" ht="12.0" customHeight="1">
      <c r="A998" s="63"/>
      <c r="B998" s="65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</row>
    <row r="999" ht="12.0" customHeight="1">
      <c r="A999" s="34"/>
      <c r="B999" s="29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</row>
    <row r="1000" ht="12.0" customHeight="1">
      <c r="A1000" s="53"/>
      <c r="B1000" s="54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56"/>
      <c r="P1000" s="56"/>
      <c r="Q1000" s="56"/>
      <c r="R1000" s="56"/>
      <c r="S1000" s="5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</row>
    <row r="1001" ht="12.0" customHeight="1">
      <c r="A1001" s="57"/>
      <c r="B1001" s="40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</row>
    <row r="1002" ht="12.0" customHeight="1">
      <c r="A1002" s="58"/>
      <c r="B1002" s="29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0"/>
      <c r="P1002" s="60"/>
      <c r="Q1002" s="60"/>
      <c r="R1002" s="60"/>
      <c r="S1002" s="60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</row>
    <row r="1003" ht="12.0" customHeight="1">
      <c r="A1003" s="58"/>
      <c r="B1003" s="29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</row>
    <row r="1004" ht="12.0" customHeight="1">
      <c r="A1004" s="58"/>
      <c r="B1004" s="29"/>
      <c r="C1004" s="61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0"/>
      <c r="P1004" s="60"/>
      <c r="Q1004" s="60"/>
      <c r="R1004" s="60"/>
      <c r="S1004" s="60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</row>
    <row r="1005" ht="12.0" customHeight="1">
      <c r="A1005" s="58"/>
      <c r="B1005" s="29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</row>
    <row r="1006" ht="12.0" customHeight="1">
      <c r="A1006" s="58"/>
      <c r="B1006" s="29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</row>
    <row r="1007" ht="12.0" customHeight="1">
      <c r="A1007" s="63"/>
      <c r="B1007" s="65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</row>
    <row r="1008" ht="12.0" customHeight="1">
      <c r="A1008" s="63"/>
      <c r="B1008" s="65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</row>
    <row r="1009" ht="12.0" customHeight="1">
      <c r="A1009" s="34"/>
      <c r="B1009" s="29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</row>
    <row r="1010" ht="12.0" customHeight="1">
      <c r="A1010" s="53"/>
      <c r="B1010" s="54"/>
      <c r="C1010" s="67"/>
      <c r="D1010" s="67"/>
      <c r="E1010" s="67"/>
      <c r="F1010" s="67"/>
      <c r="G1010" s="67"/>
      <c r="H1010" s="67"/>
      <c r="I1010" s="67"/>
      <c r="J1010" s="67"/>
      <c r="K1010" s="67"/>
      <c r="L1010" s="67"/>
      <c r="M1010" s="67"/>
      <c r="N1010" s="67"/>
      <c r="O1010" s="56"/>
      <c r="P1010" s="56"/>
      <c r="Q1010" s="56"/>
      <c r="R1010" s="56"/>
      <c r="S1010" s="5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</row>
    <row r="1011" ht="12.0" customHeight="1">
      <c r="A1011" s="57"/>
      <c r="B1011" s="40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</row>
    <row r="1012" ht="12.0" customHeight="1">
      <c r="A1012" s="58"/>
      <c r="B1012" s="29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0"/>
      <c r="P1012" s="60"/>
      <c r="Q1012" s="60"/>
      <c r="R1012" s="60"/>
      <c r="S1012" s="60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</row>
    <row r="1013" ht="12.0" customHeight="1">
      <c r="A1013" s="58"/>
      <c r="B1013" s="29"/>
      <c r="C1013" s="60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</row>
    <row r="1014" ht="12.0" customHeight="1">
      <c r="A1014" s="58"/>
      <c r="B1014" s="29"/>
      <c r="C1014" s="61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0"/>
      <c r="P1014" s="60"/>
      <c r="Q1014" s="60"/>
      <c r="R1014" s="60"/>
      <c r="S1014" s="60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</row>
    <row r="1015" ht="12.0" customHeight="1">
      <c r="A1015" s="58"/>
      <c r="B1015" s="29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</row>
    <row r="1016" ht="12.0" customHeight="1">
      <c r="A1016" s="58"/>
      <c r="B1016" s="29"/>
      <c r="C1016" s="60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</row>
    <row r="1017" ht="12.0" customHeight="1">
      <c r="A1017" s="63"/>
      <c r="B1017" s="65"/>
      <c r="C1017" s="60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</row>
    <row r="1018" ht="12.0" customHeight="1">
      <c r="A1018" s="63"/>
      <c r="B1018" s="65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</row>
  </sheetData>
  <mergeCells count="709">
    <mergeCell ref="A495:B495"/>
    <mergeCell ref="A496:B496"/>
    <mergeCell ref="A499:B499"/>
    <mergeCell ref="A500:B501"/>
    <mergeCell ref="A502:B502"/>
    <mergeCell ref="A503:B503"/>
    <mergeCell ref="A504:B504"/>
    <mergeCell ref="A505:B505"/>
    <mergeCell ref="A506:B506"/>
    <mergeCell ref="A509:B509"/>
    <mergeCell ref="A510:B511"/>
    <mergeCell ref="A512:B512"/>
    <mergeCell ref="A513:B513"/>
    <mergeCell ref="A514:B514"/>
    <mergeCell ref="A515:B515"/>
    <mergeCell ref="A516:B516"/>
    <mergeCell ref="A519:B519"/>
    <mergeCell ref="A520:B521"/>
    <mergeCell ref="A522:B522"/>
    <mergeCell ref="A523:B523"/>
    <mergeCell ref="A524:B524"/>
    <mergeCell ref="A525:B525"/>
    <mergeCell ref="A526:B526"/>
    <mergeCell ref="A529:B529"/>
    <mergeCell ref="A530:B531"/>
    <mergeCell ref="A532:B532"/>
    <mergeCell ref="A533:B533"/>
    <mergeCell ref="A534:B534"/>
    <mergeCell ref="A535:B535"/>
    <mergeCell ref="A536:B536"/>
    <mergeCell ref="A539:B539"/>
    <mergeCell ref="A540:B541"/>
    <mergeCell ref="A542:B542"/>
    <mergeCell ref="A543:B543"/>
    <mergeCell ref="A544:B544"/>
    <mergeCell ref="A545:B545"/>
    <mergeCell ref="A546:B546"/>
    <mergeCell ref="A549:B549"/>
    <mergeCell ref="A550:B551"/>
    <mergeCell ref="A552:B552"/>
    <mergeCell ref="A553:B553"/>
    <mergeCell ref="A554:B554"/>
    <mergeCell ref="A555:B555"/>
    <mergeCell ref="A556:B556"/>
    <mergeCell ref="A559:B559"/>
    <mergeCell ref="A560:B561"/>
    <mergeCell ref="A562:B562"/>
    <mergeCell ref="A563:B563"/>
    <mergeCell ref="A564:B564"/>
    <mergeCell ref="A565:B565"/>
    <mergeCell ref="A566:B566"/>
    <mergeCell ref="A569:B569"/>
    <mergeCell ref="A570:B571"/>
    <mergeCell ref="A572:B572"/>
    <mergeCell ref="A573:B573"/>
    <mergeCell ref="A574:B574"/>
    <mergeCell ref="A575:B575"/>
    <mergeCell ref="A576:B576"/>
    <mergeCell ref="A579:B579"/>
    <mergeCell ref="A580:B581"/>
    <mergeCell ref="A582:B582"/>
    <mergeCell ref="A583:B583"/>
    <mergeCell ref="A584:B584"/>
    <mergeCell ref="A585:B585"/>
    <mergeCell ref="A586:B586"/>
    <mergeCell ref="A589:B589"/>
    <mergeCell ref="A590:B591"/>
    <mergeCell ref="A592:B592"/>
    <mergeCell ref="A593:B593"/>
    <mergeCell ref="A594:B594"/>
    <mergeCell ref="A595:B595"/>
    <mergeCell ref="A596:B596"/>
    <mergeCell ref="A599:B599"/>
    <mergeCell ref="A600:B601"/>
    <mergeCell ref="A602:B602"/>
    <mergeCell ref="A603:B603"/>
    <mergeCell ref="A604:B604"/>
    <mergeCell ref="A605:B605"/>
    <mergeCell ref="A606:B606"/>
    <mergeCell ref="A609:B609"/>
    <mergeCell ref="A610:B611"/>
    <mergeCell ref="A612:B612"/>
    <mergeCell ref="A613:B613"/>
    <mergeCell ref="A614:B614"/>
    <mergeCell ref="A615:B615"/>
    <mergeCell ref="A616:B616"/>
    <mergeCell ref="A619:B619"/>
    <mergeCell ref="A620:B621"/>
    <mergeCell ref="A622:B622"/>
    <mergeCell ref="A623:B623"/>
    <mergeCell ref="A624:B624"/>
    <mergeCell ref="A625:B625"/>
    <mergeCell ref="A626:B626"/>
    <mergeCell ref="A629:B629"/>
    <mergeCell ref="A630:B631"/>
    <mergeCell ref="A632:B632"/>
    <mergeCell ref="A633:B633"/>
    <mergeCell ref="A634:B634"/>
    <mergeCell ref="A635:B635"/>
    <mergeCell ref="A636:B636"/>
    <mergeCell ref="A639:B639"/>
    <mergeCell ref="A640:B641"/>
    <mergeCell ref="A642:B642"/>
    <mergeCell ref="A643:B643"/>
    <mergeCell ref="A644:B644"/>
    <mergeCell ref="A645:B645"/>
    <mergeCell ref="A646:B646"/>
    <mergeCell ref="A649:B649"/>
    <mergeCell ref="A650:B651"/>
    <mergeCell ref="A652:B652"/>
    <mergeCell ref="A653:B653"/>
    <mergeCell ref="A654:B654"/>
    <mergeCell ref="A655:B655"/>
    <mergeCell ref="A656:B656"/>
    <mergeCell ref="A659:B659"/>
    <mergeCell ref="A660:B661"/>
    <mergeCell ref="A662:B662"/>
    <mergeCell ref="A663:B663"/>
    <mergeCell ref="A664:B664"/>
    <mergeCell ref="A665:B665"/>
    <mergeCell ref="A666:B666"/>
    <mergeCell ref="A669:B669"/>
    <mergeCell ref="A670:B671"/>
    <mergeCell ref="A672:B672"/>
    <mergeCell ref="A673:B673"/>
    <mergeCell ref="A674:B674"/>
    <mergeCell ref="A675:B675"/>
    <mergeCell ref="A676:B676"/>
    <mergeCell ref="A679:B679"/>
    <mergeCell ref="A680:B681"/>
    <mergeCell ref="A682:B682"/>
    <mergeCell ref="A683:B683"/>
    <mergeCell ref="A684:B684"/>
    <mergeCell ref="A685:B685"/>
    <mergeCell ref="A686:B686"/>
    <mergeCell ref="A689:B689"/>
    <mergeCell ref="A690:B691"/>
    <mergeCell ref="A692:B692"/>
    <mergeCell ref="A693:B693"/>
    <mergeCell ref="A694:B694"/>
    <mergeCell ref="A695:B695"/>
    <mergeCell ref="A696:B696"/>
    <mergeCell ref="A699:B699"/>
    <mergeCell ref="A700:B701"/>
    <mergeCell ref="A702:B702"/>
    <mergeCell ref="A703:B703"/>
    <mergeCell ref="A704:B704"/>
    <mergeCell ref="A705:B705"/>
    <mergeCell ref="A706:B706"/>
    <mergeCell ref="A709:B709"/>
    <mergeCell ref="A710:B711"/>
    <mergeCell ref="A712:B712"/>
    <mergeCell ref="A713:B713"/>
    <mergeCell ref="A714:B714"/>
    <mergeCell ref="A715:B715"/>
    <mergeCell ref="A716:B716"/>
    <mergeCell ref="A719:B719"/>
    <mergeCell ref="A720:B721"/>
    <mergeCell ref="A722:B722"/>
    <mergeCell ref="A723:B723"/>
    <mergeCell ref="A724:B724"/>
    <mergeCell ref="A725:B725"/>
    <mergeCell ref="A726:B726"/>
    <mergeCell ref="A729:B729"/>
    <mergeCell ref="A730:B731"/>
    <mergeCell ref="A732:B732"/>
    <mergeCell ref="A733:B733"/>
    <mergeCell ref="A734:B734"/>
    <mergeCell ref="A735:B735"/>
    <mergeCell ref="A736:B736"/>
    <mergeCell ref="A739:B739"/>
    <mergeCell ref="A740:B741"/>
    <mergeCell ref="A742:B742"/>
    <mergeCell ref="A743:B743"/>
    <mergeCell ref="A744:B744"/>
    <mergeCell ref="A745:B745"/>
    <mergeCell ref="A746:B746"/>
    <mergeCell ref="A749:B749"/>
    <mergeCell ref="A750:B751"/>
    <mergeCell ref="A752:B752"/>
    <mergeCell ref="A753:B753"/>
    <mergeCell ref="A754:B754"/>
    <mergeCell ref="A755:B755"/>
    <mergeCell ref="A756:B756"/>
    <mergeCell ref="A759:B759"/>
    <mergeCell ref="A760:B761"/>
    <mergeCell ref="A762:B762"/>
    <mergeCell ref="A763:B763"/>
    <mergeCell ref="A764:B764"/>
    <mergeCell ref="A765:B765"/>
    <mergeCell ref="A766:B766"/>
    <mergeCell ref="A769:B769"/>
    <mergeCell ref="A770:B771"/>
    <mergeCell ref="A772:B772"/>
    <mergeCell ref="A773:B773"/>
    <mergeCell ref="A774:B774"/>
    <mergeCell ref="A775:B775"/>
    <mergeCell ref="A776:B776"/>
    <mergeCell ref="A779:B779"/>
    <mergeCell ref="A780:B781"/>
    <mergeCell ref="A782:B782"/>
    <mergeCell ref="A783:B783"/>
    <mergeCell ref="A784:B784"/>
    <mergeCell ref="A785:B785"/>
    <mergeCell ref="A786:B786"/>
    <mergeCell ref="A789:B789"/>
    <mergeCell ref="A790:B791"/>
    <mergeCell ref="A792:B792"/>
    <mergeCell ref="A793:B793"/>
    <mergeCell ref="A794:B794"/>
    <mergeCell ref="A795:B795"/>
    <mergeCell ref="A796:B796"/>
    <mergeCell ref="A799:B799"/>
    <mergeCell ref="A800:B801"/>
    <mergeCell ref="A802:B802"/>
    <mergeCell ref="A803:B803"/>
    <mergeCell ref="A804:B804"/>
    <mergeCell ref="A805:B805"/>
    <mergeCell ref="A806:B806"/>
    <mergeCell ref="A809:B809"/>
    <mergeCell ref="A810:B811"/>
    <mergeCell ref="A812:B812"/>
    <mergeCell ref="A813:B813"/>
    <mergeCell ref="A814:B814"/>
    <mergeCell ref="A815:B815"/>
    <mergeCell ref="A816:B816"/>
    <mergeCell ref="A819:B819"/>
    <mergeCell ref="A820:B821"/>
    <mergeCell ref="A822:B822"/>
    <mergeCell ref="A823:B823"/>
    <mergeCell ref="A824:B824"/>
    <mergeCell ref="A825:B825"/>
    <mergeCell ref="A826:B826"/>
    <mergeCell ref="A829:B829"/>
    <mergeCell ref="A830:B831"/>
    <mergeCell ref="A832:B832"/>
    <mergeCell ref="A833:B833"/>
    <mergeCell ref="A834:B834"/>
    <mergeCell ref="A835:B835"/>
    <mergeCell ref="A836:B836"/>
    <mergeCell ref="A839:B839"/>
    <mergeCell ref="A840:B841"/>
    <mergeCell ref="A842:B842"/>
    <mergeCell ref="A843:B843"/>
    <mergeCell ref="A844:B844"/>
    <mergeCell ref="A845:B845"/>
    <mergeCell ref="A846:B846"/>
    <mergeCell ref="A849:B849"/>
    <mergeCell ref="A850:B851"/>
    <mergeCell ref="A852:B852"/>
    <mergeCell ref="A853:B853"/>
    <mergeCell ref="A854:B854"/>
    <mergeCell ref="A855:B855"/>
    <mergeCell ref="A856:B856"/>
    <mergeCell ref="A859:B859"/>
    <mergeCell ref="A860:B861"/>
    <mergeCell ref="A862:B862"/>
    <mergeCell ref="A863:B863"/>
    <mergeCell ref="A864:B864"/>
    <mergeCell ref="A865:B865"/>
    <mergeCell ref="A866:B866"/>
    <mergeCell ref="A869:B869"/>
    <mergeCell ref="A870:B871"/>
    <mergeCell ref="A872:B872"/>
    <mergeCell ref="A873:B873"/>
    <mergeCell ref="A874:B874"/>
    <mergeCell ref="A875:B875"/>
    <mergeCell ref="A876:B876"/>
    <mergeCell ref="A879:B879"/>
    <mergeCell ref="A880:B881"/>
    <mergeCell ref="A882:B882"/>
    <mergeCell ref="A883:B883"/>
    <mergeCell ref="A884:B884"/>
    <mergeCell ref="A885:B885"/>
    <mergeCell ref="A886:B886"/>
    <mergeCell ref="A889:B889"/>
    <mergeCell ref="A890:B891"/>
    <mergeCell ref="A892:B892"/>
    <mergeCell ref="A893:B893"/>
    <mergeCell ref="A894:B894"/>
    <mergeCell ref="A895:B895"/>
    <mergeCell ref="A896:B896"/>
    <mergeCell ref="A899:B899"/>
    <mergeCell ref="A900:B901"/>
    <mergeCell ref="A902:B902"/>
    <mergeCell ref="A903:B903"/>
    <mergeCell ref="A904:B904"/>
    <mergeCell ref="A905:B905"/>
    <mergeCell ref="A906:B906"/>
    <mergeCell ref="A909:B909"/>
    <mergeCell ref="A910:B911"/>
    <mergeCell ref="A912:B912"/>
    <mergeCell ref="A913:B913"/>
    <mergeCell ref="A914:B914"/>
    <mergeCell ref="A985:B985"/>
    <mergeCell ref="A986:B986"/>
    <mergeCell ref="A989:B989"/>
    <mergeCell ref="A990:B991"/>
    <mergeCell ref="A992:B992"/>
    <mergeCell ref="A993:B993"/>
    <mergeCell ref="A994:B994"/>
    <mergeCell ref="A995:B995"/>
    <mergeCell ref="A996:B996"/>
    <mergeCell ref="A999:B999"/>
    <mergeCell ref="A1000:B1001"/>
    <mergeCell ref="A1002:B1002"/>
    <mergeCell ref="A1003:B1003"/>
    <mergeCell ref="A1004:B1004"/>
    <mergeCell ref="A1015:B1015"/>
    <mergeCell ref="A1016:B1016"/>
    <mergeCell ref="A1005:B1005"/>
    <mergeCell ref="A1006:B1006"/>
    <mergeCell ref="A1009:B1009"/>
    <mergeCell ref="A1010:B1011"/>
    <mergeCell ref="A1012:B1012"/>
    <mergeCell ref="A1013:B1013"/>
    <mergeCell ref="A1014:B1014"/>
    <mergeCell ref="A915:B915"/>
    <mergeCell ref="A916:B916"/>
    <mergeCell ref="A919:B919"/>
    <mergeCell ref="A920:B921"/>
    <mergeCell ref="A922:B922"/>
    <mergeCell ref="A923:B923"/>
    <mergeCell ref="A924:B924"/>
    <mergeCell ref="A925:B925"/>
    <mergeCell ref="A926:B926"/>
    <mergeCell ref="A929:B929"/>
    <mergeCell ref="A930:B931"/>
    <mergeCell ref="A932:B932"/>
    <mergeCell ref="A933:B933"/>
    <mergeCell ref="A934:B934"/>
    <mergeCell ref="A935:B935"/>
    <mergeCell ref="A936:B936"/>
    <mergeCell ref="A939:B939"/>
    <mergeCell ref="A940:B941"/>
    <mergeCell ref="A942:B942"/>
    <mergeCell ref="A943:B943"/>
    <mergeCell ref="A944:B944"/>
    <mergeCell ref="A945:B945"/>
    <mergeCell ref="A946:B946"/>
    <mergeCell ref="A949:B949"/>
    <mergeCell ref="A950:B951"/>
    <mergeCell ref="A952:B952"/>
    <mergeCell ref="A953:B953"/>
    <mergeCell ref="A954:B954"/>
    <mergeCell ref="A955:B955"/>
    <mergeCell ref="A956:B956"/>
    <mergeCell ref="A959:B959"/>
    <mergeCell ref="A960:B961"/>
    <mergeCell ref="A962:B962"/>
    <mergeCell ref="A963:B963"/>
    <mergeCell ref="A964:B964"/>
    <mergeCell ref="A965:B965"/>
    <mergeCell ref="A966:B966"/>
    <mergeCell ref="A969:B969"/>
    <mergeCell ref="A970:B971"/>
    <mergeCell ref="A972:B972"/>
    <mergeCell ref="A973:B973"/>
    <mergeCell ref="A974:B974"/>
    <mergeCell ref="A975:B975"/>
    <mergeCell ref="A976:B976"/>
    <mergeCell ref="A979:B979"/>
    <mergeCell ref="A980:B981"/>
    <mergeCell ref="A982:B982"/>
    <mergeCell ref="A983:B983"/>
    <mergeCell ref="A984:B984"/>
    <mergeCell ref="L7:N7"/>
    <mergeCell ref="L8:N8"/>
    <mergeCell ref="A9:B9"/>
    <mergeCell ref="A10:B11"/>
    <mergeCell ref="A12:B12"/>
    <mergeCell ref="A13:B13"/>
    <mergeCell ref="A14:B14"/>
    <mergeCell ref="A15:B15"/>
    <mergeCell ref="A16:B16"/>
    <mergeCell ref="A19:B19"/>
    <mergeCell ref="A20:B21"/>
    <mergeCell ref="A22:B22"/>
    <mergeCell ref="A23:B23"/>
    <mergeCell ref="A24:B24"/>
    <mergeCell ref="A25:B25"/>
    <mergeCell ref="A26:B26"/>
    <mergeCell ref="A29:B29"/>
    <mergeCell ref="A30:B31"/>
    <mergeCell ref="A32:B32"/>
    <mergeCell ref="A33:B33"/>
    <mergeCell ref="A34:B34"/>
    <mergeCell ref="A35:B35"/>
    <mergeCell ref="A36:B36"/>
    <mergeCell ref="A39:B39"/>
    <mergeCell ref="A40:B41"/>
    <mergeCell ref="A42:B42"/>
    <mergeCell ref="A43:B43"/>
    <mergeCell ref="A44:B44"/>
    <mergeCell ref="A45:B45"/>
    <mergeCell ref="A46:B46"/>
    <mergeCell ref="A49:B49"/>
    <mergeCell ref="A50:B51"/>
    <mergeCell ref="A52:B52"/>
    <mergeCell ref="A53:B53"/>
    <mergeCell ref="A54:B54"/>
    <mergeCell ref="A55:B55"/>
    <mergeCell ref="A56:B56"/>
    <mergeCell ref="A59:B59"/>
    <mergeCell ref="A60:B61"/>
    <mergeCell ref="A62:B62"/>
    <mergeCell ref="A63:B63"/>
    <mergeCell ref="A64:B64"/>
    <mergeCell ref="A65:B65"/>
    <mergeCell ref="A66:B66"/>
    <mergeCell ref="A69:B69"/>
    <mergeCell ref="A70:B71"/>
    <mergeCell ref="A72:B72"/>
    <mergeCell ref="A73:B73"/>
    <mergeCell ref="A74:B74"/>
    <mergeCell ref="A75:B75"/>
    <mergeCell ref="A76:B76"/>
    <mergeCell ref="A79:B79"/>
    <mergeCell ref="A80:B81"/>
    <mergeCell ref="A82:B82"/>
    <mergeCell ref="A83:B83"/>
    <mergeCell ref="A84:B84"/>
    <mergeCell ref="A85:B85"/>
    <mergeCell ref="A86:B86"/>
    <mergeCell ref="A89:B89"/>
    <mergeCell ref="A90:B91"/>
    <mergeCell ref="A92:B92"/>
    <mergeCell ref="A93:B93"/>
    <mergeCell ref="A94:B94"/>
    <mergeCell ref="A95:B95"/>
    <mergeCell ref="A96:B96"/>
    <mergeCell ref="A99:B99"/>
    <mergeCell ref="A100:B101"/>
    <mergeCell ref="A102:B102"/>
    <mergeCell ref="A103:B103"/>
    <mergeCell ref="A104:B104"/>
    <mergeCell ref="A105:B105"/>
    <mergeCell ref="A106:B106"/>
    <mergeCell ref="A109:B109"/>
    <mergeCell ref="A110:B111"/>
    <mergeCell ref="A112:B112"/>
    <mergeCell ref="A113:B113"/>
    <mergeCell ref="A114:B114"/>
    <mergeCell ref="A115:B115"/>
    <mergeCell ref="A116:B116"/>
    <mergeCell ref="A119:B119"/>
    <mergeCell ref="A120:B121"/>
    <mergeCell ref="A122:B122"/>
    <mergeCell ref="A123:B123"/>
    <mergeCell ref="A124:B124"/>
    <mergeCell ref="A125:B125"/>
    <mergeCell ref="A126:B126"/>
    <mergeCell ref="A129:B129"/>
    <mergeCell ref="A130:B131"/>
    <mergeCell ref="A132:B132"/>
    <mergeCell ref="A133:B133"/>
    <mergeCell ref="A134:B134"/>
    <mergeCell ref="A135:B135"/>
    <mergeCell ref="A136:B136"/>
    <mergeCell ref="A139:B139"/>
    <mergeCell ref="A140:B141"/>
    <mergeCell ref="A142:B142"/>
    <mergeCell ref="A143:B143"/>
    <mergeCell ref="A144:B144"/>
    <mergeCell ref="A145:B145"/>
    <mergeCell ref="A146:B146"/>
    <mergeCell ref="A149:B149"/>
    <mergeCell ref="A150:B151"/>
    <mergeCell ref="A152:B152"/>
    <mergeCell ref="A153:B153"/>
    <mergeCell ref="A154:B154"/>
    <mergeCell ref="A155:B155"/>
    <mergeCell ref="A156:B156"/>
    <mergeCell ref="A159:B159"/>
    <mergeCell ref="A160:B161"/>
    <mergeCell ref="A162:B162"/>
    <mergeCell ref="A163:B163"/>
    <mergeCell ref="A164:B164"/>
    <mergeCell ref="A165:B165"/>
    <mergeCell ref="A166:B166"/>
    <mergeCell ref="A169:B169"/>
    <mergeCell ref="A170:B171"/>
    <mergeCell ref="A172:B172"/>
    <mergeCell ref="A173:B173"/>
    <mergeCell ref="A174:B174"/>
    <mergeCell ref="A175:B175"/>
    <mergeCell ref="A176:B176"/>
    <mergeCell ref="A179:B179"/>
    <mergeCell ref="A180:B181"/>
    <mergeCell ref="A182:B182"/>
    <mergeCell ref="A183:B183"/>
    <mergeCell ref="A184:B184"/>
    <mergeCell ref="A185:B185"/>
    <mergeCell ref="A186:B186"/>
    <mergeCell ref="A189:B189"/>
    <mergeCell ref="A190:B191"/>
    <mergeCell ref="A192:B192"/>
    <mergeCell ref="A193:B193"/>
    <mergeCell ref="A194:B194"/>
    <mergeCell ref="A195:B195"/>
    <mergeCell ref="A196:B196"/>
    <mergeCell ref="A199:B199"/>
    <mergeCell ref="A200:B201"/>
    <mergeCell ref="A202:B202"/>
    <mergeCell ref="A203:B203"/>
    <mergeCell ref="A204:B204"/>
    <mergeCell ref="A205:B205"/>
    <mergeCell ref="A206:B206"/>
    <mergeCell ref="A209:B209"/>
    <mergeCell ref="A210:B211"/>
    <mergeCell ref="A212:B212"/>
    <mergeCell ref="A213:B213"/>
    <mergeCell ref="A214:B214"/>
    <mergeCell ref="A215:B215"/>
    <mergeCell ref="A216:B216"/>
    <mergeCell ref="A219:B219"/>
    <mergeCell ref="A220:B221"/>
    <mergeCell ref="A222:B222"/>
    <mergeCell ref="A223:B223"/>
    <mergeCell ref="A224:B224"/>
    <mergeCell ref="A225:B225"/>
    <mergeCell ref="A226:B226"/>
    <mergeCell ref="A229:B229"/>
    <mergeCell ref="A230:B231"/>
    <mergeCell ref="A232:B232"/>
    <mergeCell ref="A233:B233"/>
    <mergeCell ref="A234:B234"/>
    <mergeCell ref="A235:B235"/>
    <mergeCell ref="A236:B236"/>
    <mergeCell ref="A239:B239"/>
    <mergeCell ref="A240:B241"/>
    <mergeCell ref="A242:B242"/>
    <mergeCell ref="A243:B243"/>
    <mergeCell ref="A244:B244"/>
    <mergeCell ref="A245:B245"/>
    <mergeCell ref="A246:B246"/>
    <mergeCell ref="A249:B249"/>
    <mergeCell ref="A250:B251"/>
    <mergeCell ref="A252:B252"/>
    <mergeCell ref="A253:B253"/>
    <mergeCell ref="A254:B254"/>
    <mergeCell ref="A255:B255"/>
    <mergeCell ref="A256:B256"/>
    <mergeCell ref="A259:B259"/>
    <mergeCell ref="A260:B261"/>
    <mergeCell ref="A262:B262"/>
    <mergeCell ref="A263:B263"/>
    <mergeCell ref="A264:B264"/>
    <mergeCell ref="A265:B265"/>
    <mergeCell ref="A266:B266"/>
    <mergeCell ref="A269:B269"/>
    <mergeCell ref="A270:B271"/>
    <mergeCell ref="A272:B272"/>
    <mergeCell ref="A273:B273"/>
    <mergeCell ref="A274:B274"/>
    <mergeCell ref="A275:B275"/>
    <mergeCell ref="A276:B276"/>
    <mergeCell ref="A279:B279"/>
    <mergeCell ref="A280:B281"/>
    <mergeCell ref="A282:B282"/>
    <mergeCell ref="A283:B283"/>
    <mergeCell ref="A284:B284"/>
    <mergeCell ref="A285:B285"/>
    <mergeCell ref="A286:B286"/>
    <mergeCell ref="A289:B289"/>
    <mergeCell ref="A290:B291"/>
    <mergeCell ref="A292:B292"/>
    <mergeCell ref="A293:B293"/>
    <mergeCell ref="A294:B294"/>
    <mergeCell ref="A295:B295"/>
    <mergeCell ref="A296:B296"/>
    <mergeCell ref="A299:B299"/>
    <mergeCell ref="A300:B301"/>
    <mergeCell ref="A302:B302"/>
    <mergeCell ref="A303:B303"/>
    <mergeCell ref="A304:B304"/>
    <mergeCell ref="A305:B305"/>
    <mergeCell ref="A306:B306"/>
    <mergeCell ref="A309:B309"/>
    <mergeCell ref="A310:B311"/>
    <mergeCell ref="A312:B312"/>
    <mergeCell ref="A313:B313"/>
    <mergeCell ref="A314:B314"/>
    <mergeCell ref="A315:B315"/>
    <mergeCell ref="A316:B316"/>
    <mergeCell ref="A319:B319"/>
    <mergeCell ref="A320:B321"/>
    <mergeCell ref="A322:B322"/>
    <mergeCell ref="A323:B323"/>
    <mergeCell ref="A324:B324"/>
    <mergeCell ref="A325:B325"/>
    <mergeCell ref="A326:B326"/>
    <mergeCell ref="A329:B329"/>
    <mergeCell ref="A330:B331"/>
    <mergeCell ref="A332:B332"/>
    <mergeCell ref="A333:B333"/>
    <mergeCell ref="A334:B334"/>
    <mergeCell ref="A335:B335"/>
    <mergeCell ref="A336:B336"/>
    <mergeCell ref="A339:B339"/>
    <mergeCell ref="A340:B341"/>
    <mergeCell ref="A342:B342"/>
    <mergeCell ref="A343:B343"/>
    <mergeCell ref="A344:B344"/>
    <mergeCell ref="A345:B345"/>
    <mergeCell ref="A346:B346"/>
    <mergeCell ref="A349:B349"/>
    <mergeCell ref="A350:B351"/>
    <mergeCell ref="A352:B352"/>
    <mergeCell ref="A353:B353"/>
    <mergeCell ref="A354:B354"/>
    <mergeCell ref="A355:B355"/>
    <mergeCell ref="A356:B356"/>
    <mergeCell ref="A359:B359"/>
    <mergeCell ref="A360:B361"/>
    <mergeCell ref="A362:B362"/>
    <mergeCell ref="A363:B363"/>
    <mergeCell ref="A364:B364"/>
    <mergeCell ref="A365:B365"/>
    <mergeCell ref="A366:B366"/>
    <mergeCell ref="A369:B369"/>
    <mergeCell ref="A370:B371"/>
    <mergeCell ref="A372:B372"/>
    <mergeCell ref="A373:B373"/>
    <mergeCell ref="A374:B374"/>
    <mergeCell ref="A375:B375"/>
    <mergeCell ref="A376:B376"/>
    <mergeCell ref="A379:B379"/>
    <mergeCell ref="A380:B381"/>
    <mergeCell ref="A382:B382"/>
    <mergeCell ref="A383:B383"/>
    <mergeCell ref="A384:B384"/>
    <mergeCell ref="A385:B385"/>
    <mergeCell ref="A386:B386"/>
    <mergeCell ref="A389:B389"/>
    <mergeCell ref="A390:B391"/>
    <mergeCell ref="A392:B392"/>
    <mergeCell ref="A393:B393"/>
    <mergeCell ref="A394:B394"/>
    <mergeCell ref="A395:B395"/>
    <mergeCell ref="A396:B396"/>
    <mergeCell ref="A399:B399"/>
    <mergeCell ref="A400:B401"/>
    <mergeCell ref="A402:B402"/>
    <mergeCell ref="A403:B403"/>
    <mergeCell ref="A404:B404"/>
    <mergeCell ref="A405:B405"/>
    <mergeCell ref="A406:B406"/>
    <mergeCell ref="A409:B409"/>
    <mergeCell ref="A410:B411"/>
    <mergeCell ref="A412:B412"/>
    <mergeCell ref="A413:B413"/>
    <mergeCell ref="A414:B414"/>
    <mergeCell ref="A415:B415"/>
    <mergeCell ref="A416:B416"/>
    <mergeCell ref="A419:B419"/>
    <mergeCell ref="A420:B421"/>
    <mergeCell ref="A422:B422"/>
    <mergeCell ref="A423:B423"/>
    <mergeCell ref="A424:B424"/>
    <mergeCell ref="A425:B425"/>
    <mergeCell ref="A426:B426"/>
    <mergeCell ref="A429:B429"/>
    <mergeCell ref="A430:B431"/>
    <mergeCell ref="A432:B432"/>
    <mergeCell ref="A433:B433"/>
    <mergeCell ref="A434:B434"/>
    <mergeCell ref="A435:B435"/>
    <mergeCell ref="A436:B436"/>
    <mergeCell ref="A439:B439"/>
    <mergeCell ref="A440:B441"/>
    <mergeCell ref="A442:B442"/>
    <mergeCell ref="A443:B443"/>
    <mergeCell ref="A444:B444"/>
    <mergeCell ref="A445:B445"/>
    <mergeCell ref="A446:B446"/>
    <mergeCell ref="A449:B449"/>
    <mergeCell ref="A450:B451"/>
    <mergeCell ref="A452:B452"/>
    <mergeCell ref="A453:B453"/>
    <mergeCell ref="A454:B454"/>
    <mergeCell ref="A455:B455"/>
    <mergeCell ref="A456:B456"/>
    <mergeCell ref="A459:B459"/>
    <mergeCell ref="A460:B461"/>
    <mergeCell ref="A462:B462"/>
    <mergeCell ref="A463:B463"/>
    <mergeCell ref="A464:B464"/>
    <mergeCell ref="A465:B465"/>
    <mergeCell ref="A466:B466"/>
    <mergeCell ref="A469:B469"/>
    <mergeCell ref="A470:B471"/>
    <mergeCell ref="A472:B472"/>
    <mergeCell ref="A473:B473"/>
    <mergeCell ref="A474:B474"/>
    <mergeCell ref="A475:B475"/>
    <mergeCell ref="A476:B476"/>
    <mergeCell ref="A479:B479"/>
    <mergeCell ref="A480:B481"/>
    <mergeCell ref="A482:B482"/>
    <mergeCell ref="A483:B483"/>
    <mergeCell ref="A484:B484"/>
    <mergeCell ref="A485:B485"/>
    <mergeCell ref="A486:B486"/>
    <mergeCell ref="A489:B489"/>
    <mergeCell ref="A490:B491"/>
    <mergeCell ref="A492:B492"/>
    <mergeCell ref="A493:B493"/>
    <mergeCell ref="A494:B49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7.57"/>
    <col customWidth="1" min="2" max="2" width="8.71"/>
    <col customWidth="1" min="3" max="27" width="11.43"/>
  </cols>
  <sheetData>
    <row r="1" ht="12.0" customHeight="1">
      <c r="A1" s="44"/>
      <c r="B1" s="68"/>
      <c r="C1" s="44" t="s">
        <v>73</v>
      </c>
      <c r="D1" s="44" t="s">
        <v>74</v>
      </c>
      <c r="E1" s="44" t="s">
        <v>75</v>
      </c>
      <c r="F1" s="44" t="s">
        <v>76</v>
      </c>
      <c r="G1" s="44" t="s">
        <v>77</v>
      </c>
      <c r="H1" s="44" t="s">
        <v>78</v>
      </c>
      <c r="I1" s="44" t="s">
        <v>79</v>
      </c>
      <c r="J1" s="44" t="s">
        <v>80</v>
      </c>
      <c r="K1" s="44" t="s">
        <v>81</v>
      </c>
      <c r="L1" s="44" t="s">
        <v>82</v>
      </c>
      <c r="M1" s="44" t="s">
        <v>83</v>
      </c>
      <c r="N1" s="44" t="s">
        <v>84</v>
      </c>
      <c r="O1" s="44" t="s">
        <v>26</v>
      </c>
      <c r="P1" s="44" t="s">
        <v>27</v>
      </c>
      <c r="Q1" s="44" t="s">
        <v>28</v>
      </c>
      <c r="R1" s="44" t="s">
        <v>29</v>
      </c>
      <c r="S1" s="44" t="s">
        <v>30</v>
      </c>
      <c r="T1" s="44"/>
      <c r="U1" s="44"/>
      <c r="V1" s="44"/>
      <c r="W1" s="44"/>
      <c r="X1" s="44"/>
      <c r="Y1" s="44"/>
      <c r="Z1" s="44"/>
      <c r="AA1" s="44"/>
    </row>
    <row r="2" ht="12.0" customHeight="1">
      <c r="A2" s="16" t="s">
        <v>107</v>
      </c>
      <c r="B2" s="16"/>
      <c r="C2" s="30">
        <f t="shared" ref="C2:N2" si="1">SUM(C12,C22,C32,C42,C52,C62,C72,C82,C92,C102,C112,C122,C132,C142,C152,C162,C172,C182,C192,C202,C212,C222,C232,C242,C252,C262,C272,C282,C292,C302,C312,C322,C332,C342,C352,C362,C372,C382,C392,C402,C412,C422,C432,C442,C452,C462,C472,C482,C492,C502,C512,C522,C532,C542,C552,C562,C572,C582,C592,C602,C612,C622,C632,C642,C652,C662,C672,C682,C692,C702,C712,C722,C732,C742,C752,C762,C772,C782,C792,C802,C812,C822,C832,C842,C852,C862,C872,C882,C892,C902,C912,C922,C932,C942,C952,C962,C972,C982,C992,C1002)</f>
        <v>15486</v>
      </c>
      <c r="D2" s="30">
        <f t="shared" si="1"/>
        <v>19220</v>
      </c>
      <c r="E2" s="30">
        <f t="shared" si="1"/>
        <v>22954</v>
      </c>
      <c r="F2" s="30">
        <f t="shared" si="1"/>
        <v>19086</v>
      </c>
      <c r="G2" s="30">
        <f t="shared" si="1"/>
        <v>19622</v>
      </c>
      <c r="H2" s="30">
        <f t="shared" si="1"/>
        <v>11886</v>
      </c>
      <c r="I2" s="30">
        <f t="shared" si="1"/>
        <v>12020</v>
      </c>
      <c r="J2" s="30">
        <f t="shared" si="1"/>
        <v>11618</v>
      </c>
      <c r="K2" s="30">
        <f t="shared" si="1"/>
        <v>30556</v>
      </c>
      <c r="L2" s="30">
        <f t="shared" si="1"/>
        <v>15888</v>
      </c>
      <c r="M2" s="30">
        <f t="shared" si="1"/>
        <v>15888</v>
      </c>
      <c r="N2" s="30">
        <f t="shared" si="1"/>
        <v>9492</v>
      </c>
      <c r="O2" s="30">
        <f t="shared" ref="O2:O6" si="4">SUM(C2:N2)</f>
        <v>203716</v>
      </c>
      <c r="P2" s="30">
        <f t="shared" ref="P2:S2" si="2">SUM(P12,P22,P32,P42,P52,P62,P72,P82,P92,P102,P112,P122,P132,P142,P152,P162,P172,P182,P192,P202,P212,P222,P232,P242,P252,P262,P272,P282,P292,P302,P312,P322,P332,P342,P352,P362,P372,P382,P392,P402,P412,P422,P432,P442,P452,P462,P472,P482,P492,P502,P512,P522,P532,P542,P552,P562,P572,P582,P592,P602,P612,P622,P632,P642,P652,P662,P672,P682,P692,P702,P712,P722,P732,P742,P752,P762,P772,P782,P792,P802,P812,P822,P832,P842,P852,P862,P872,P882,P892,P902,P912,P922,P932,P942,P952,P962,P972,P982,P992,P1002)</f>
        <v>250539.08</v>
      </c>
      <c r="Q2" s="30">
        <f t="shared" si="2"/>
        <v>270582.2064</v>
      </c>
      <c r="R2" s="30">
        <f t="shared" si="2"/>
        <v>284111.3167</v>
      </c>
      <c r="S2" s="30">
        <f t="shared" si="2"/>
        <v>298316.8826</v>
      </c>
      <c r="T2" s="16"/>
      <c r="U2" s="16"/>
      <c r="V2" s="16"/>
      <c r="W2" s="16"/>
      <c r="X2" s="16"/>
      <c r="Y2" s="16"/>
      <c r="Z2" s="16"/>
      <c r="AA2" s="16"/>
    </row>
    <row r="3" ht="12.0" customHeight="1">
      <c r="A3" s="16" t="s">
        <v>108</v>
      </c>
      <c r="B3" s="16"/>
      <c r="C3" s="30">
        <f t="shared" ref="C3:N3" si="3">SUM(C14,C24,C34,C44,C54,C64,C74,C84,C94,C104,C114,C124,C134,C144,C154,C164,C174,C184,C194,C204,C214,C224,C234,C244,C254,C264,C274,C284,C294,C304,C314,C324,C334,C344,C354,C364,C374,C384,C394,C404,C414,C424,C434,C444,C454,C464,C474,C484,C494,C504,C514,C524,C534,C544,C554,C564,C574,C584,C594,C604,C614,C624,C634,C644,C654,C664,C674,C684,C694,C704,C714,C724,C734,C744,C754,C764,C774,C784,C794,C804,C814,C824,C834,C844,C854,C864,C874,C884,C894,C904,C914,C924,C934,C944,C954,C964,C974,C984,C994,C1004)</f>
        <v>3193.1</v>
      </c>
      <c r="D3" s="30">
        <f t="shared" si="3"/>
        <v>3962.5</v>
      </c>
      <c r="E3" s="30">
        <f t="shared" si="3"/>
        <v>4731.9</v>
      </c>
      <c r="F3" s="30">
        <f t="shared" si="3"/>
        <v>3949.1</v>
      </c>
      <c r="G3" s="30">
        <f t="shared" si="3"/>
        <v>4002.7</v>
      </c>
      <c r="H3" s="30">
        <f t="shared" si="3"/>
        <v>2437.1</v>
      </c>
      <c r="I3" s="30">
        <f t="shared" si="3"/>
        <v>2450.5</v>
      </c>
      <c r="J3" s="30">
        <f t="shared" si="3"/>
        <v>2410.3</v>
      </c>
      <c r="K3" s="30">
        <f t="shared" si="3"/>
        <v>6284.1</v>
      </c>
      <c r="L3" s="30">
        <f t="shared" si="3"/>
        <v>3233.3</v>
      </c>
      <c r="M3" s="30">
        <f t="shared" si="3"/>
        <v>3233.3</v>
      </c>
      <c r="N3" s="30">
        <f t="shared" si="3"/>
        <v>1801.7</v>
      </c>
      <c r="O3" s="30">
        <f t="shared" si="4"/>
        <v>41689.6</v>
      </c>
      <c r="P3" s="30">
        <f t="shared" ref="P3:S3" si="5">SUM(P14,P24,P34,P44,P54,P64,P74,P84,P94,P104,P114,P124,P134,P144,P154,P164,P174,P184,P194,P204,P214,P224,P234,P244,P254,P264,P274,P284,P294,P304,P314,P324,P334,P344,P354,P364,P374,P384,P394,P404,P414,P424,P434,P444,P454,P464,P474,P484,P494,P504,P514,P524,P534,P544,P554,P564,P574,P584,P594,P604,P614,P624,P634,P644,P654,P664,P674,P684,P694,P704,P714,P724,P734,P744,P754,P764,P774,P784,P794,P804,P814,P824,P834,P844,P854,P864,P874,P884,P894,P904,P914,P924,P934,P944,P954,P964,P974,P984,P994,P1004)</f>
        <v>51380.648</v>
      </c>
      <c r="Q3" s="30">
        <f t="shared" si="5"/>
        <v>55491.09984</v>
      </c>
      <c r="R3" s="30">
        <f t="shared" si="5"/>
        <v>58265.65483</v>
      </c>
      <c r="S3" s="30">
        <f t="shared" si="5"/>
        <v>61178.93757</v>
      </c>
      <c r="T3" s="16"/>
      <c r="U3" s="16"/>
      <c r="V3" s="16"/>
      <c r="W3" s="16"/>
      <c r="X3" s="16"/>
      <c r="Y3" s="16"/>
      <c r="Z3" s="16"/>
      <c r="AA3" s="16"/>
    </row>
    <row r="4" ht="12.0" customHeight="1">
      <c r="A4" s="16" t="s">
        <v>87</v>
      </c>
      <c r="B4" s="16"/>
      <c r="C4" s="30">
        <f t="shared" ref="C4:N4" si="6">SUM(C15,C25,C35,C45,C55,C65,C75,C85,C95,C105,C115,C125,C135,C145,C155,C165,C175,C185,C195,C205,C215,C225,C235,C245,C255,C265,C275,C285,C295,C305,C315,C325,C335,C345,C355,C365,C375,C385,C395,C405,C415,C425,C435,C445,C455,C465,C475,C485,C495,C505,C515,C525,C535,C545,C555,C565,C575,C585,C595,C605,C615,C625,C635,C645,C655,C665,C675,C685,C695,C705,C715,C725,C735,C745,C755,C765,C775,C785,C795,C805,C815,C825,C835,C845,C855,C865,C875,C885,C895,C905,C915,C925,C935,C945,C955,C965,C975,C985,C995,C1005)</f>
        <v>18679.1</v>
      </c>
      <c r="D4" s="30">
        <f t="shared" si="6"/>
        <v>23182.5</v>
      </c>
      <c r="E4" s="30">
        <f t="shared" si="6"/>
        <v>27685.9</v>
      </c>
      <c r="F4" s="30">
        <f t="shared" si="6"/>
        <v>23035.1</v>
      </c>
      <c r="G4" s="30">
        <f t="shared" si="6"/>
        <v>23624.7</v>
      </c>
      <c r="H4" s="30">
        <f t="shared" si="6"/>
        <v>14323.1</v>
      </c>
      <c r="I4" s="30">
        <f t="shared" si="6"/>
        <v>14470.5</v>
      </c>
      <c r="J4" s="30">
        <f t="shared" si="6"/>
        <v>14028.3</v>
      </c>
      <c r="K4" s="30">
        <f t="shared" si="6"/>
        <v>36840.1</v>
      </c>
      <c r="L4" s="30">
        <f t="shared" si="6"/>
        <v>19121.3</v>
      </c>
      <c r="M4" s="30">
        <f t="shared" si="6"/>
        <v>19121.3</v>
      </c>
      <c r="N4" s="30">
        <f t="shared" si="6"/>
        <v>11293.7</v>
      </c>
      <c r="O4" s="30">
        <f t="shared" si="4"/>
        <v>245405.6</v>
      </c>
      <c r="P4" s="30">
        <f t="shared" ref="P4:S4" si="7">SUM(P15,P25,P35,P45,P55,P65,P75,P85,P95,P105,P115,P125,P135,P145,P155,P165,P175,P185,P195,P205,P215,P225,P235,P245,P255,P265,P275,P285,P295,P305,P315,P325,P335,P345,P355,P365,P375,P385,P395,P405,P415,P425,P435,P445,P455,P465,P475,P485,P495,P505,P515,P525,P535,P545,P555,P565,P575,P585,P595,P605,P615,P625,P635,P645,P655,P665,P675,P685,P695,P705,P715,P725,P735,P745,P755,P765,P775,P785,P795,P805,P815,P825,P835,P845,P855,P865,P875,P885,P895,P905,P915,P925,P935,P945,P955,P965,P975,P985,P995,P1005)</f>
        <v>301919.728</v>
      </c>
      <c r="Q4" s="30">
        <f t="shared" si="7"/>
        <v>326073.3062</v>
      </c>
      <c r="R4" s="30">
        <f t="shared" si="7"/>
        <v>342376.9716</v>
      </c>
      <c r="S4" s="30">
        <f t="shared" si="7"/>
        <v>359495.8201</v>
      </c>
      <c r="T4" s="16"/>
      <c r="U4" s="16"/>
      <c r="V4" s="16"/>
      <c r="W4" s="16"/>
      <c r="X4" s="16"/>
      <c r="Y4" s="16"/>
      <c r="Z4" s="16"/>
      <c r="AA4" s="16"/>
    </row>
    <row r="5" ht="12.0" customHeight="1">
      <c r="A5" s="16" t="s">
        <v>109</v>
      </c>
      <c r="B5" s="16"/>
      <c r="C5" s="30">
        <f t="shared" ref="C5:N5" si="8">SUM(C16,C26,C36,C46,C56,C66,C76,C86,C96,C106,C116,C126,C136,C146,C156,C166,C176,C186,C196,C206,C216,C226,C236,C246,C256,C266,C276,C286,C296,C306,C316,C326,C336,C346,C356,C366,C376,C386,C396,C406,C416,C426,C436,C446,C456,C466,C476,C486,C496,C506,C516,C526,C536,C546,C556,C566,C576,C586,C596,C606,C616,C626,C636,C646,C656,C666,C676,C686,C696,C706,C716,C726,C736,C746,C756,C766,C776,C786,C796,C806,C816,C826,C836,C846,C856,C866,C876,C886,C896,C906,C916,C926,C936,C946,C956,C966,C976,C986,C996,C1006)</f>
        <v>0</v>
      </c>
      <c r="D5" s="30">
        <f t="shared" si="8"/>
        <v>0</v>
      </c>
      <c r="E5" s="30">
        <f t="shared" si="8"/>
        <v>0</v>
      </c>
      <c r="F5" s="30">
        <f t="shared" si="8"/>
        <v>0</v>
      </c>
      <c r="G5" s="30">
        <f t="shared" si="8"/>
        <v>0</v>
      </c>
      <c r="H5" s="30">
        <f t="shared" si="8"/>
        <v>0</v>
      </c>
      <c r="I5" s="30">
        <f t="shared" si="8"/>
        <v>0</v>
      </c>
      <c r="J5" s="30">
        <f t="shared" si="8"/>
        <v>0</v>
      </c>
      <c r="K5" s="30">
        <f t="shared" si="8"/>
        <v>0</v>
      </c>
      <c r="L5" s="30">
        <f t="shared" si="8"/>
        <v>0</v>
      </c>
      <c r="M5" s="30">
        <f t="shared" si="8"/>
        <v>0</v>
      </c>
      <c r="N5" s="30">
        <f t="shared" si="8"/>
        <v>0</v>
      </c>
      <c r="O5" s="30">
        <f t="shared" si="4"/>
        <v>0</v>
      </c>
      <c r="P5" s="30">
        <f t="shared" ref="P5:S5" si="9">P4-P6</f>
        <v>276759.7507</v>
      </c>
      <c r="Q5" s="30">
        <f t="shared" si="9"/>
        <v>298900.5307</v>
      </c>
      <c r="R5" s="30">
        <f t="shared" si="9"/>
        <v>313845.5573</v>
      </c>
      <c r="S5" s="30">
        <f t="shared" si="9"/>
        <v>329537.8351</v>
      </c>
      <c r="T5" s="16"/>
      <c r="U5" s="16"/>
      <c r="V5" s="16"/>
      <c r="W5" s="16"/>
      <c r="X5" s="16"/>
      <c r="Y5" s="16"/>
      <c r="Z5" s="16"/>
      <c r="AA5" s="16"/>
    </row>
    <row r="6" ht="12.0" customHeight="1">
      <c r="A6" s="16" t="s">
        <v>110</v>
      </c>
      <c r="B6" s="16"/>
      <c r="C6" s="30">
        <f t="shared" ref="C6:N6" si="10">SUM(C17,C27,C37,C47,C57,C67,C77,C87,C97,C107,C117,C127,C137,C147,C157,C167,C177,C187,C197,C207,C217,C227,C237,C247,C257,C267,C277,C287,C297,C307,C317,C327,C337,C347,C357,C367,C377,C387,C397,C407,C417,C427,C437,C447,C457,C467,C477,C487,C497,C507,C517,C527,C537,C547,C557,C567,C577,C587,C597,C607,C617,C627,C637,C647,C657,C667,C677,C687,C697,C707,C717,C727,C737,C747,C757,C767,C777,C787,C797,C807,C817,C827,C837,C847,C857,C867,C877,C887,C897,C907,C917,C927,C937,C947,C957,C967,C977,C987,C997,C1007)</f>
        <v>18679.1</v>
      </c>
      <c r="D6" s="30">
        <f t="shared" si="10"/>
        <v>23182.5</v>
      </c>
      <c r="E6" s="30">
        <f t="shared" si="10"/>
        <v>27685.9</v>
      </c>
      <c r="F6" s="30">
        <f t="shared" si="10"/>
        <v>23035.1</v>
      </c>
      <c r="G6" s="30">
        <f t="shared" si="10"/>
        <v>23624.7</v>
      </c>
      <c r="H6" s="30">
        <f t="shared" si="10"/>
        <v>14323.1</v>
      </c>
      <c r="I6" s="30">
        <f t="shared" si="10"/>
        <v>14470.5</v>
      </c>
      <c r="J6" s="30">
        <f t="shared" si="10"/>
        <v>14028.3</v>
      </c>
      <c r="K6" s="30">
        <f t="shared" si="10"/>
        <v>36840.1</v>
      </c>
      <c r="L6" s="30">
        <f t="shared" si="10"/>
        <v>19121.3</v>
      </c>
      <c r="M6" s="30">
        <f t="shared" si="10"/>
        <v>19121.3</v>
      </c>
      <c r="N6" s="30">
        <f t="shared" si="10"/>
        <v>11293.7</v>
      </c>
      <c r="O6" s="30">
        <f t="shared" si="4"/>
        <v>245405.6</v>
      </c>
      <c r="P6" s="30">
        <f t="shared" ref="P6:S6" si="11">P4/12*$B17</f>
        <v>25159.97733</v>
      </c>
      <c r="Q6" s="30">
        <f t="shared" si="11"/>
        <v>27172.77552</v>
      </c>
      <c r="R6" s="30">
        <f t="shared" si="11"/>
        <v>28531.4143</v>
      </c>
      <c r="S6" s="30">
        <f t="shared" si="11"/>
        <v>29957.98501</v>
      </c>
      <c r="T6" s="16"/>
      <c r="U6" s="16"/>
      <c r="V6" s="16"/>
      <c r="W6" s="16"/>
      <c r="X6" s="16"/>
      <c r="Y6" s="16"/>
      <c r="Z6" s="16"/>
      <c r="AA6" s="16"/>
    </row>
    <row r="7" ht="12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2.0" customHeight="1">
      <c r="A8" s="51" t="str">
        <f>Vendas!A19</f>
        <v>PRODUTO 1</v>
      </c>
      <c r="B8" s="29"/>
      <c r="C8" s="52" t="s">
        <v>73</v>
      </c>
      <c r="D8" s="52" t="s">
        <v>74</v>
      </c>
      <c r="E8" s="52" t="s">
        <v>75</v>
      </c>
      <c r="F8" s="52" t="s">
        <v>76</v>
      </c>
      <c r="G8" s="52" t="s">
        <v>77</v>
      </c>
      <c r="H8" s="52" t="s">
        <v>78</v>
      </c>
      <c r="I8" s="52" t="s">
        <v>79</v>
      </c>
      <c r="J8" s="52" t="s">
        <v>80</v>
      </c>
      <c r="K8" s="52" t="s">
        <v>81</v>
      </c>
      <c r="L8" s="52" t="s">
        <v>82</v>
      </c>
      <c r="M8" s="52" t="s">
        <v>83</v>
      </c>
      <c r="N8" s="52" t="s">
        <v>84</v>
      </c>
      <c r="O8" s="52" t="s">
        <v>26</v>
      </c>
      <c r="P8" s="52" t="s">
        <v>27</v>
      </c>
      <c r="Q8" s="52" t="s">
        <v>28</v>
      </c>
      <c r="R8" s="52" t="s">
        <v>29</v>
      </c>
      <c r="S8" s="52" t="s">
        <v>30</v>
      </c>
      <c r="T8" s="16"/>
      <c r="U8" s="16"/>
      <c r="V8" s="16"/>
      <c r="W8" s="16"/>
      <c r="X8" s="16"/>
      <c r="Y8" s="16"/>
      <c r="Z8" s="16"/>
      <c r="AA8" s="16"/>
    </row>
    <row r="9" ht="15.0" customHeight="1">
      <c r="A9" s="58" t="s">
        <v>102</v>
      </c>
      <c r="B9" s="29"/>
      <c r="C9" s="56">
        <f>Vendas!C21</f>
        <v>10</v>
      </c>
      <c r="D9" s="56">
        <f>Vendas!D21</f>
        <v>15</v>
      </c>
      <c r="E9" s="56">
        <f>Vendas!E21</f>
        <v>20</v>
      </c>
      <c r="F9" s="56">
        <f>Vendas!F21</f>
        <v>15</v>
      </c>
      <c r="G9" s="56">
        <f>Vendas!G21</f>
        <v>15</v>
      </c>
      <c r="H9" s="56">
        <f>Vendas!H21</f>
        <v>5</v>
      </c>
      <c r="I9" s="56">
        <f>Vendas!I21</f>
        <v>5</v>
      </c>
      <c r="J9" s="56">
        <f>Vendas!J21</f>
        <v>5</v>
      </c>
      <c r="K9" s="56">
        <f>Vendas!K21</f>
        <v>30</v>
      </c>
      <c r="L9" s="56">
        <f>Vendas!L21</f>
        <v>10</v>
      </c>
      <c r="M9" s="56">
        <f>Vendas!M21</f>
        <v>10</v>
      </c>
      <c r="N9" s="56">
        <f>Vendas!N21</f>
        <v>25</v>
      </c>
      <c r="O9" s="56">
        <f>SUM(C9:N9)</f>
        <v>165</v>
      </c>
      <c r="P9" s="56">
        <f>Vendas!P21</f>
        <v>186.45</v>
      </c>
      <c r="Q9" s="56">
        <f>Vendas!Q21</f>
        <v>201.366</v>
      </c>
      <c r="R9" s="56">
        <f>Vendas!R21</f>
        <v>211.4343</v>
      </c>
      <c r="S9" s="56">
        <f>Vendas!S21</f>
        <v>222.006015</v>
      </c>
      <c r="T9" s="16"/>
      <c r="U9" s="16"/>
      <c r="V9" s="16"/>
      <c r="W9" s="16"/>
      <c r="X9" s="16"/>
      <c r="Y9" s="16"/>
      <c r="Z9" s="16"/>
      <c r="AA9" s="16"/>
    </row>
    <row r="10" ht="15.0" customHeight="1">
      <c r="A10" s="63" t="s">
        <v>111</v>
      </c>
      <c r="B10" s="69">
        <v>0.4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16"/>
      <c r="U10" s="16"/>
      <c r="V10" s="16"/>
      <c r="W10" s="16"/>
      <c r="X10" s="16"/>
      <c r="Y10" s="16"/>
      <c r="Z10" s="16"/>
      <c r="AA10" s="16"/>
    </row>
    <row r="11" ht="15.0" customHeight="1">
      <c r="A11" s="58" t="s">
        <v>103</v>
      </c>
      <c r="B11" s="29"/>
      <c r="C11" s="60">
        <f>Vendas!C22*(1-$B10)</f>
        <v>720</v>
      </c>
      <c r="D11" s="60">
        <f>Vendas!D22*(1-$B10)</f>
        <v>720</v>
      </c>
      <c r="E11" s="60">
        <f>Vendas!E22*(1-$B10)</f>
        <v>720</v>
      </c>
      <c r="F11" s="60">
        <f>Vendas!F22*(1-$B10)</f>
        <v>720</v>
      </c>
      <c r="G11" s="60">
        <f>Vendas!G22*(1-$B10)</f>
        <v>720</v>
      </c>
      <c r="H11" s="60">
        <f>Vendas!H22*(1-$B10)</f>
        <v>720</v>
      </c>
      <c r="I11" s="60">
        <f>Vendas!I22*(1-$B10)</f>
        <v>720</v>
      </c>
      <c r="J11" s="60">
        <f>Vendas!J22*(1-$B10)</f>
        <v>720</v>
      </c>
      <c r="K11" s="60">
        <f>Vendas!K22*(1-$B10)</f>
        <v>720</v>
      </c>
      <c r="L11" s="60">
        <f>Vendas!L22*(1-$B10)</f>
        <v>720</v>
      </c>
      <c r="M11" s="60">
        <f>Vendas!M22*(1-$B10)</f>
        <v>720</v>
      </c>
      <c r="N11" s="60">
        <f>Vendas!N22*(1-$B10)</f>
        <v>0</v>
      </c>
      <c r="O11" s="60">
        <f>AVERAGE(C11:N11)</f>
        <v>660</v>
      </c>
      <c r="P11" s="60">
        <f>Vendas!P22*(1-Aprovisionamento!$B10)</f>
        <v>720</v>
      </c>
      <c r="Q11" s="60">
        <f>Vendas!Q22*(1-Aprovisionamento!$B10)</f>
        <v>720</v>
      </c>
      <c r="R11" s="60">
        <f>Vendas!R22*(1-Aprovisionamento!$B10)</f>
        <v>720</v>
      </c>
      <c r="S11" s="60">
        <f>Vendas!S22*(1-Aprovisionamento!$B10)</f>
        <v>720</v>
      </c>
      <c r="T11" s="16"/>
      <c r="U11" s="16"/>
      <c r="V11" s="16"/>
      <c r="W11" s="16"/>
      <c r="X11" s="16"/>
      <c r="Y11" s="16"/>
      <c r="Z11" s="16"/>
      <c r="AA11" s="16"/>
    </row>
    <row r="12" ht="15.0" customHeight="1">
      <c r="A12" s="58" t="s">
        <v>112</v>
      </c>
      <c r="B12" s="29"/>
      <c r="C12" s="60">
        <f t="shared" ref="C12:N12" si="12">C9*C11</f>
        <v>7200</v>
      </c>
      <c r="D12" s="60">
        <f t="shared" si="12"/>
        <v>10800</v>
      </c>
      <c r="E12" s="60">
        <f t="shared" si="12"/>
        <v>14400</v>
      </c>
      <c r="F12" s="60">
        <f t="shared" si="12"/>
        <v>10800</v>
      </c>
      <c r="G12" s="60">
        <f t="shared" si="12"/>
        <v>10800</v>
      </c>
      <c r="H12" s="60">
        <f t="shared" si="12"/>
        <v>3600</v>
      </c>
      <c r="I12" s="60">
        <f t="shared" si="12"/>
        <v>3600</v>
      </c>
      <c r="J12" s="60">
        <f t="shared" si="12"/>
        <v>3600</v>
      </c>
      <c r="K12" s="60">
        <f t="shared" si="12"/>
        <v>21600</v>
      </c>
      <c r="L12" s="60">
        <f t="shared" si="12"/>
        <v>7200</v>
      </c>
      <c r="M12" s="60">
        <f t="shared" si="12"/>
        <v>7200</v>
      </c>
      <c r="N12" s="60">
        <f t="shared" si="12"/>
        <v>0</v>
      </c>
      <c r="O12" s="60">
        <f>SUM(C12:N12)</f>
        <v>100800</v>
      </c>
      <c r="P12" s="60">
        <f t="shared" ref="P12:S12" si="13">P9*P11</f>
        <v>134244</v>
      </c>
      <c r="Q12" s="60">
        <f t="shared" si="13"/>
        <v>144983.52</v>
      </c>
      <c r="R12" s="60">
        <f t="shared" si="13"/>
        <v>152232.696</v>
      </c>
      <c r="S12" s="60">
        <f t="shared" si="13"/>
        <v>159844.3308</v>
      </c>
      <c r="T12" s="16"/>
      <c r="U12" s="16"/>
      <c r="V12" s="16"/>
      <c r="W12" s="16"/>
      <c r="X12" s="16"/>
      <c r="Y12" s="16"/>
      <c r="Z12" s="16"/>
      <c r="AA12" s="16"/>
    </row>
    <row r="13" ht="15.0" customHeight="1">
      <c r="A13" s="58" t="s">
        <v>96</v>
      </c>
      <c r="B13" s="29"/>
      <c r="C13" s="62">
        <f>Vendas!C24</f>
        <v>0.21</v>
      </c>
      <c r="D13" s="62">
        <f>Vendas!D24</f>
        <v>0.21</v>
      </c>
      <c r="E13" s="62">
        <f>Vendas!E24</f>
        <v>0.21</v>
      </c>
      <c r="F13" s="62">
        <f>Vendas!F24</f>
        <v>0.21</v>
      </c>
      <c r="G13" s="62">
        <f>Vendas!G24</f>
        <v>0.21</v>
      </c>
      <c r="H13" s="62">
        <f>Vendas!H24</f>
        <v>0.21</v>
      </c>
      <c r="I13" s="62">
        <f>Vendas!I24</f>
        <v>0.21</v>
      </c>
      <c r="J13" s="62">
        <f>Vendas!J24</f>
        <v>0.21</v>
      </c>
      <c r="K13" s="62">
        <f>Vendas!K24</f>
        <v>0.21</v>
      </c>
      <c r="L13" s="62">
        <f>Vendas!L24</f>
        <v>0.21</v>
      </c>
      <c r="M13" s="62">
        <f>Vendas!M24</f>
        <v>0.21</v>
      </c>
      <c r="N13" s="62">
        <f>Vendas!N24</f>
        <v>0.21</v>
      </c>
      <c r="O13" s="60"/>
      <c r="P13" s="60"/>
      <c r="Q13" s="60"/>
      <c r="R13" s="60"/>
      <c r="S13" s="60"/>
      <c r="T13" s="16"/>
      <c r="U13" s="16"/>
      <c r="V13" s="16"/>
      <c r="W13" s="16"/>
      <c r="X13" s="16"/>
      <c r="Y13" s="16"/>
      <c r="Z13" s="16"/>
      <c r="AA13" s="16"/>
    </row>
    <row r="14" ht="15.0" customHeight="1">
      <c r="A14" s="58" t="s">
        <v>113</v>
      </c>
      <c r="B14" s="29"/>
      <c r="C14" s="60">
        <f t="shared" ref="C14:N14" si="14">C12*C13</f>
        <v>1512</v>
      </c>
      <c r="D14" s="60">
        <f t="shared" si="14"/>
        <v>2268</v>
      </c>
      <c r="E14" s="60">
        <f t="shared" si="14"/>
        <v>3024</v>
      </c>
      <c r="F14" s="60">
        <f t="shared" si="14"/>
        <v>2268</v>
      </c>
      <c r="G14" s="60">
        <f t="shared" si="14"/>
        <v>2268</v>
      </c>
      <c r="H14" s="60">
        <f t="shared" si="14"/>
        <v>756</v>
      </c>
      <c r="I14" s="60">
        <f t="shared" si="14"/>
        <v>756</v>
      </c>
      <c r="J14" s="60">
        <f t="shared" si="14"/>
        <v>756</v>
      </c>
      <c r="K14" s="60">
        <f t="shared" si="14"/>
        <v>4536</v>
      </c>
      <c r="L14" s="60">
        <f t="shared" si="14"/>
        <v>1512</v>
      </c>
      <c r="M14" s="60">
        <f t="shared" si="14"/>
        <v>1512</v>
      </c>
      <c r="N14" s="60">
        <f t="shared" si="14"/>
        <v>0</v>
      </c>
      <c r="O14" s="60">
        <f t="shared" ref="O14:O17" si="17">SUM(C14:N14)</f>
        <v>21168</v>
      </c>
      <c r="P14" s="60">
        <f t="shared" ref="P14:S14" si="15">P12*$C13</f>
        <v>28191.24</v>
      </c>
      <c r="Q14" s="60">
        <f t="shared" si="15"/>
        <v>30446.5392</v>
      </c>
      <c r="R14" s="60">
        <f t="shared" si="15"/>
        <v>31968.86616</v>
      </c>
      <c r="S14" s="60">
        <f t="shared" si="15"/>
        <v>33567.30947</v>
      </c>
      <c r="T14" s="16"/>
      <c r="U14" s="16"/>
      <c r="V14" s="16"/>
      <c r="W14" s="16"/>
      <c r="X14" s="16"/>
      <c r="Y14" s="16"/>
      <c r="Z14" s="16"/>
      <c r="AA14" s="16"/>
    </row>
    <row r="15" ht="15.0" customHeight="1">
      <c r="A15" s="58" t="s">
        <v>98</v>
      </c>
      <c r="B15" s="29"/>
      <c r="C15" s="60">
        <f t="shared" ref="C15:N15" si="16">C12+C14</f>
        <v>8712</v>
      </c>
      <c r="D15" s="60">
        <f t="shared" si="16"/>
        <v>13068</v>
      </c>
      <c r="E15" s="60">
        <f t="shared" si="16"/>
        <v>17424</v>
      </c>
      <c r="F15" s="60">
        <f t="shared" si="16"/>
        <v>13068</v>
      </c>
      <c r="G15" s="60">
        <f t="shared" si="16"/>
        <v>13068</v>
      </c>
      <c r="H15" s="60">
        <f t="shared" si="16"/>
        <v>4356</v>
      </c>
      <c r="I15" s="60">
        <f t="shared" si="16"/>
        <v>4356</v>
      </c>
      <c r="J15" s="60">
        <f t="shared" si="16"/>
        <v>4356</v>
      </c>
      <c r="K15" s="60">
        <f t="shared" si="16"/>
        <v>26136</v>
      </c>
      <c r="L15" s="60">
        <f t="shared" si="16"/>
        <v>8712</v>
      </c>
      <c r="M15" s="60">
        <f t="shared" si="16"/>
        <v>8712</v>
      </c>
      <c r="N15" s="60">
        <f t="shared" si="16"/>
        <v>0</v>
      </c>
      <c r="O15" s="60">
        <f t="shared" si="17"/>
        <v>121968</v>
      </c>
      <c r="P15" s="60">
        <f t="shared" ref="P15:S15" si="18">P12+P14</f>
        <v>162435.24</v>
      </c>
      <c r="Q15" s="60">
        <f t="shared" si="18"/>
        <v>175430.0592</v>
      </c>
      <c r="R15" s="60">
        <f t="shared" si="18"/>
        <v>184201.5622</v>
      </c>
      <c r="S15" s="60">
        <f t="shared" si="18"/>
        <v>193411.6403</v>
      </c>
      <c r="T15" s="16"/>
      <c r="U15" s="16"/>
      <c r="V15" s="16"/>
      <c r="W15" s="16"/>
      <c r="X15" s="16"/>
      <c r="Y15" s="16"/>
      <c r="Z15" s="16"/>
      <c r="AA15" s="16"/>
    </row>
    <row r="16" ht="12.0" customHeight="1">
      <c r="A16" s="63" t="s">
        <v>99</v>
      </c>
      <c r="B16" s="64">
        <v>0.0</v>
      </c>
      <c r="C16" s="60">
        <f t="shared" ref="C16:N16" si="19">C15*$B$16</f>
        <v>0</v>
      </c>
      <c r="D16" s="60">
        <f t="shared" si="19"/>
        <v>0</v>
      </c>
      <c r="E16" s="60">
        <f t="shared" si="19"/>
        <v>0</v>
      </c>
      <c r="F16" s="60">
        <f t="shared" si="19"/>
        <v>0</v>
      </c>
      <c r="G16" s="60">
        <f t="shared" si="19"/>
        <v>0</v>
      </c>
      <c r="H16" s="60">
        <f t="shared" si="19"/>
        <v>0</v>
      </c>
      <c r="I16" s="60">
        <f t="shared" si="19"/>
        <v>0</v>
      </c>
      <c r="J16" s="60">
        <f t="shared" si="19"/>
        <v>0</v>
      </c>
      <c r="K16" s="60">
        <f t="shared" si="19"/>
        <v>0</v>
      </c>
      <c r="L16" s="60">
        <f t="shared" si="19"/>
        <v>0</v>
      </c>
      <c r="M16" s="60">
        <f t="shared" si="19"/>
        <v>0</v>
      </c>
      <c r="N16" s="60">
        <f t="shared" si="19"/>
        <v>0</v>
      </c>
      <c r="O16" s="60">
        <f t="shared" si="17"/>
        <v>0</v>
      </c>
      <c r="P16" s="60">
        <f t="shared" ref="P16:S16" si="20">P15*$B16</f>
        <v>0</v>
      </c>
      <c r="Q16" s="60">
        <f t="shared" si="20"/>
        <v>0</v>
      </c>
      <c r="R16" s="60">
        <f t="shared" si="20"/>
        <v>0</v>
      </c>
      <c r="S16" s="60">
        <f t="shared" si="20"/>
        <v>0</v>
      </c>
      <c r="T16" s="16"/>
      <c r="U16" s="16"/>
      <c r="V16" s="16"/>
      <c r="W16" s="16"/>
      <c r="X16" s="16"/>
      <c r="Y16" s="16"/>
      <c r="Z16" s="16"/>
      <c r="AA16" s="16"/>
    </row>
    <row r="17" ht="12.0" customHeight="1">
      <c r="A17" s="63" t="s">
        <v>100</v>
      </c>
      <c r="B17" s="65">
        <f>1-B16</f>
        <v>1</v>
      </c>
      <c r="C17" s="60">
        <f t="shared" ref="C17:N17" si="21">C15*$B$17</f>
        <v>8712</v>
      </c>
      <c r="D17" s="60">
        <f t="shared" si="21"/>
        <v>13068</v>
      </c>
      <c r="E17" s="60">
        <f t="shared" si="21"/>
        <v>17424</v>
      </c>
      <c r="F17" s="60">
        <f t="shared" si="21"/>
        <v>13068</v>
      </c>
      <c r="G17" s="60">
        <f t="shared" si="21"/>
        <v>13068</v>
      </c>
      <c r="H17" s="60">
        <f t="shared" si="21"/>
        <v>4356</v>
      </c>
      <c r="I17" s="60">
        <f t="shared" si="21"/>
        <v>4356</v>
      </c>
      <c r="J17" s="60">
        <f t="shared" si="21"/>
        <v>4356</v>
      </c>
      <c r="K17" s="60">
        <f t="shared" si="21"/>
        <v>26136</v>
      </c>
      <c r="L17" s="60">
        <f t="shared" si="21"/>
        <v>8712</v>
      </c>
      <c r="M17" s="60">
        <f t="shared" si="21"/>
        <v>8712</v>
      </c>
      <c r="N17" s="60">
        <f t="shared" si="21"/>
        <v>0</v>
      </c>
      <c r="O17" s="60">
        <f t="shared" si="17"/>
        <v>121968</v>
      </c>
      <c r="P17" s="60">
        <f t="shared" ref="P17:S17" si="22">P15-P16</f>
        <v>162435.24</v>
      </c>
      <c r="Q17" s="60">
        <f t="shared" si="22"/>
        <v>175430.0592</v>
      </c>
      <c r="R17" s="60">
        <f t="shared" si="22"/>
        <v>184201.5622</v>
      </c>
      <c r="S17" s="60">
        <f t="shared" si="22"/>
        <v>193411.6403</v>
      </c>
      <c r="T17" s="16"/>
      <c r="U17" s="16"/>
      <c r="V17" s="16"/>
      <c r="W17" s="16"/>
      <c r="X17" s="16"/>
      <c r="Y17" s="16"/>
      <c r="Z17" s="16"/>
      <c r="AA17" s="16"/>
    </row>
    <row r="18" ht="15.0" customHeight="1">
      <c r="A18" s="51" t="str">
        <f>Vendas!A29</f>
        <v>PRODUTO 2</v>
      </c>
      <c r="B18" s="29"/>
      <c r="C18" s="52" t="s">
        <v>73</v>
      </c>
      <c r="D18" s="52" t="s">
        <v>74</v>
      </c>
      <c r="E18" s="52" t="s">
        <v>75</v>
      </c>
      <c r="F18" s="52" t="s">
        <v>76</v>
      </c>
      <c r="G18" s="52" t="s">
        <v>77</v>
      </c>
      <c r="H18" s="52" t="s">
        <v>78</v>
      </c>
      <c r="I18" s="52" t="s">
        <v>79</v>
      </c>
      <c r="J18" s="52" t="s">
        <v>80</v>
      </c>
      <c r="K18" s="52" t="s">
        <v>81</v>
      </c>
      <c r="L18" s="52" t="s">
        <v>82</v>
      </c>
      <c r="M18" s="52" t="s">
        <v>83</v>
      </c>
      <c r="N18" s="52" t="s">
        <v>84</v>
      </c>
      <c r="O18" s="52" t="s">
        <v>26</v>
      </c>
      <c r="P18" s="52" t="s">
        <v>27</v>
      </c>
      <c r="Q18" s="52" t="s">
        <v>28</v>
      </c>
      <c r="R18" s="52" t="s">
        <v>29</v>
      </c>
      <c r="S18" s="52" t="s">
        <v>30</v>
      </c>
      <c r="T18" s="16"/>
      <c r="U18" s="16"/>
      <c r="V18" s="16"/>
      <c r="W18" s="16"/>
      <c r="X18" s="16"/>
      <c r="Y18" s="16"/>
      <c r="Z18" s="16"/>
      <c r="AA18" s="16"/>
    </row>
    <row r="19" ht="12.0" customHeight="1">
      <c r="A19" s="58" t="s">
        <v>102</v>
      </c>
      <c r="B19" s="29"/>
      <c r="C19" s="56">
        <f>Vendas!C31</f>
        <v>25</v>
      </c>
      <c r="D19" s="56">
        <f>Vendas!D31</f>
        <v>25</v>
      </c>
      <c r="E19" s="56">
        <f>Vendas!E31</f>
        <v>25</v>
      </c>
      <c r="F19" s="56">
        <f>Vendas!F31</f>
        <v>25</v>
      </c>
      <c r="G19" s="56">
        <f>Vendas!G31</f>
        <v>25</v>
      </c>
      <c r="H19" s="56">
        <f>Vendas!H31</f>
        <v>25</v>
      </c>
      <c r="I19" s="56">
        <f>Vendas!I31</f>
        <v>25</v>
      </c>
      <c r="J19" s="56">
        <f>Vendas!J31</f>
        <v>25</v>
      </c>
      <c r="K19" s="56">
        <f>Vendas!K31</f>
        <v>25</v>
      </c>
      <c r="L19" s="56">
        <f>Vendas!L31</f>
        <v>25</v>
      </c>
      <c r="M19" s="56">
        <f>Vendas!M31</f>
        <v>25</v>
      </c>
      <c r="N19" s="56">
        <f>Vendas!N31</f>
        <v>25</v>
      </c>
      <c r="O19" s="56">
        <f>SUM(C19:N19)</f>
        <v>300</v>
      </c>
      <c r="P19" s="56">
        <f>Vendas!P31</f>
        <v>339</v>
      </c>
      <c r="Q19" s="56">
        <f>Vendas!Q31</f>
        <v>366.12</v>
      </c>
      <c r="R19" s="56">
        <f>Vendas!R31</f>
        <v>384.426</v>
      </c>
      <c r="S19" s="56">
        <f>Vendas!S31</f>
        <v>403.6473</v>
      </c>
      <c r="T19" s="16"/>
      <c r="U19" s="16"/>
      <c r="V19" s="16"/>
      <c r="W19" s="16"/>
      <c r="X19" s="16"/>
      <c r="Y19" s="16"/>
      <c r="Z19" s="16"/>
      <c r="AA19" s="16"/>
    </row>
    <row r="20" ht="12.0" customHeight="1">
      <c r="A20" s="63" t="s">
        <v>111</v>
      </c>
      <c r="B20" s="69">
        <v>0.38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16"/>
      <c r="U20" s="16"/>
      <c r="V20" s="16"/>
      <c r="W20" s="16"/>
      <c r="X20" s="16"/>
      <c r="Y20" s="16"/>
      <c r="Z20" s="16"/>
      <c r="AA20" s="16"/>
    </row>
    <row r="21" ht="15.0" customHeight="1">
      <c r="A21" s="58" t="s">
        <v>103</v>
      </c>
      <c r="B21" s="29"/>
      <c r="C21" s="60">
        <f>Vendas!C32*(1-$B20)</f>
        <v>310</v>
      </c>
      <c r="D21" s="60">
        <f>Vendas!D32*(1-$B20)</f>
        <v>310</v>
      </c>
      <c r="E21" s="60">
        <f>Vendas!E32*(1-$B20)</f>
        <v>310</v>
      </c>
      <c r="F21" s="60">
        <f>Vendas!F32*(1-$B20)</f>
        <v>310</v>
      </c>
      <c r="G21" s="60">
        <f>Vendas!G32*(1-$B20)</f>
        <v>310</v>
      </c>
      <c r="H21" s="60">
        <f>Vendas!H32*(1-$B20)</f>
        <v>310</v>
      </c>
      <c r="I21" s="60">
        <f>Vendas!I32*(1-$B20)</f>
        <v>310</v>
      </c>
      <c r="J21" s="60">
        <f>Vendas!J32*(1-$B20)</f>
        <v>310</v>
      </c>
      <c r="K21" s="60">
        <f>Vendas!K32*(1-$B20)</f>
        <v>310</v>
      </c>
      <c r="L21" s="60">
        <f>Vendas!L32*(1-$B20)</f>
        <v>310</v>
      </c>
      <c r="M21" s="60">
        <f>Vendas!M32*(1-$B20)</f>
        <v>310</v>
      </c>
      <c r="N21" s="60">
        <f>Vendas!N32*(1-$B20)</f>
        <v>310</v>
      </c>
      <c r="O21" s="60">
        <f>AVERAGE(C21:N21)</f>
        <v>310</v>
      </c>
      <c r="P21" s="60">
        <f>Vendas!P32*(1-Aprovisionamento!$B20)</f>
        <v>310</v>
      </c>
      <c r="Q21" s="60">
        <f>Vendas!Q32*(1-Aprovisionamento!$B20)</f>
        <v>310</v>
      </c>
      <c r="R21" s="60">
        <f>Vendas!R32*(1-Aprovisionamento!$B20)</f>
        <v>310</v>
      </c>
      <c r="S21" s="60">
        <f>Vendas!S32*(1-Aprovisionamento!$B20)</f>
        <v>310</v>
      </c>
      <c r="T21" s="16"/>
      <c r="U21" s="16"/>
      <c r="V21" s="16"/>
      <c r="W21" s="16"/>
      <c r="X21" s="16"/>
      <c r="Y21" s="16"/>
      <c r="Z21" s="16"/>
      <c r="AA21" s="16"/>
    </row>
    <row r="22" ht="15.0" customHeight="1">
      <c r="A22" s="58" t="s">
        <v>112</v>
      </c>
      <c r="B22" s="29"/>
      <c r="C22" s="60">
        <f t="shared" ref="C22:N22" si="23">C19*C21</f>
        <v>7750</v>
      </c>
      <c r="D22" s="60">
        <f t="shared" si="23"/>
        <v>7750</v>
      </c>
      <c r="E22" s="60">
        <f t="shared" si="23"/>
        <v>7750</v>
      </c>
      <c r="F22" s="60">
        <f t="shared" si="23"/>
        <v>7750</v>
      </c>
      <c r="G22" s="60">
        <f t="shared" si="23"/>
        <v>7750</v>
      </c>
      <c r="H22" s="60">
        <f t="shared" si="23"/>
        <v>7750</v>
      </c>
      <c r="I22" s="60">
        <f t="shared" si="23"/>
        <v>7750</v>
      </c>
      <c r="J22" s="60">
        <f t="shared" si="23"/>
        <v>7750</v>
      </c>
      <c r="K22" s="60">
        <f t="shared" si="23"/>
        <v>7750</v>
      </c>
      <c r="L22" s="60">
        <f t="shared" si="23"/>
        <v>7750</v>
      </c>
      <c r="M22" s="60">
        <f t="shared" si="23"/>
        <v>7750</v>
      </c>
      <c r="N22" s="60">
        <f t="shared" si="23"/>
        <v>7750</v>
      </c>
      <c r="O22" s="60">
        <f>SUM(C22:N22)</f>
        <v>93000</v>
      </c>
      <c r="P22" s="60">
        <f t="shared" ref="P22:S22" si="24">P19*P21</f>
        <v>105090</v>
      </c>
      <c r="Q22" s="60">
        <f t="shared" si="24"/>
        <v>113497.2</v>
      </c>
      <c r="R22" s="60">
        <f t="shared" si="24"/>
        <v>119172.06</v>
      </c>
      <c r="S22" s="60">
        <f t="shared" si="24"/>
        <v>125130.663</v>
      </c>
      <c r="T22" s="16"/>
      <c r="U22" s="16"/>
      <c r="V22" s="16"/>
      <c r="W22" s="16"/>
      <c r="X22" s="16"/>
      <c r="Y22" s="16"/>
      <c r="Z22" s="16"/>
      <c r="AA22" s="16"/>
    </row>
    <row r="23" ht="15.0" customHeight="1">
      <c r="A23" s="58" t="s">
        <v>96</v>
      </c>
      <c r="B23" s="29"/>
      <c r="C23" s="61">
        <v>0.21</v>
      </c>
      <c r="D23" s="61">
        <v>0.21</v>
      </c>
      <c r="E23" s="61">
        <v>0.21</v>
      </c>
      <c r="F23" s="61">
        <v>0.21</v>
      </c>
      <c r="G23" s="61">
        <v>0.21</v>
      </c>
      <c r="H23" s="61">
        <v>0.21</v>
      </c>
      <c r="I23" s="61">
        <v>0.21</v>
      </c>
      <c r="J23" s="61">
        <v>0.21</v>
      </c>
      <c r="K23" s="61">
        <v>0.21</v>
      </c>
      <c r="L23" s="61">
        <v>0.21</v>
      </c>
      <c r="M23" s="61">
        <v>0.21</v>
      </c>
      <c r="N23" s="61">
        <v>0.21</v>
      </c>
      <c r="O23" s="60"/>
      <c r="P23" s="60"/>
      <c r="Q23" s="60"/>
      <c r="R23" s="60"/>
      <c r="S23" s="60"/>
      <c r="T23" s="16"/>
      <c r="U23" s="16"/>
      <c r="V23" s="16"/>
      <c r="W23" s="16"/>
      <c r="X23" s="16"/>
      <c r="Y23" s="16"/>
      <c r="Z23" s="16"/>
      <c r="AA23" s="16"/>
    </row>
    <row r="24" ht="15.0" customHeight="1">
      <c r="A24" s="58" t="s">
        <v>113</v>
      </c>
      <c r="B24" s="29"/>
      <c r="C24" s="60">
        <f t="shared" ref="C24:N24" si="25">C22*C23</f>
        <v>1627.5</v>
      </c>
      <c r="D24" s="60">
        <f t="shared" si="25"/>
        <v>1627.5</v>
      </c>
      <c r="E24" s="60">
        <f t="shared" si="25"/>
        <v>1627.5</v>
      </c>
      <c r="F24" s="60">
        <f t="shared" si="25"/>
        <v>1627.5</v>
      </c>
      <c r="G24" s="60">
        <f t="shared" si="25"/>
        <v>1627.5</v>
      </c>
      <c r="H24" s="60">
        <f t="shared" si="25"/>
        <v>1627.5</v>
      </c>
      <c r="I24" s="60">
        <f t="shared" si="25"/>
        <v>1627.5</v>
      </c>
      <c r="J24" s="60">
        <f t="shared" si="25"/>
        <v>1627.5</v>
      </c>
      <c r="K24" s="60">
        <f t="shared" si="25"/>
        <v>1627.5</v>
      </c>
      <c r="L24" s="60">
        <f t="shared" si="25"/>
        <v>1627.5</v>
      </c>
      <c r="M24" s="60">
        <f t="shared" si="25"/>
        <v>1627.5</v>
      </c>
      <c r="N24" s="60">
        <f t="shared" si="25"/>
        <v>1627.5</v>
      </c>
      <c r="O24" s="60">
        <f t="shared" ref="O24:O27" si="28">SUM(C24:N24)</f>
        <v>19530</v>
      </c>
      <c r="P24" s="60">
        <f t="shared" ref="P24:S24" si="26">P22*$C23</f>
        <v>22068.9</v>
      </c>
      <c r="Q24" s="60">
        <f t="shared" si="26"/>
        <v>23834.412</v>
      </c>
      <c r="R24" s="60">
        <f t="shared" si="26"/>
        <v>25026.1326</v>
      </c>
      <c r="S24" s="60">
        <f t="shared" si="26"/>
        <v>26277.43923</v>
      </c>
      <c r="T24" s="16"/>
      <c r="U24" s="16"/>
      <c r="V24" s="16"/>
      <c r="W24" s="16"/>
      <c r="X24" s="16"/>
      <c r="Y24" s="16"/>
      <c r="Z24" s="16"/>
      <c r="AA24" s="16"/>
    </row>
    <row r="25" ht="15.0" customHeight="1">
      <c r="A25" s="58" t="s">
        <v>98</v>
      </c>
      <c r="B25" s="29"/>
      <c r="C25" s="60">
        <f t="shared" ref="C25:N25" si="27">C22+C24</f>
        <v>9377.5</v>
      </c>
      <c r="D25" s="60">
        <f t="shared" si="27"/>
        <v>9377.5</v>
      </c>
      <c r="E25" s="60">
        <f t="shared" si="27"/>
        <v>9377.5</v>
      </c>
      <c r="F25" s="60">
        <f t="shared" si="27"/>
        <v>9377.5</v>
      </c>
      <c r="G25" s="60">
        <f t="shared" si="27"/>
        <v>9377.5</v>
      </c>
      <c r="H25" s="60">
        <f t="shared" si="27"/>
        <v>9377.5</v>
      </c>
      <c r="I25" s="60">
        <f t="shared" si="27"/>
        <v>9377.5</v>
      </c>
      <c r="J25" s="60">
        <f t="shared" si="27"/>
        <v>9377.5</v>
      </c>
      <c r="K25" s="60">
        <f t="shared" si="27"/>
        <v>9377.5</v>
      </c>
      <c r="L25" s="60">
        <f t="shared" si="27"/>
        <v>9377.5</v>
      </c>
      <c r="M25" s="60">
        <f t="shared" si="27"/>
        <v>9377.5</v>
      </c>
      <c r="N25" s="60">
        <f t="shared" si="27"/>
        <v>9377.5</v>
      </c>
      <c r="O25" s="60">
        <f t="shared" si="28"/>
        <v>112530</v>
      </c>
      <c r="P25" s="60">
        <f t="shared" ref="P25:S25" si="29">P22+P24</f>
        <v>127158.9</v>
      </c>
      <c r="Q25" s="60">
        <f t="shared" si="29"/>
        <v>137331.612</v>
      </c>
      <c r="R25" s="60">
        <f t="shared" si="29"/>
        <v>144198.1926</v>
      </c>
      <c r="S25" s="60">
        <f t="shared" si="29"/>
        <v>151408.1022</v>
      </c>
      <c r="T25" s="16"/>
      <c r="U25" s="16"/>
      <c r="V25" s="16"/>
      <c r="W25" s="16"/>
      <c r="X25" s="16"/>
      <c r="Y25" s="16"/>
      <c r="Z25" s="16"/>
      <c r="AA25" s="16"/>
    </row>
    <row r="26" ht="15.0" customHeight="1">
      <c r="A26" s="63" t="s">
        <v>99</v>
      </c>
      <c r="B26" s="64">
        <v>0.0</v>
      </c>
      <c r="C26" s="60">
        <f t="shared" ref="C26:N26" si="30">C25*$B$16</f>
        <v>0</v>
      </c>
      <c r="D26" s="60">
        <f t="shared" si="30"/>
        <v>0</v>
      </c>
      <c r="E26" s="60">
        <f t="shared" si="30"/>
        <v>0</v>
      </c>
      <c r="F26" s="60">
        <f t="shared" si="30"/>
        <v>0</v>
      </c>
      <c r="G26" s="60">
        <f t="shared" si="30"/>
        <v>0</v>
      </c>
      <c r="H26" s="60">
        <f t="shared" si="30"/>
        <v>0</v>
      </c>
      <c r="I26" s="60">
        <f t="shared" si="30"/>
        <v>0</v>
      </c>
      <c r="J26" s="60">
        <f t="shared" si="30"/>
        <v>0</v>
      </c>
      <c r="K26" s="60">
        <f t="shared" si="30"/>
        <v>0</v>
      </c>
      <c r="L26" s="60">
        <f t="shared" si="30"/>
        <v>0</v>
      </c>
      <c r="M26" s="60">
        <f t="shared" si="30"/>
        <v>0</v>
      </c>
      <c r="N26" s="60">
        <f t="shared" si="30"/>
        <v>0</v>
      </c>
      <c r="O26" s="60">
        <f t="shared" si="28"/>
        <v>0</v>
      </c>
      <c r="P26" s="60">
        <f t="shared" ref="P26:S26" si="31">P25*$B26</f>
        <v>0</v>
      </c>
      <c r="Q26" s="60">
        <f t="shared" si="31"/>
        <v>0</v>
      </c>
      <c r="R26" s="60">
        <f t="shared" si="31"/>
        <v>0</v>
      </c>
      <c r="S26" s="60">
        <f t="shared" si="31"/>
        <v>0</v>
      </c>
      <c r="T26" s="16"/>
      <c r="U26" s="16"/>
      <c r="V26" s="16"/>
      <c r="W26" s="16"/>
      <c r="X26" s="16"/>
      <c r="Y26" s="16"/>
      <c r="Z26" s="16"/>
      <c r="AA26" s="16"/>
    </row>
    <row r="27" ht="12.0" customHeight="1">
      <c r="A27" s="63" t="s">
        <v>100</v>
      </c>
      <c r="B27" s="65">
        <f>1-B26</f>
        <v>1</v>
      </c>
      <c r="C27" s="60">
        <f t="shared" ref="C27:N27" si="32">C25*$B$17</f>
        <v>9377.5</v>
      </c>
      <c r="D27" s="60">
        <f t="shared" si="32"/>
        <v>9377.5</v>
      </c>
      <c r="E27" s="60">
        <f t="shared" si="32"/>
        <v>9377.5</v>
      </c>
      <c r="F27" s="60">
        <f t="shared" si="32"/>
        <v>9377.5</v>
      </c>
      <c r="G27" s="60">
        <f t="shared" si="32"/>
        <v>9377.5</v>
      </c>
      <c r="H27" s="60">
        <f t="shared" si="32"/>
        <v>9377.5</v>
      </c>
      <c r="I27" s="60">
        <f t="shared" si="32"/>
        <v>9377.5</v>
      </c>
      <c r="J27" s="60">
        <f t="shared" si="32"/>
        <v>9377.5</v>
      </c>
      <c r="K27" s="60">
        <f t="shared" si="32"/>
        <v>9377.5</v>
      </c>
      <c r="L27" s="60">
        <f t="shared" si="32"/>
        <v>9377.5</v>
      </c>
      <c r="M27" s="60">
        <f t="shared" si="32"/>
        <v>9377.5</v>
      </c>
      <c r="N27" s="60">
        <f t="shared" si="32"/>
        <v>9377.5</v>
      </c>
      <c r="O27" s="60">
        <f t="shared" si="28"/>
        <v>112530</v>
      </c>
      <c r="P27" s="60">
        <f t="shared" ref="P27:S27" si="33">P25-P26</f>
        <v>127158.9</v>
      </c>
      <c r="Q27" s="60">
        <f t="shared" si="33"/>
        <v>137331.612</v>
      </c>
      <c r="R27" s="60">
        <f t="shared" si="33"/>
        <v>144198.1926</v>
      </c>
      <c r="S27" s="60">
        <f t="shared" si="33"/>
        <v>151408.1022</v>
      </c>
      <c r="T27" s="16"/>
      <c r="U27" s="16"/>
      <c r="V27" s="16"/>
      <c r="W27" s="16"/>
      <c r="X27" s="16"/>
      <c r="Y27" s="16"/>
      <c r="Z27" s="16"/>
      <c r="AA27" s="16"/>
    </row>
    <row r="28" ht="12.0" customHeight="1">
      <c r="A28" s="51" t="str">
        <f>Vendas!A39</f>
        <v>PRODUTO 3</v>
      </c>
      <c r="B28" s="29"/>
      <c r="C28" s="52" t="s">
        <v>73</v>
      </c>
      <c r="D28" s="52" t="s">
        <v>74</v>
      </c>
      <c r="E28" s="52" t="s">
        <v>75</v>
      </c>
      <c r="F28" s="52" t="s">
        <v>76</v>
      </c>
      <c r="G28" s="52" t="s">
        <v>77</v>
      </c>
      <c r="H28" s="52" t="s">
        <v>78</v>
      </c>
      <c r="I28" s="52" t="s">
        <v>79</v>
      </c>
      <c r="J28" s="52" t="s">
        <v>80</v>
      </c>
      <c r="K28" s="52" t="s">
        <v>81</v>
      </c>
      <c r="L28" s="52" t="s">
        <v>82</v>
      </c>
      <c r="M28" s="52" t="s">
        <v>83</v>
      </c>
      <c r="N28" s="52" t="s">
        <v>84</v>
      </c>
      <c r="O28" s="52" t="s">
        <v>26</v>
      </c>
      <c r="P28" s="52" t="s">
        <v>27</v>
      </c>
      <c r="Q28" s="52" t="s">
        <v>28</v>
      </c>
      <c r="R28" s="52" t="s">
        <v>29</v>
      </c>
      <c r="S28" s="52" t="s">
        <v>30</v>
      </c>
      <c r="T28" s="16"/>
      <c r="U28" s="16"/>
      <c r="V28" s="16"/>
      <c r="W28" s="16"/>
      <c r="X28" s="16"/>
      <c r="Y28" s="16"/>
      <c r="Z28" s="16"/>
      <c r="AA28" s="16"/>
    </row>
    <row r="29" ht="15.0" customHeight="1">
      <c r="A29" s="58" t="s">
        <v>102</v>
      </c>
      <c r="B29" s="29"/>
      <c r="C29" s="56">
        <f>Vendas!C41</f>
        <v>4</v>
      </c>
      <c r="D29" s="56">
        <f>Vendas!D41</f>
        <v>5</v>
      </c>
      <c r="E29" s="56">
        <f>Vendas!E41</f>
        <v>6</v>
      </c>
      <c r="F29" s="56">
        <f>Vendas!F41</f>
        <v>4</v>
      </c>
      <c r="G29" s="56">
        <f>Vendas!G41</f>
        <v>8</v>
      </c>
      <c r="H29" s="56">
        <f>Vendas!H41</f>
        <v>4</v>
      </c>
      <c r="I29" s="56">
        <f>Vendas!I41</f>
        <v>5</v>
      </c>
      <c r="J29" s="56">
        <f>Vendas!J41</f>
        <v>2</v>
      </c>
      <c r="K29" s="56">
        <f>Vendas!K41</f>
        <v>9</v>
      </c>
      <c r="L29" s="56">
        <f>Vendas!L41</f>
        <v>7</v>
      </c>
      <c r="M29" s="56">
        <f>Vendas!M41</f>
        <v>7</v>
      </c>
      <c r="N29" s="56">
        <f>Vendas!N41</f>
        <v>13</v>
      </c>
      <c r="O29" s="56">
        <f>SUM(C29:N29)</f>
        <v>74</v>
      </c>
      <c r="P29" s="56">
        <f>Vendas!P41</f>
        <v>83.62</v>
      </c>
      <c r="Q29" s="56">
        <f>Vendas!Q41</f>
        <v>90.3096</v>
      </c>
      <c r="R29" s="56">
        <f>Vendas!R41</f>
        <v>94.82508</v>
      </c>
      <c r="S29" s="56">
        <f>Vendas!S41</f>
        <v>99.566334</v>
      </c>
      <c r="T29" s="16"/>
      <c r="U29" s="16"/>
      <c r="V29" s="16"/>
      <c r="W29" s="16"/>
      <c r="X29" s="16"/>
      <c r="Y29" s="16"/>
      <c r="Z29" s="16"/>
      <c r="AA29" s="16"/>
    </row>
    <row r="30" ht="15.0" customHeight="1">
      <c r="A30" s="63" t="s">
        <v>111</v>
      </c>
      <c r="B30" s="69">
        <v>0.33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16"/>
      <c r="U30" s="16"/>
      <c r="V30" s="16"/>
      <c r="W30" s="16"/>
      <c r="X30" s="16"/>
      <c r="Y30" s="16"/>
      <c r="Z30" s="16"/>
      <c r="AA30" s="16"/>
    </row>
    <row r="31" ht="12.0" customHeight="1">
      <c r="A31" s="58" t="s">
        <v>103</v>
      </c>
      <c r="B31" s="29"/>
      <c r="C31" s="60">
        <f>Vendas!C42*(1-$B30)</f>
        <v>134</v>
      </c>
      <c r="D31" s="60">
        <f>Vendas!D42*(1-$B30)</f>
        <v>134</v>
      </c>
      <c r="E31" s="60">
        <f>Vendas!E42*(1-$B30)</f>
        <v>134</v>
      </c>
      <c r="F31" s="60">
        <f>Vendas!F42*(1-$B30)</f>
        <v>134</v>
      </c>
      <c r="G31" s="60">
        <f>Vendas!G42*(1-$B30)</f>
        <v>134</v>
      </c>
      <c r="H31" s="60">
        <f>Vendas!H42*(1-$B30)</f>
        <v>134</v>
      </c>
      <c r="I31" s="60">
        <f>Vendas!I42*(1-$B30)</f>
        <v>134</v>
      </c>
      <c r="J31" s="60">
        <f>Vendas!J42*(1-$B30)</f>
        <v>134</v>
      </c>
      <c r="K31" s="60">
        <f>Vendas!K42*(1-$B30)</f>
        <v>134</v>
      </c>
      <c r="L31" s="60">
        <f>Vendas!L42*(1-$B30)</f>
        <v>134</v>
      </c>
      <c r="M31" s="60">
        <f>Vendas!M42*(1-$B30)</f>
        <v>134</v>
      </c>
      <c r="N31" s="60">
        <f>Vendas!N42*(1-$B30)</f>
        <v>134</v>
      </c>
      <c r="O31" s="60">
        <f>AVERAGE(C31:N31)</f>
        <v>134</v>
      </c>
      <c r="P31" s="60">
        <f>Vendas!P42*(1-Aprovisionamento!$B30)</f>
        <v>134</v>
      </c>
      <c r="Q31" s="60">
        <f>Vendas!Q42*(1-Aprovisionamento!$B30)</f>
        <v>134</v>
      </c>
      <c r="R31" s="60">
        <f>Vendas!R42*(1-Aprovisionamento!$B30)</f>
        <v>134</v>
      </c>
      <c r="S31" s="60">
        <f>Vendas!S42*(1-Aprovisionamento!$B30)</f>
        <v>134</v>
      </c>
      <c r="T31" s="16"/>
      <c r="U31" s="16"/>
      <c r="V31" s="16"/>
      <c r="W31" s="16"/>
      <c r="X31" s="16"/>
      <c r="Y31" s="16"/>
      <c r="Z31" s="16"/>
      <c r="AA31" s="16"/>
    </row>
    <row r="32" ht="15.0" customHeight="1">
      <c r="A32" s="58" t="s">
        <v>112</v>
      </c>
      <c r="B32" s="29"/>
      <c r="C32" s="60">
        <f t="shared" ref="C32:N32" si="34">C29*C31</f>
        <v>536</v>
      </c>
      <c r="D32" s="60">
        <f t="shared" si="34"/>
        <v>670</v>
      </c>
      <c r="E32" s="60">
        <f t="shared" si="34"/>
        <v>804</v>
      </c>
      <c r="F32" s="60">
        <f t="shared" si="34"/>
        <v>536</v>
      </c>
      <c r="G32" s="60">
        <f t="shared" si="34"/>
        <v>1072</v>
      </c>
      <c r="H32" s="60">
        <f t="shared" si="34"/>
        <v>536</v>
      </c>
      <c r="I32" s="60">
        <f t="shared" si="34"/>
        <v>670</v>
      </c>
      <c r="J32" s="60">
        <f t="shared" si="34"/>
        <v>268</v>
      </c>
      <c r="K32" s="60">
        <f t="shared" si="34"/>
        <v>1206</v>
      </c>
      <c r="L32" s="60">
        <f t="shared" si="34"/>
        <v>938</v>
      </c>
      <c r="M32" s="60">
        <f t="shared" si="34"/>
        <v>938</v>
      </c>
      <c r="N32" s="60">
        <f t="shared" si="34"/>
        <v>1742</v>
      </c>
      <c r="O32" s="60">
        <f>SUM(C32:N32)</f>
        <v>9916</v>
      </c>
      <c r="P32" s="60">
        <f t="shared" ref="P32:S32" si="35">P29*P31</f>
        <v>11205.08</v>
      </c>
      <c r="Q32" s="60">
        <f t="shared" si="35"/>
        <v>12101.4864</v>
      </c>
      <c r="R32" s="60">
        <f t="shared" si="35"/>
        <v>12706.56072</v>
      </c>
      <c r="S32" s="60">
        <f t="shared" si="35"/>
        <v>13341.88876</v>
      </c>
      <c r="T32" s="16"/>
      <c r="U32" s="16"/>
      <c r="V32" s="16"/>
      <c r="W32" s="16"/>
      <c r="X32" s="16"/>
      <c r="Y32" s="16"/>
      <c r="Z32" s="16"/>
      <c r="AA32" s="16"/>
    </row>
    <row r="33" ht="15.0" customHeight="1">
      <c r="A33" s="58" t="s">
        <v>96</v>
      </c>
      <c r="B33" s="29"/>
      <c r="C33" s="61">
        <v>0.1</v>
      </c>
      <c r="D33" s="61">
        <v>0.1</v>
      </c>
      <c r="E33" s="61">
        <v>0.1</v>
      </c>
      <c r="F33" s="61">
        <v>0.1</v>
      </c>
      <c r="G33" s="61">
        <v>0.1</v>
      </c>
      <c r="H33" s="61">
        <v>0.1</v>
      </c>
      <c r="I33" s="61">
        <v>0.1</v>
      </c>
      <c r="J33" s="61">
        <v>0.1</v>
      </c>
      <c r="K33" s="61">
        <v>0.1</v>
      </c>
      <c r="L33" s="61">
        <v>0.1</v>
      </c>
      <c r="M33" s="61">
        <v>0.1</v>
      </c>
      <c r="N33" s="61">
        <v>0.1</v>
      </c>
      <c r="O33" s="60"/>
      <c r="P33" s="60"/>
      <c r="Q33" s="60"/>
      <c r="R33" s="60"/>
      <c r="S33" s="60"/>
      <c r="T33" s="16"/>
      <c r="U33" s="16"/>
      <c r="V33" s="16"/>
      <c r="W33" s="16"/>
      <c r="X33" s="16"/>
      <c r="Y33" s="16"/>
      <c r="Z33" s="16"/>
      <c r="AA33" s="16"/>
    </row>
    <row r="34" ht="15.0" customHeight="1">
      <c r="A34" s="58" t="s">
        <v>113</v>
      </c>
      <c r="B34" s="29"/>
      <c r="C34" s="60">
        <f t="shared" ref="C34:N34" si="36">C32*C33</f>
        <v>53.6</v>
      </c>
      <c r="D34" s="60">
        <f t="shared" si="36"/>
        <v>67</v>
      </c>
      <c r="E34" s="60">
        <f t="shared" si="36"/>
        <v>80.4</v>
      </c>
      <c r="F34" s="60">
        <f t="shared" si="36"/>
        <v>53.6</v>
      </c>
      <c r="G34" s="60">
        <f t="shared" si="36"/>
        <v>107.2</v>
      </c>
      <c r="H34" s="60">
        <f t="shared" si="36"/>
        <v>53.6</v>
      </c>
      <c r="I34" s="60">
        <f t="shared" si="36"/>
        <v>67</v>
      </c>
      <c r="J34" s="60">
        <f t="shared" si="36"/>
        <v>26.8</v>
      </c>
      <c r="K34" s="60">
        <f t="shared" si="36"/>
        <v>120.6</v>
      </c>
      <c r="L34" s="60">
        <f t="shared" si="36"/>
        <v>93.8</v>
      </c>
      <c r="M34" s="60">
        <f t="shared" si="36"/>
        <v>93.8</v>
      </c>
      <c r="N34" s="60">
        <f t="shared" si="36"/>
        <v>174.2</v>
      </c>
      <c r="O34" s="60">
        <f t="shared" ref="O34:O37" si="39">SUM(C34:N34)</f>
        <v>991.6</v>
      </c>
      <c r="P34" s="60">
        <f t="shared" ref="P34:S34" si="37">P32*$C33</f>
        <v>1120.508</v>
      </c>
      <c r="Q34" s="60">
        <f t="shared" si="37"/>
        <v>1210.14864</v>
      </c>
      <c r="R34" s="60">
        <f t="shared" si="37"/>
        <v>1270.656072</v>
      </c>
      <c r="S34" s="60">
        <f t="shared" si="37"/>
        <v>1334.188876</v>
      </c>
      <c r="T34" s="16"/>
      <c r="U34" s="16"/>
      <c r="V34" s="16"/>
      <c r="W34" s="16"/>
      <c r="X34" s="16"/>
      <c r="Y34" s="16"/>
      <c r="Z34" s="16"/>
      <c r="AA34" s="16"/>
    </row>
    <row r="35" ht="15.0" customHeight="1">
      <c r="A35" s="58" t="s">
        <v>98</v>
      </c>
      <c r="B35" s="29"/>
      <c r="C35" s="60">
        <f t="shared" ref="C35:N35" si="38">C32+C34</f>
        <v>589.6</v>
      </c>
      <c r="D35" s="60">
        <f t="shared" si="38"/>
        <v>737</v>
      </c>
      <c r="E35" s="60">
        <f t="shared" si="38"/>
        <v>884.4</v>
      </c>
      <c r="F35" s="60">
        <f t="shared" si="38"/>
        <v>589.6</v>
      </c>
      <c r="G35" s="60">
        <f t="shared" si="38"/>
        <v>1179.2</v>
      </c>
      <c r="H35" s="60">
        <f t="shared" si="38"/>
        <v>589.6</v>
      </c>
      <c r="I35" s="60">
        <f t="shared" si="38"/>
        <v>737</v>
      </c>
      <c r="J35" s="60">
        <f t="shared" si="38"/>
        <v>294.8</v>
      </c>
      <c r="K35" s="60">
        <f t="shared" si="38"/>
        <v>1326.6</v>
      </c>
      <c r="L35" s="60">
        <f t="shared" si="38"/>
        <v>1031.8</v>
      </c>
      <c r="M35" s="60">
        <f t="shared" si="38"/>
        <v>1031.8</v>
      </c>
      <c r="N35" s="60">
        <f t="shared" si="38"/>
        <v>1916.2</v>
      </c>
      <c r="O35" s="60">
        <f t="shared" si="39"/>
        <v>10907.6</v>
      </c>
      <c r="P35" s="60">
        <f t="shared" ref="P35:S35" si="40">P32+P34</f>
        <v>12325.588</v>
      </c>
      <c r="Q35" s="60">
        <f t="shared" si="40"/>
        <v>13311.63504</v>
      </c>
      <c r="R35" s="60">
        <f t="shared" si="40"/>
        <v>13977.21679</v>
      </c>
      <c r="S35" s="60">
        <f t="shared" si="40"/>
        <v>14676.07763</v>
      </c>
      <c r="T35" s="16"/>
      <c r="U35" s="16"/>
      <c r="V35" s="16"/>
      <c r="W35" s="16"/>
      <c r="X35" s="16"/>
      <c r="Y35" s="16"/>
      <c r="Z35" s="16"/>
      <c r="AA35" s="16"/>
    </row>
    <row r="36" ht="15.0" customHeight="1">
      <c r="A36" s="63" t="s">
        <v>99</v>
      </c>
      <c r="B36" s="64">
        <v>0.0</v>
      </c>
      <c r="C36" s="60">
        <f t="shared" ref="C36:N36" si="41">C35*$B$16</f>
        <v>0</v>
      </c>
      <c r="D36" s="60">
        <f t="shared" si="41"/>
        <v>0</v>
      </c>
      <c r="E36" s="60">
        <f t="shared" si="41"/>
        <v>0</v>
      </c>
      <c r="F36" s="60">
        <f t="shared" si="41"/>
        <v>0</v>
      </c>
      <c r="G36" s="60">
        <f t="shared" si="41"/>
        <v>0</v>
      </c>
      <c r="H36" s="60">
        <f t="shared" si="41"/>
        <v>0</v>
      </c>
      <c r="I36" s="60">
        <f t="shared" si="41"/>
        <v>0</v>
      </c>
      <c r="J36" s="60">
        <f t="shared" si="41"/>
        <v>0</v>
      </c>
      <c r="K36" s="60">
        <f t="shared" si="41"/>
        <v>0</v>
      </c>
      <c r="L36" s="60">
        <f t="shared" si="41"/>
        <v>0</v>
      </c>
      <c r="M36" s="60">
        <f t="shared" si="41"/>
        <v>0</v>
      </c>
      <c r="N36" s="60">
        <f t="shared" si="41"/>
        <v>0</v>
      </c>
      <c r="O36" s="60">
        <f t="shared" si="39"/>
        <v>0</v>
      </c>
      <c r="P36" s="60">
        <f t="shared" ref="P36:S36" si="42">P35*$B36</f>
        <v>0</v>
      </c>
      <c r="Q36" s="60">
        <f t="shared" si="42"/>
        <v>0</v>
      </c>
      <c r="R36" s="60">
        <f t="shared" si="42"/>
        <v>0</v>
      </c>
      <c r="S36" s="60">
        <f t="shared" si="42"/>
        <v>0</v>
      </c>
      <c r="T36" s="16"/>
      <c r="U36" s="16"/>
      <c r="V36" s="16"/>
      <c r="W36" s="16"/>
      <c r="X36" s="16"/>
      <c r="Y36" s="16"/>
      <c r="Z36" s="16"/>
      <c r="AA36" s="16"/>
    </row>
    <row r="37" ht="15.0" customHeight="1">
      <c r="A37" s="63" t="s">
        <v>100</v>
      </c>
      <c r="B37" s="65">
        <f>1-B36</f>
        <v>1</v>
      </c>
      <c r="C37" s="60">
        <f t="shared" ref="C37:N37" si="43">C35*$B$17</f>
        <v>589.6</v>
      </c>
      <c r="D37" s="60">
        <f t="shared" si="43"/>
        <v>737</v>
      </c>
      <c r="E37" s="60">
        <f t="shared" si="43"/>
        <v>884.4</v>
      </c>
      <c r="F37" s="60">
        <f t="shared" si="43"/>
        <v>589.6</v>
      </c>
      <c r="G37" s="60">
        <f t="shared" si="43"/>
        <v>1179.2</v>
      </c>
      <c r="H37" s="60">
        <f t="shared" si="43"/>
        <v>589.6</v>
      </c>
      <c r="I37" s="60">
        <f t="shared" si="43"/>
        <v>737</v>
      </c>
      <c r="J37" s="60">
        <f t="shared" si="43"/>
        <v>294.8</v>
      </c>
      <c r="K37" s="60">
        <f t="shared" si="43"/>
        <v>1326.6</v>
      </c>
      <c r="L37" s="60">
        <f t="shared" si="43"/>
        <v>1031.8</v>
      </c>
      <c r="M37" s="60">
        <f t="shared" si="43"/>
        <v>1031.8</v>
      </c>
      <c r="N37" s="60">
        <f t="shared" si="43"/>
        <v>1916.2</v>
      </c>
      <c r="O37" s="60">
        <f t="shared" si="39"/>
        <v>10907.6</v>
      </c>
      <c r="P37" s="60">
        <f t="shared" ref="P37:S37" si="44">P35-P36</f>
        <v>12325.588</v>
      </c>
      <c r="Q37" s="60">
        <f t="shared" si="44"/>
        <v>13311.63504</v>
      </c>
      <c r="R37" s="60">
        <f t="shared" si="44"/>
        <v>13977.21679</v>
      </c>
      <c r="S37" s="60">
        <f t="shared" si="44"/>
        <v>14676.07763</v>
      </c>
      <c r="T37" s="16"/>
      <c r="U37" s="16"/>
      <c r="V37" s="16"/>
      <c r="W37" s="16"/>
      <c r="X37" s="16"/>
      <c r="Y37" s="16"/>
      <c r="Z37" s="16"/>
      <c r="AA37" s="16"/>
    </row>
    <row r="38" ht="12.0" customHeight="1">
      <c r="A38" s="51" t="str">
        <f>Vendas!A49</f>
        <v/>
      </c>
      <c r="B38" s="29"/>
      <c r="C38" s="52" t="s">
        <v>73</v>
      </c>
      <c r="D38" s="52" t="s">
        <v>74</v>
      </c>
      <c r="E38" s="52" t="s">
        <v>75</v>
      </c>
      <c r="F38" s="52" t="s">
        <v>76</v>
      </c>
      <c r="G38" s="52" t="s">
        <v>77</v>
      </c>
      <c r="H38" s="52" t="s">
        <v>78</v>
      </c>
      <c r="I38" s="52" t="s">
        <v>79</v>
      </c>
      <c r="J38" s="52" t="s">
        <v>80</v>
      </c>
      <c r="K38" s="52" t="s">
        <v>81</v>
      </c>
      <c r="L38" s="52" t="s">
        <v>82</v>
      </c>
      <c r="M38" s="52" t="s">
        <v>83</v>
      </c>
      <c r="N38" s="52" t="s">
        <v>84</v>
      </c>
      <c r="O38" s="52" t="s">
        <v>26</v>
      </c>
      <c r="P38" s="52" t="s">
        <v>27</v>
      </c>
      <c r="Q38" s="52" t="s">
        <v>28</v>
      </c>
      <c r="R38" s="52" t="s">
        <v>29</v>
      </c>
      <c r="S38" s="52" t="s">
        <v>30</v>
      </c>
      <c r="T38" s="16"/>
      <c r="U38" s="16"/>
      <c r="V38" s="16"/>
      <c r="W38" s="16"/>
      <c r="X38" s="16"/>
      <c r="Y38" s="16"/>
      <c r="Z38" s="16"/>
      <c r="AA38" s="16"/>
    </row>
    <row r="39" ht="12.0" customHeight="1">
      <c r="A39" s="58" t="s">
        <v>102</v>
      </c>
      <c r="B39" s="29"/>
      <c r="C39" s="56" t="str">
        <f>Vendas!C51</f>
        <v/>
      </c>
      <c r="D39" s="56" t="str">
        <f>Vendas!D51</f>
        <v/>
      </c>
      <c r="E39" s="56" t="str">
        <f>Vendas!E51</f>
        <v/>
      </c>
      <c r="F39" s="56" t="str">
        <f>Vendas!F51</f>
        <v/>
      </c>
      <c r="G39" s="56" t="str">
        <f>Vendas!G51</f>
        <v/>
      </c>
      <c r="H39" s="56" t="str">
        <f>Vendas!H51</f>
        <v/>
      </c>
      <c r="I39" s="56" t="str">
        <f>Vendas!I51</f>
        <v/>
      </c>
      <c r="J39" s="56" t="str">
        <f>Vendas!J51</f>
        <v/>
      </c>
      <c r="K39" s="56" t="str">
        <f>Vendas!K51</f>
        <v/>
      </c>
      <c r="L39" s="56" t="str">
        <f>Vendas!L51</f>
        <v/>
      </c>
      <c r="M39" s="56" t="str">
        <f>Vendas!M51</f>
        <v/>
      </c>
      <c r="N39" s="56" t="str">
        <f>Vendas!N51</f>
        <v/>
      </c>
      <c r="O39" s="56">
        <f>SUM(C39:N39)</f>
        <v>0</v>
      </c>
      <c r="P39" s="56" t="str">
        <f>Vendas!P51</f>
        <v/>
      </c>
      <c r="Q39" s="56" t="str">
        <f>Vendas!Q51</f>
        <v/>
      </c>
      <c r="R39" s="56" t="str">
        <f>Vendas!R51</f>
        <v/>
      </c>
      <c r="S39" s="56" t="str">
        <f>Vendas!S51</f>
        <v/>
      </c>
      <c r="T39" s="16"/>
      <c r="U39" s="16"/>
      <c r="V39" s="16"/>
      <c r="W39" s="16"/>
      <c r="X39" s="16"/>
      <c r="Y39" s="16"/>
      <c r="Z39" s="16"/>
      <c r="AA39" s="16"/>
    </row>
    <row r="40" ht="12.0" customHeight="1">
      <c r="A40" s="63" t="s">
        <v>111</v>
      </c>
      <c r="B40" s="69">
        <v>0.14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16"/>
      <c r="U40" s="16"/>
      <c r="V40" s="16"/>
      <c r="W40" s="16"/>
      <c r="X40" s="16"/>
      <c r="Y40" s="16"/>
      <c r="Z40" s="16"/>
      <c r="AA40" s="16"/>
    </row>
    <row r="41" ht="15.0" customHeight="1">
      <c r="A41" s="58" t="s">
        <v>103</v>
      </c>
      <c r="B41" s="29"/>
      <c r="C41" s="60">
        <f>Vendas!C52*(1-$B40)</f>
        <v>0</v>
      </c>
      <c r="D41" s="60">
        <f>Vendas!D52*(1-$B40)</f>
        <v>0</v>
      </c>
      <c r="E41" s="60">
        <f>Vendas!E52*(1-$B40)</f>
        <v>0</v>
      </c>
      <c r="F41" s="60">
        <f>Vendas!F52*(1-$B40)</f>
        <v>0</v>
      </c>
      <c r="G41" s="60">
        <f>Vendas!G52*(1-$B40)</f>
        <v>0</v>
      </c>
      <c r="H41" s="60">
        <f>Vendas!H52*(1-$B40)</f>
        <v>0</v>
      </c>
      <c r="I41" s="60">
        <f>Vendas!I52*(1-$B40)</f>
        <v>0</v>
      </c>
      <c r="J41" s="60">
        <f>Vendas!J52*(1-$B40)</f>
        <v>0</v>
      </c>
      <c r="K41" s="60">
        <f>Vendas!K52*(1-$B40)</f>
        <v>0</v>
      </c>
      <c r="L41" s="60">
        <f>Vendas!L52*(1-$B40)</f>
        <v>0</v>
      </c>
      <c r="M41" s="60">
        <f>Vendas!M52*(1-$B40)</f>
        <v>0</v>
      </c>
      <c r="N41" s="60">
        <f>Vendas!N52*(1-$B40)</f>
        <v>0</v>
      </c>
      <c r="O41" s="60">
        <f>AVERAGE(C41:N41)</f>
        <v>0</v>
      </c>
      <c r="P41" s="60">
        <f>Vendas!P52*(1-Aprovisionamento!$B40)</f>
        <v>0</v>
      </c>
      <c r="Q41" s="60">
        <f>Vendas!Q52*(1-Aprovisionamento!$B40)</f>
        <v>0</v>
      </c>
      <c r="R41" s="60">
        <f>Vendas!R52*(1-Aprovisionamento!$B40)</f>
        <v>0</v>
      </c>
      <c r="S41" s="60">
        <f>Vendas!S52*(1-Aprovisionamento!$B40)</f>
        <v>0</v>
      </c>
      <c r="T41" s="16"/>
      <c r="U41" s="16"/>
      <c r="V41" s="16"/>
      <c r="W41" s="16"/>
      <c r="X41" s="16"/>
      <c r="Y41" s="16"/>
      <c r="Z41" s="16"/>
      <c r="AA41" s="16"/>
    </row>
    <row r="42" ht="12.0" customHeight="1">
      <c r="A42" s="58" t="s">
        <v>112</v>
      </c>
      <c r="B42" s="29"/>
      <c r="C42" s="60">
        <f t="shared" ref="C42:N42" si="45">C39*C41</f>
        <v>0</v>
      </c>
      <c r="D42" s="60">
        <f t="shared" si="45"/>
        <v>0</v>
      </c>
      <c r="E42" s="60">
        <f t="shared" si="45"/>
        <v>0</v>
      </c>
      <c r="F42" s="60">
        <f t="shared" si="45"/>
        <v>0</v>
      </c>
      <c r="G42" s="60">
        <f t="shared" si="45"/>
        <v>0</v>
      </c>
      <c r="H42" s="60">
        <f t="shared" si="45"/>
        <v>0</v>
      </c>
      <c r="I42" s="60">
        <f t="shared" si="45"/>
        <v>0</v>
      </c>
      <c r="J42" s="60">
        <f t="shared" si="45"/>
        <v>0</v>
      </c>
      <c r="K42" s="60">
        <f t="shared" si="45"/>
        <v>0</v>
      </c>
      <c r="L42" s="60">
        <f t="shared" si="45"/>
        <v>0</v>
      </c>
      <c r="M42" s="60">
        <f t="shared" si="45"/>
        <v>0</v>
      </c>
      <c r="N42" s="60">
        <f t="shared" si="45"/>
        <v>0</v>
      </c>
      <c r="O42" s="60">
        <f>SUM(C42:N42)</f>
        <v>0</v>
      </c>
      <c r="P42" s="60">
        <f t="shared" ref="P42:S42" si="46">P39*P41</f>
        <v>0</v>
      </c>
      <c r="Q42" s="60">
        <f t="shared" si="46"/>
        <v>0</v>
      </c>
      <c r="R42" s="60">
        <f t="shared" si="46"/>
        <v>0</v>
      </c>
      <c r="S42" s="60">
        <f t="shared" si="46"/>
        <v>0</v>
      </c>
      <c r="T42" s="16"/>
      <c r="U42" s="16"/>
      <c r="V42" s="16"/>
      <c r="W42" s="16"/>
      <c r="X42" s="16"/>
      <c r="Y42" s="16"/>
      <c r="Z42" s="16"/>
      <c r="AA42" s="16"/>
    </row>
    <row r="43" ht="15.0" customHeight="1">
      <c r="A43" s="58" t="s">
        <v>96</v>
      </c>
      <c r="B43" s="29"/>
      <c r="C43" s="61" t="str">
        <f>Vendas!C54</f>
        <v/>
      </c>
      <c r="D43" s="61" t="str">
        <f>Vendas!D54</f>
        <v/>
      </c>
      <c r="E43" s="61" t="str">
        <f>Vendas!E54</f>
        <v/>
      </c>
      <c r="F43" s="61" t="str">
        <f>Vendas!F54</f>
        <v/>
      </c>
      <c r="G43" s="61" t="str">
        <f>Vendas!G54</f>
        <v/>
      </c>
      <c r="H43" s="61" t="str">
        <f>Vendas!H54</f>
        <v/>
      </c>
      <c r="I43" s="61" t="str">
        <f>Vendas!I54</f>
        <v/>
      </c>
      <c r="J43" s="61" t="str">
        <f>Vendas!J54</f>
        <v/>
      </c>
      <c r="K43" s="61" t="str">
        <f>Vendas!K54</f>
        <v/>
      </c>
      <c r="L43" s="61" t="str">
        <f>Vendas!L54</f>
        <v/>
      </c>
      <c r="M43" s="61" t="str">
        <f>Vendas!M54</f>
        <v/>
      </c>
      <c r="N43" s="61" t="str">
        <f>Vendas!N54</f>
        <v/>
      </c>
      <c r="O43" s="60"/>
      <c r="P43" s="60"/>
      <c r="Q43" s="60"/>
      <c r="R43" s="60"/>
      <c r="S43" s="60"/>
      <c r="T43" s="16"/>
      <c r="U43" s="16"/>
      <c r="V43" s="16"/>
      <c r="W43" s="16"/>
      <c r="X43" s="16"/>
      <c r="Y43" s="16"/>
      <c r="Z43" s="16"/>
      <c r="AA43" s="16"/>
    </row>
    <row r="44" ht="15.0" customHeight="1">
      <c r="A44" s="58" t="s">
        <v>113</v>
      </c>
      <c r="B44" s="29"/>
      <c r="C44" s="60">
        <f t="shared" ref="C44:N44" si="47">C42*C43</f>
        <v>0</v>
      </c>
      <c r="D44" s="60">
        <f t="shared" si="47"/>
        <v>0</v>
      </c>
      <c r="E44" s="60">
        <f t="shared" si="47"/>
        <v>0</v>
      </c>
      <c r="F44" s="60">
        <f t="shared" si="47"/>
        <v>0</v>
      </c>
      <c r="G44" s="60">
        <f t="shared" si="47"/>
        <v>0</v>
      </c>
      <c r="H44" s="60">
        <f t="shared" si="47"/>
        <v>0</v>
      </c>
      <c r="I44" s="60">
        <f t="shared" si="47"/>
        <v>0</v>
      </c>
      <c r="J44" s="60">
        <f t="shared" si="47"/>
        <v>0</v>
      </c>
      <c r="K44" s="60">
        <f t="shared" si="47"/>
        <v>0</v>
      </c>
      <c r="L44" s="60">
        <f t="shared" si="47"/>
        <v>0</v>
      </c>
      <c r="M44" s="60">
        <f t="shared" si="47"/>
        <v>0</v>
      </c>
      <c r="N44" s="60">
        <f t="shared" si="47"/>
        <v>0</v>
      </c>
      <c r="O44" s="60">
        <f t="shared" ref="O44:O47" si="50">SUM(C44:N44)</f>
        <v>0</v>
      </c>
      <c r="P44" s="60">
        <f t="shared" ref="P44:S44" si="48">P42*$C43</f>
        <v>0</v>
      </c>
      <c r="Q44" s="60">
        <f t="shared" si="48"/>
        <v>0</v>
      </c>
      <c r="R44" s="60">
        <f t="shared" si="48"/>
        <v>0</v>
      </c>
      <c r="S44" s="60">
        <f t="shared" si="48"/>
        <v>0</v>
      </c>
      <c r="T44" s="16"/>
      <c r="U44" s="16"/>
      <c r="V44" s="16"/>
      <c r="W44" s="16"/>
      <c r="X44" s="16"/>
      <c r="Y44" s="16"/>
      <c r="Z44" s="16"/>
      <c r="AA44" s="16"/>
    </row>
    <row r="45" ht="15.0" customHeight="1">
      <c r="A45" s="58" t="s">
        <v>98</v>
      </c>
      <c r="B45" s="29"/>
      <c r="C45" s="60">
        <f t="shared" ref="C45:N45" si="49">C42+C44</f>
        <v>0</v>
      </c>
      <c r="D45" s="60">
        <f t="shared" si="49"/>
        <v>0</v>
      </c>
      <c r="E45" s="60">
        <f t="shared" si="49"/>
        <v>0</v>
      </c>
      <c r="F45" s="60">
        <f t="shared" si="49"/>
        <v>0</v>
      </c>
      <c r="G45" s="60">
        <f t="shared" si="49"/>
        <v>0</v>
      </c>
      <c r="H45" s="60">
        <f t="shared" si="49"/>
        <v>0</v>
      </c>
      <c r="I45" s="60">
        <f t="shared" si="49"/>
        <v>0</v>
      </c>
      <c r="J45" s="60">
        <f t="shared" si="49"/>
        <v>0</v>
      </c>
      <c r="K45" s="60">
        <f t="shared" si="49"/>
        <v>0</v>
      </c>
      <c r="L45" s="60">
        <f t="shared" si="49"/>
        <v>0</v>
      </c>
      <c r="M45" s="60">
        <f t="shared" si="49"/>
        <v>0</v>
      </c>
      <c r="N45" s="60">
        <f t="shared" si="49"/>
        <v>0</v>
      </c>
      <c r="O45" s="60">
        <f t="shared" si="50"/>
        <v>0</v>
      </c>
      <c r="P45" s="60">
        <f t="shared" ref="P45:S45" si="51">P42+P44</f>
        <v>0</v>
      </c>
      <c r="Q45" s="60">
        <f t="shared" si="51"/>
        <v>0</v>
      </c>
      <c r="R45" s="60">
        <f t="shared" si="51"/>
        <v>0</v>
      </c>
      <c r="S45" s="60">
        <f t="shared" si="51"/>
        <v>0</v>
      </c>
      <c r="T45" s="16"/>
      <c r="U45" s="16"/>
      <c r="V45" s="16"/>
      <c r="W45" s="16"/>
      <c r="X45" s="16"/>
      <c r="Y45" s="16"/>
      <c r="Z45" s="16"/>
      <c r="AA45" s="16"/>
    </row>
    <row r="46" ht="15.0" customHeight="1">
      <c r="A46" s="63" t="s">
        <v>99</v>
      </c>
      <c r="B46" s="64">
        <v>0.0</v>
      </c>
      <c r="C46" s="60">
        <f t="shared" ref="C46:N46" si="52">C45*$B$16</f>
        <v>0</v>
      </c>
      <c r="D46" s="60">
        <f t="shared" si="52"/>
        <v>0</v>
      </c>
      <c r="E46" s="60">
        <f t="shared" si="52"/>
        <v>0</v>
      </c>
      <c r="F46" s="60">
        <f t="shared" si="52"/>
        <v>0</v>
      </c>
      <c r="G46" s="60">
        <f t="shared" si="52"/>
        <v>0</v>
      </c>
      <c r="H46" s="60">
        <f t="shared" si="52"/>
        <v>0</v>
      </c>
      <c r="I46" s="60">
        <f t="shared" si="52"/>
        <v>0</v>
      </c>
      <c r="J46" s="60">
        <f t="shared" si="52"/>
        <v>0</v>
      </c>
      <c r="K46" s="60">
        <f t="shared" si="52"/>
        <v>0</v>
      </c>
      <c r="L46" s="60">
        <f t="shared" si="52"/>
        <v>0</v>
      </c>
      <c r="M46" s="60">
        <f t="shared" si="52"/>
        <v>0</v>
      </c>
      <c r="N46" s="60">
        <f t="shared" si="52"/>
        <v>0</v>
      </c>
      <c r="O46" s="60">
        <f t="shared" si="50"/>
        <v>0</v>
      </c>
      <c r="P46" s="60">
        <f t="shared" ref="P46:S46" si="53">P45*$B46</f>
        <v>0</v>
      </c>
      <c r="Q46" s="60">
        <f t="shared" si="53"/>
        <v>0</v>
      </c>
      <c r="R46" s="60">
        <f t="shared" si="53"/>
        <v>0</v>
      </c>
      <c r="S46" s="60">
        <f t="shared" si="53"/>
        <v>0</v>
      </c>
      <c r="T46" s="16"/>
      <c r="U46" s="16"/>
      <c r="V46" s="16"/>
      <c r="W46" s="16"/>
      <c r="X46" s="16"/>
      <c r="Y46" s="16"/>
      <c r="Z46" s="16"/>
      <c r="AA46" s="16"/>
    </row>
    <row r="47" ht="15.0" customHeight="1">
      <c r="A47" s="63" t="s">
        <v>100</v>
      </c>
      <c r="B47" s="65">
        <f>1-B46</f>
        <v>1</v>
      </c>
      <c r="C47" s="60">
        <f t="shared" ref="C47:N47" si="54">C45*$B$17</f>
        <v>0</v>
      </c>
      <c r="D47" s="60">
        <f t="shared" si="54"/>
        <v>0</v>
      </c>
      <c r="E47" s="60">
        <f t="shared" si="54"/>
        <v>0</v>
      </c>
      <c r="F47" s="60">
        <f t="shared" si="54"/>
        <v>0</v>
      </c>
      <c r="G47" s="60">
        <f t="shared" si="54"/>
        <v>0</v>
      </c>
      <c r="H47" s="60">
        <f t="shared" si="54"/>
        <v>0</v>
      </c>
      <c r="I47" s="60">
        <f t="shared" si="54"/>
        <v>0</v>
      </c>
      <c r="J47" s="60">
        <f t="shared" si="54"/>
        <v>0</v>
      </c>
      <c r="K47" s="60">
        <f t="shared" si="54"/>
        <v>0</v>
      </c>
      <c r="L47" s="60">
        <f t="shared" si="54"/>
        <v>0</v>
      </c>
      <c r="M47" s="60">
        <f t="shared" si="54"/>
        <v>0</v>
      </c>
      <c r="N47" s="60">
        <f t="shared" si="54"/>
        <v>0</v>
      </c>
      <c r="O47" s="60">
        <f t="shared" si="50"/>
        <v>0</v>
      </c>
      <c r="P47" s="60">
        <f t="shared" ref="P47:S47" si="55">P45-P46</f>
        <v>0</v>
      </c>
      <c r="Q47" s="60">
        <f t="shared" si="55"/>
        <v>0</v>
      </c>
      <c r="R47" s="60">
        <f t="shared" si="55"/>
        <v>0</v>
      </c>
      <c r="S47" s="60">
        <f t="shared" si="55"/>
        <v>0</v>
      </c>
      <c r="T47" s="16"/>
      <c r="U47" s="16"/>
      <c r="V47" s="16"/>
      <c r="W47" s="16"/>
      <c r="X47" s="16"/>
      <c r="Y47" s="16"/>
      <c r="Z47" s="16"/>
      <c r="AA47" s="16"/>
    </row>
    <row r="48" ht="15.0" customHeight="1">
      <c r="A48" s="51" t="str">
        <f>Vendas!A59</f>
        <v/>
      </c>
      <c r="B48" s="29"/>
      <c r="C48" s="52" t="s">
        <v>73</v>
      </c>
      <c r="D48" s="52" t="s">
        <v>74</v>
      </c>
      <c r="E48" s="52" t="s">
        <v>75</v>
      </c>
      <c r="F48" s="52" t="s">
        <v>76</v>
      </c>
      <c r="G48" s="52" t="s">
        <v>77</v>
      </c>
      <c r="H48" s="52" t="s">
        <v>78</v>
      </c>
      <c r="I48" s="52" t="s">
        <v>79</v>
      </c>
      <c r="J48" s="52" t="s">
        <v>80</v>
      </c>
      <c r="K48" s="52" t="s">
        <v>81</v>
      </c>
      <c r="L48" s="52" t="s">
        <v>82</v>
      </c>
      <c r="M48" s="52" t="s">
        <v>83</v>
      </c>
      <c r="N48" s="52" t="s">
        <v>84</v>
      </c>
      <c r="O48" s="52" t="s">
        <v>26</v>
      </c>
      <c r="P48" s="52" t="s">
        <v>27</v>
      </c>
      <c r="Q48" s="52" t="s">
        <v>28</v>
      </c>
      <c r="R48" s="52" t="s">
        <v>29</v>
      </c>
      <c r="S48" s="52" t="s">
        <v>30</v>
      </c>
      <c r="T48" s="16"/>
      <c r="U48" s="16"/>
      <c r="V48" s="16"/>
      <c r="W48" s="16"/>
      <c r="X48" s="16"/>
      <c r="Y48" s="16"/>
      <c r="Z48" s="16"/>
      <c r="AA48" s="16"/>
    </row>
    <row r="49" ht="12.0" customHeight="1">
      <c r="A49" s="58" t="s">
        <v>102</v>
      </c>
      <c r="B49" s="29"/>
      <c r="C49" s="56" t="str">
        <f>Vendas!C61</f>
        <v/>
      </c>
      <c r="D49" s="56" t="str">
        <f>Vendas!D61</f>
        <v/>
      </c>
      <c r="E49" s="56" t="str">
        <f>Vendas!E61</f>
        <v/>
      </c>
      <c r="F49" s="56" t="str">
        <f>Vendas!F61</f>
        <v/>
      </c>
      <c r="G49" s="56" t="str">
        <f>Vendas!G61</f>
        <v/>
      </c>
      <c r="H49" s="56" t="str">
        <f>Vendas!H61</f>
        <v/>
      </c>
      <c r="I49" s="56" t="str">
        <f>Vendas!I61</f>
        <v/>
      </c>
      <c r="J49" s="56" t="str">
        <f>Vendas!J61</f>
        <v/>
      </c>
      <c r="K49" s="56" t="str">
        <f>Vendas!K61</f>
        <v/>
      </c>
      <c r="L49" s="56" t="str">
        <f>Vendas!L61</f>
        <v/>
      </c>
      <c r="M49" s="56" t="str">
        <f>Vendas!M61</f>
        <v/>
      </c>
      <c r="N49" s="56" t="str">
        <f>Vendas!N61</f>
        <v/>
      </c>
      <c r="O49" s="56">
        <f>SUM(C49:N49)</f>
        <v>0</v>
      </c>
      <c r="P49" s="56" t="str">
        <f>Vendas!P61</f>
        <v/>
      </c>
      <c r="Q49" s="56" t="str">
        <f>Vendas!Q61</f>
        <v/>
      </c>
      <c r="R49" s="56" t="str">
        <f>Vendas!R61</f>
        <v/>
      </c>
      <c r="S49" s="56" t="str">
        <f>Vendas!S61</f>
        <v/>
      </c>
      <c r="T49" s="16"/>
      <c r="U49" s="16"/>
      <c r="V49" s="16"/>
      <c r="W49" s="16"/>
      <c r="X49" s="16"/>
      <c r="Y49" s="16"/>
      <c r="Z49" s="16"/>
      <c r="AA49" s="16"/>
    </row>
    <row r="50" ht="12.0" customHeight="1">
      <c r="A50" s="63" t="s">
        <v>111</v>
      </c>
      <c r="B50" s="45">
        <v>0.0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16"/>
      <c r="U50" s="16"/>
      <c r="V50" s="16"/>
      <c r="W50" s="16"/>
      <c r="X50" s="16"/>
      <c r="Y50" s="16"/>
      <c r="Z50" s="16"/>
      <c r="AA50" s="16"/>
    </row>
    <row r="51" ht="12.0" customHeight="1">
      <c r="A51" s="58" t="s">
        <v>103</v>
      </c>
      <c r="B51" s="29"/>
      <c r="C51" s="60">
        <f>Vendas!C62*(1-$B50)</f>
        <v>0</v>
      </c>
      <c r="D51" s="60">
        <f>Vendas!D62*(1-$B50)</f>
        <v>0</v>
      </c>
      <c r="E51" s="60">
        <f>Vendas!E62*(1-$B50)</f>
        <v>0</v>
      </c>
      <c r="F51" s="60">
        <f>Vendas!F62*(1-$B50)</f>
        <v>0</v>
      </c>
      <c r="G51" s="60">
        <f>Vendas!G62*(1-$B50)</f>
        <v>0</v>
      </c>
      <c r="H51" s="60">
        <f>Vendas!H62*(1-$B50)</f>
        <v>0</v>
      </c>
      <c r="I51" s="60">
        <f>Vendas!I62*(1-$B50)</f>
        <v>0</v>
      </c>
      <c r="J51" s="60">
        <f>Vendas!J62*(1-$B50)</f>
        <v>0</v>
      </c>
      <c r="K51" s="60">
        <f>Vendas!K62*(1-$B50)</f>
        <v>0</v>
      </c>
      <c r="L51" s="60">
        <f>Vendas!L62*(1-$B50)</f>
        <v>0</v>
      </c>
      <c r="M51" s="60">
        <f>Vendas!M62*(1-$B50)</f>
        <v>0</v>
      </c>
      <c r="N51" s="60">
        <f>Vendas!N62*(1-$B50)</f>
        <v>0</v>
      </c>
      <c r="O51" s="60">
        <f>AVERAGE(C51:N51)</f>
        <v>0</v>
      </c>
      <c r="P51" s="60">
        <f>Vendas!P62*(1-Aprovisionamento!$B50)</f>
        <v>0</v>
      </c>
      <c r="Q51" s="60">
        <f>Vendas!Q62*(1-Aprovisionamento!$B50)</f>
        <v>0</v>
      </c>
      <c r="R51" s="60">
        <f>Vendas!R62*(1-Aprovisionamento!$B50)</f>
        <v>0</v>
      </c>
      <c r="S51" s="60">
        <f>Vendas!S62*(1-Aprovisionamento!$B50)</f>
        <v>0</v>
      </c>
      <c r="T51" s="16"/>
      <c r="U51" s="16"/>
      <c r="V51" s="16"/>
      <c r="W51" s="16"/>
      <c r="X51" s="16"/>
      <c r="Y51" s="16"/>
      <c r="Z51" s="16"/>
      <c r="AA51" s="16"/>
    </row>
    <row r="52" ht="15.0" customHeight="1">
      <c r="A52" s="58" t="s">
        <v>112</v>
      </c>
      <c r="B52" s="29"/>
      <c r="C52" s="60">
        <f t="shared" ref="C52:N52" si="56">C49*C51</f>
        <v>0</v>
      </c>
      <c r="D52" s="60">
        <f t="shared" si="56"/>
        <v>0</v>
      </c>
      <c r="E52" s="60">
        <f t="shared" si="56"/>
        <v>0</v>
      </c>
      <c r="F52" s="60">
        <f t="shared" si="56"/>
        <v>0</v>
      </c>
      <c r="G52" s="60">
        <f t="shared" si="56"/>
        <v>0</v>
      </c>
      <c r="H52" s="60">
        <f t="shared" si="56"/>
        <v>0</v>
      </c>
      <c r="I52" s="60">
        <f t="shared" si="56"/>
        <v>0</v>
      </c>
      <c r="J52" s="60">
        <f t="shared" si="56"/>
        <v>0</v>
      </c>
      <c r="K52" s="60">
        <f t="shared" si="56"/>
        <v>0</v>
      </c>
      <c r="L52" s="60">
        <f t="shared" si="56"/>
        <v>0</v>
      </c>
      <c r="M52" s="60">
        <f t="shared" si="56"/>
        <v>0</v>
      </c>
      <c r="N52" s="60">
        <f t="shared" si="56"/>
        <v>0</v>
      </c>
      <c r="O52" s="60">
        <f>SUM(C52:N52)</f>
        <v>0</v>
      </c>
      <c r="P52" s="60">
        <f t="shared" ref="P52:S52" si="57">P49*P51</f>
        <v>0</v>
      </c>
      <c r="Q52" s="60">
        <f t="shared" si="57"/>
        <v>0</v>
      </c>
      <c r="R52" s="60">
        <f t="shared" si="57"/>
        <v>0</v>
      </c>
      <c r="S52" s="60">
        <f t="shared" si="57"/>
        <v>0</v>
      </c>
      <c r="T52" s="16"/>
      <c r="U52" s="16"/>
      <c r="V52" s="16"/>
      <c r="W52" s="16"/>
      <c r="X52" s="16"/>
      <c r="Y52" s="16"/>
      <c r="Z52" s="16"/>
      <c r="AA52" s="16"/>
    </row>
    <row r="53" ht="12.0" customHeight="1">
      <c r="A53" s="58" t="s">
        <v>96</v>
      </c>
      <c r="B53" s="29"/>
      <c r="C53" s="61" t="str">
        <f>Vendas!C64</f>
        <v/>
      </c>
      <c r="D53" s="61" t="str">
        <f>Vendas!D64</f>
        <v/>
      </c>
      <c r="E53" s="61" t="str">
        <f>Vendas!E64</f>
        <v/>
      </c>
      <c r="F53" s="61" t="str">
        <f>Vendas!F64</f>
        <v/>
      </c>
      <c r="G53" s="61" t="str">
        <f>Vendas!G64</f>
        <v/>
      </c>
      <c r="H53" s="61" t="str">
        <f>Vendas!H64</f>
        <v/>
      </c>
      <c r="I53" s="61" t="str">
        <f>Vendas!I64</f>
        <v/>
      </c>
      <c r="J53" s="61" t="str">
        <f>Vendas!J64</f>
        <v/>
      </c>
      <c r="K53" s="61" t="str">
        <f>Vendas!K64</f>
        <v/>
      </c>
      <c r="L53" s="61" t="str">
        <f>Vendas!L64</f>
        <v/>
      </c>
      <c r="M53" s="61" t="str">
        <f>Vendas!M64</f>
        <v/>
      </c>
      <c r="N53" s="61" t="str">
        <f>Vendas!N64</f>
        <v/>
      </c>
      <c r="O53" s="60"/>
      <c r="P53" s="60"/>
      <c r="Q53" s="60"/>
      <c r="R53" s="60"/>
      <c r="S53" s="60"/>
      <c r="T53" s="16"/>
      <c r="U53" s="16"/>
      <c r="V53" s="16"/>
      <c r="W53" s="16"/>
      <c r="X53" s="16"/>
      <c r="Y53" s="16"/>
      <c r="Z53" s="16"/>
      <c r="AA53" s="16"/>
    </row>
    <row r="54" ht="15.0" customHeight="1">
      <c r="A54" s="58" t="s">
        <v>113</v>
      </c>
      <c r="B54" s="29"/>
      <c r="C54" s="60">
        <f t="shared" ref="C54:N54" si="58">C52*C53</f>
        <v>0</v>
      </c>
      <c r="D54" s="60">
        <f t="shared" si="58"/>
        <v>0</v>
      </c>
      <c r="E54" s="60">
        <f t="shared" si="58"/>
        <v>0</v>
      </c>
      <c r="F54" s="60">
        <f t="shared" si="58"/>
        <v>0</v>
      </c>
      <c r="G54" s="60">
        <f t="shared" si="58"/>
        <v>0</v>
      </c>
      <c r="H54" s="60">
        <f t="shared" si="58"/>
        <v>0</v>
      </c>
      <c r="I54" s="60">
        <f t="shared" si="58"/>
        <v>0</v>
      </c>
      <c r="J54" s="60">
        <f t="shared" si="58"/>
        <v>0</v>
      </c>
      <c r="K54" s="60">
        <f t="shared" si="58"/>
        <v>0</v>
      </c>
      <c r="L54" s="60">
        <f t="shared" si="58"/>
        <v>0</v>
      </c>
      <c r="M54" s="60">
        <f t="shared" si="58"/>
        <v>0</v>
      </c>
      <c r="N54" s="60">
        <f t="shared" si="58"/>
        <v>0</v>
      </c>
      <c r="O54" s="60">
        <f t="shared" ref="O54:O57" si="61">SUM(C54:N54)</f>
        <v>0</v>
      </c>
      <c r="P54" s="60">
        <f t="shared" ref="P54:S54" si="59">P52*$C53</f>
        <v>0</v>
      </c>
      <c r="Q54" s="60">
        <f t="shared" si="59"/>
        <v>0</v>
      </c>
      <c r="R54" s="60">
        <f t="shared" si="59"/>
        <v>0</v>
      </c>
      <c r="S54" s="60">
        <f t="shared" si="59"/>
        <v>0</v>
      </c>
      <c r="T54" s="16"/>
      <c r="U54" s="16"/>
      <c r="V54" s="16"/>
      <c r="W54" s="16"/>
      <c r="X54" s="16"/>
      <c r="Y54" s="16"/>
      <c r="Z54" s="16"/>
      <c r="AA54" s="16"/>
    </row>
    <row r="55" ht="15.0" customHeight="1">
      <c r="A55" s="58" t="s">
        <v>98</v>
      </c>
      <c r="B55" s="29"/>
      <c r="C55" s="60">
        <f t="shared" ref="C55:N55" si="60">C52+C54</f>
        <v>0</v>
      </c>
      <c r="D55" s="60">
        <f t="shared" si="60"/>
        <v>0</v>
      </c>
      <c r="E55" s="60">
        <f t="shared" si="60"/>
        <v>0</v>
      </c>
      <c r="F55" s="60">
        <f t="shared" si="60"/>
        <v>0</v>
      </c>
      <c r="G55" s="60">
        <f t="shared" si="60"/>
        <v>0</v>
      </c>
      <c r="H55" s="60">
        <f t="shared" si="60"/>
        <v>0</v>
      </c>
      <c r="I55" s="60">
        <f t="shared" si="60"/>
        <v>0</v>
      </c>
      <c r="J55" s="60">
        <f t="shared" si="60"/>
        <v>0</v>
      </c>
      <c r="K55" s="60">
        <f t="shared" si="60"/>
        <v>0</v>
      </c>
      <c r="L55" s="60">
        <f t="shared" si="60"/>
        <v>0</v>
      </c>
      <c r="M55" s="60">
        <f t="shared" si="60"/>
        <v>0</v>
      </c>
      <c r="N55" s="60">
        <f t="shared" si="60"/>
        <v>0</v>
      </c>
      <c r="O55" s="60">
        <f t="shared" si="61"/>
        <v>0</v>
      </c>
      <c r="P55" s="60">
        <f t="shared" ref="P55:S55" si="62">P52+P54</f>
        <v>0</v>
      </c>
      <c r="Q55" s="60">
        <f t="shared" si="62"/>
        <v>0</v>
      </c>
      <c r="R55" s="60">
        <f t="shared" si="62"/>
        <v>0</v>
      </c>
      <c r="S55" s="60">
        <f t="shared" si="62"/>
        <v>0</v>
      </c>
      <c r="T55" s="16"/>
      <c r="U55" s="16"/>
      <c r="V55" s="16"/>
      <c r="W55" s="16"/>
      <c r="X55" s="16"/>
      <c r="Y55" s="16"/>
      <c r="Z55" s="16"/>
      <c r="AA55" s="16"/>
    </row>
    <row r="56" ht="15.0" customHeight="1">
      <c r="A56" s="63" t="s">
        <v>99</v>
      </c>
      <c r="B56" s="64">
        <v>0.25</v>
      </c>
      <c r="C56" s="60">
        <f t="shared" ref="C56:N56" si="63">C55*$B$16</f>
        <v>0</v>
      </c>
      <c r="D56" s="60">
        <f t="shared" si="63"/>
        <v>0</v>
      </c>
      <c r="E56" s="60">
        <f t="shared" si="63"/>
        <v>0</v>
      </c>
      <c r="F56" s="60">
        <f t="shared" si="63"/>
        <v>0</v>
      </c>
      <c r="G56" s="60">
        <f t="shared" si="63"/>
        <v>0</v>
      </c>
      <c r="H56" s="60">
        <f t="shared" si="63"/>
        <v>0</v>
      </c>
      <c r="I56" s="60">
        <f t="shared" si="63"/>
        <v>0</v>
      </c>
      <c r="J56" s="60">
        <f t="shared" si="63"/>
        <v>0</v>
      </c>
      <c r="K56" s="60">
        <f t="shared" si="63"/>
        <v>0</v>
      </c>
      <c r="L56" s="60">
        <f t="shared" si="63"/>
        <v>0</v>
      </c>
      <c r="M56" s="60">
        <f t="shared" si="63"/>
        <v>0</v>
      </c>
      <c r="N56" s="60">
        <f t="shared" si="63"/>
        <v>0</v>
      </c>
      <c r="O56" s="60">
        <f t="shared" si="61"/>
        <v>0</v>
      </c>
      <c r="P56" s="60">
        <f t="shared" ref="P56:S56" si="64">P55*$B56</f>
        <v>0</v>
      </c>
      <c r="Q56" s="60">
        <f t="shared" si="64"/>
        <v>0</v>
      </c>
      <c r="R56" s="60">
        <f t="shared" si="64"/>
        <v>0</v>
      </c>
      <c r="S56" s="60">
        <f t="shared" si="64"/>
        <v>0</v>
      </c>
      <c r="T56" s="16"/>
      <c r="U56" s="16"/>
      <c r="V56" s="16"/>
      <c r="W56" s="16"/>
      <c r="X56" s="16"/>
      <c r="Y56" s="16"/>
      <c r="Z56" s="16"/>
      <c r="AA56" s="16"/>
    </row>
    <row r="57" ht="15.0" customHeight="1">
      <c r="A57" s="63" t="s">
        <v>100</v>
      </c>
      <c r="B57" s="65">
        <f>1-B56</f>
        <v>0.75</v>
      </c>
      <c r="C57" s="60">
        <f t="shared" ref="C57:N57" si="65">C55*$B$17</f>
        <v>0</v>
      </c>
      <c r="D57" s="60">
        <f t="shared" si="65"/>
        <v>0</v>
      </c>
      <c r="E57" s="60">
        <f t="shared" si="65"/>
        <v>0</v>
      </c>
      <c r="F57" s="60">
        <f t="shared" si="65"/>
        <v>0</v>
      </c>
      <c r="G57" s="60">
        <f t="shared" si="65"/>
        <v>0</v>
      </c>
      <c r="H57" s="60">
        <f t="shared" si="65"/>
        <v>0</v>
      </c>
      <c r="I57" s="60">
        <f t="shared" si="65"/>
        <v>0</v>
      </c>
      <c r="J57" s="60">
        <f t="shared" si="65"/>
        <v>0</v>
      </c>
      <c r="K57" s="60">
        <f t="shared" si="65"/>
        <v>0</v>
      </c>
      <c r="L57" s="60">
        <f t="shared" si="65"/>
        <v>0</v>
      </c>
      <c r="M57" s="60">
        <f t="shared" si="65"/>
        <v>0</v>
      </c>
      <c r="N57" s="60">
        <f t="shared" si="65"/>
        <v>0</v>
      </c>
      <c r="O57" s="60">
        <f t="shared" si="61"/>
        <v>0</v>
      </c>
      <c r="P57" s="60">
        <f t="shared" ref="P57:S57" si="66">P55-P56</f>
        <v>0</v>
      </c>
      <c r="Q57" s="60">
        <f t="shared" si="66"/>
        <v>0</v>
      </c>
      <c r="R57" s="60">
        <f t="shared" si="66"/>
        <v>0</v>
      </c>
      <c r="S57" s="60">
        <f t="shared" si="66"/>
        <v>0</v>
      </c>
      <c r="T57" s="16"/>
      <c r="U57" s="16"/>
      <c r="V57" s="16"/>
      <c r="W57" s="16"/>
      <c r="X57" s="16"/>
      <c r="Y57" s="16"/>
      <c r="Z57" s="16"/>
      <c r="AA57" s="16"/>
    </row>
    <row r="58" ht="15.0" customHeight="1">
      <c r="A58" s="51" t="str">
        <f>Vendas!A69</f>
        <v/>
      </c>
      <c r="B58" s="29"/>
      <c r="C58" s="52" t="s">
        <v>73</v>
      </c>
      <c r="D58" s="52" t="s">
        <v>74</v>
      </c>
      <c r="E58" s="52" t="s">
        <v>75</v>
      </c>
      <c r="F58" s="52" t="s">
        <v>76</v>
      </c>
      <c r="G58" s="52" t="s">
        <v>77</v>
      </c>
      <c r="H58" s="52" t="s">
        <v>78</v>
      </c>
      <c r="I58" s="52" t="s">
        <v>79</v>
      </c>
      <c r="J58" s="52" t="s">
        <v>80</v>
      </c>
      <c r="K58" s="52" t="s">
        <v>81</v>
      </c>
      <c r="L58" s="52" t="s">
        <v>82</v>
      </c>
      <c r="M58" s="52" t="s">
        <v>83</v>
      </c>
      <c r="N58" s="52" t="s">
        <v>84</v>
      </c>
      <c r="O58" s="52" t="s">
        <v>26</v>
      </c>
      <c r="P58" s="52" t="s">
        <v>27</v>
      </c>
      <c r="Q58" s="52" t="s">
        <v>28</v>
      </c>
      <c r="R58" s="52" t="s">
        <v>29</v>
      </c>
      <c r="S58" s="52" t="s">
        <v>30</v>
      </c>
      <c r="T58" s="16"/>
      <c r="U58" s="16"/>
      <c r="V58" s="16"/>
      <c r="W58" s="16"/>
      <c r="X58" s="16"/>
      <c r="Y58" s="16"/>
      <c r="Z58" s="16"/>
      <c r="AA58" s="16"/>
    </row>
    <row r="59" ht="15.0" customHeight="1">
      <c r="A59" s="58" t="s">
        <v>102</v>
      </c>
      <c r="B59" s="29"/>
      <c r="C59" s="56" t="str">
        <f>Vendas!C71</f>
        <v/>
      </c>
      <c r="D59" s="56" t="str">
        <f>Vendas!D71</f>
        <v/>
      </c>
      <c r="E59" s="56" t="str">
        <f>Vendas!E71</f>
        <v/>
      </c>
      <c r="F59" s="56" t="str">
        <f>Vendas!F71</f>
        <v/>
      </c>
      <c r="G59" s="56" t="str">
        <f>Vendas!G71</f>
        <v/>
      </c>
      <c r="H59" s="56" t="str">
        <f>Vendas!H71</f>
        <v/>
      </c>
      <c r="I59" s="56" t="str">
        <f>Vendas!I71</f>
        <v/>
      </c>
      <c r="J59" s="56" t="str">
        <f>Vendas!J71</f>
        <v/>
      </c>
      <c r="K59" s="56" t="str">
        <f>Vendas!K71</f>
        <v/>
      </c>
      <c r="L59" s="56" t="str">
        <f>Vendas!L71</f>
        <v/>
      </c>
      <c r="M59" s="56" t="str">
        <f>Vendas!M71</f>
        <v/>
      </c>
      <c r="N59" s="56" t="str">
        <f>Vendas!N71</f>
        <v/>
      </c>
      <c r="O59" s="56">
        <f>SUM(C59:N59)</f>
        <v>0</v>
      </c>
      <c r="P59" s="56" t="str">
        <f>Vendas!P71</f>
        <v/>
      </c>
      <c r="Q59" s="56" t="str">
        <f>Vendas!Q71</f>
        <v/>
      </c>
      <c r="R59" s="56" t="str">
        <f>Vendas!R71</f>
        <v/>
      </c>
      <c r="S59" s="56" t="str">
        <f>Vendas!S71</f>
        <v/>
      </c>
      <c r="T59" s="16"/>
      <c r="U59" s="16"/>
      <c r="V59" s="16"/>
      <c r="W59" s="16"/>
      <c r="X59" s="16"/>
      <c r="Y59" s="16"/>
      <c r="Z59" s="16"/>
      <c r="AA59" s="16"/>
    </row>
    <row r="60" ht="15.0" customHeight="1">
      <c r="A60" s="63" t="s">
        <v>111</v>
      </c>
      <c r="B60" s="45">
        <v>0.0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16"/>
      <c r="U60" s="16"/>
      <c r="V60" s="16"/>
      <c r="W60" s="16"/>
      <c r="X60" s="16"/>
      <c r="Y60" s="16"/>
      <c r="Z60" s="16"/>
      <c r="AA60" s="16"/>
    </row>
    <row r="61" ht="12.0" customHeight="1">
      <c r="A61" s="58" t="s">
        <v>103</v>
      </c>
      <c r="B61" s="29"/>
      <c r="C61" s="60">
        <f>Vendas!C72*(1-$B60)</f>
        <v>0</v>
      </c>
      <c r="D61" s="60">
        <f>Vendas!D72*(1-$B60)</f>
        <v>0</v>
      </c>
      <c r="E61" s="60">
        <f>Vendas!E72*(1-$B60)</f>
        <v>0</v>
      </c>
      <c r="F61" s="60">
        <f>Vendas!F72*(1-$B60)</f>
        <v>0</v>
      </c>
      <c r="G61" s="60">
        <f>Vendas!G72*(1-$B60)</f>
        <v>0</v>
      </c>
      <c r="H61" s="60">
        <f>Vendas!H72*(1-$B60)</f>
        <v>0</v>
      </c>
      <c r="I61" s="60">
        <f>Vendas!I72*(1-$B60)</f>
        <v>0</v>
      </c>
      <c r="J61" s="60">
        <f>Vendas!J72*(1-$B60)</f>
        <v>0</v>
      </c>
      <c r="K61" s="60">
        <f>Vendas!K72*(1-$B60)</f>
        <v>0</v>
      </c>
      <c r="L61" s="60">
        <f>Vendas!L72*(1-$B60)</f>
        <v>0</v>
      </c>
      <c r="M61" s="60">
        <f>Vendas!M72*(1-$B60)</f>
        <v>0</v>
      </c>
      <c r="N61" s="60">
        <f>Vendas!N72*(1-$B60)</f>
        <v>0</v>
      </c>
      <c r="O61" s="60">
        <f>AVERAGE(C61:N61)</f>
        <v>0</v>
      </c>
      <c r="P61" s="60">
        <f>Vendas!P72*(1-Aprovisionamento!$B60)</f>
        <v>0</v>
      </c>
      <c r="Q61" s="60">
        <f>Vendas!Q72*(1-Aprovisionamento!$B60)</f>
        <v>0</v>
      </c>
      <c r="R61" s="60">
        <f>Vendas!R72*(1-Aprovisionamento!$B60)</f>
        <v>0</v>
      </c>
      <c r="S61" s="60">
        <f>Vendas!S72*(1-Aprovisionamento!$B60)</f>
        <v>0</v>
      </c>
      <c r="T61" s="16"/>
      <c r="U61" s="16"/>
      <c r="V61" s="16"/>
      <c r="W61" s="16"/>
      <c r="X61" s="16"/>
      <c r="Y61" s="16"/>
      <c r="Z61" s="16"/>
      <c r="AA61" s="16"/>
    </row>
    <row r="62" ht="12.0" customHeight="1">
      <c r="A62" s="58" t="s">
        <v>112</v>
      </c>
      <c r="B62" s="29"/>
      <c r="C62" s="60">
        <f t="shared" ref="C62:N62" si="67">C59*C61</f>
        <v>0</v>
      </c>
      <c r="D62" s="60">
        <f t="shared" si="67"/>
        <v>0</v>
      </c>
      <c r="E62" s="60">
        <f t="shared" si="67"/>
        <v>0</v>
      </c>
      <c r="F62" s="60">
        <f t="shared" si="67"/>
        <v>0</v>
      </c>
      <c r="G62" s="60">
        <f t="shared" si="67"/>
        <v>0</v>
      </c>
      <c r="H62" s="60">
        <f t="shared" si="67"/>
        <v>0</v>
      </c>
      <c r="I62" s="60">
        <f t="shared" si="67"/>
        <v>0</v>
      </c>
      <c r="J62" s="60">
        <f t="shared" si="67"/>
        <v>0</v>
      </c>
      <c r="K62" s="60">
        <f t="shared" si="67"/>
        <v>0</v>
      </c>
      <c r="L62" s="60">
        <f t="shared" si="67"/>
        <v>0</v>
      </c>
      <c r="M62" s="60">
        <f t="shared" si="67"/>
        <v>0</v>
      </c>
      <c r="N62" s="60">
        <f t="shared" si="67"/>
        <v>0</v>
      </c>
      <c r="O62" s="60">
        <f>SUM(C62:N62)</f>
        <v>0</v>
      </c>
      <c r="P62" s="60">
        <f t="shared" ref="P62:S62" si="68">P59*P61</f>
        <v>0</v>
      </c>
      <c r="Q62" s="60">
        <f t="shared" si="68"/>
        <v>0</v>
      </c>
      <c r="R62" s="60">
        <f t="shared" si="68"/>
        <v>0</v>
      </c>
      <c r="S62" s="60">
        <f t="shared" si="68"/>
        <v>0</v>
      </c>
      <c r="T62" s="16"/>
      <c r="U62" s="16"/>
      <c r="V62" s="16"/>
      <c r="W62" s="16"/>
      <c r="X62" s="16"/>
      <c r="Y62" s="16"/>
      <c r="Z62" s="16"/>
      <c r="AA62" s="16"/>
    </row>
    <row r="63" ht="15.0" customHeight="1">
      <c r="A63" s="58" t="s">
        <v>96</v>
      </c>
      <c r="B63" s="29"/>
      <c r="C63" s="61" t="str">
        <f>Vendas!C74</f>
        <v/>
      </c>
      <c r="D63" s="61" t="str">
        <f>Vendas!D74</f>
        <v/>
      </c>
      <c r="E63" s="61" t="str">
        <f>Vendas!E74</f>
        <v/>
      </c>
      <c r="F63" s="61" t="str">
        <f>Vendas!F74</f>
        <v/>
      </c>
      <c r="G63" s="61" t="str">
        <f>Vendas!G74</f>
        <v/>
      </c>
      <c r="H63" s="61" t="str">
        <f>Vendas!H74</f>
        <v/>
      </c>
      <c r="I63" s="61" t="str">
        <f>Vendas!I74</f>
        <v/>
      </c>
      <c r="J63" s="61" t="str">
        <f>Vendas!J74</f>
        <v/>
      </c>
      <c r="K63" s="61" t="str">
        <f>Vendas!K74</f>
        <v/>
      </c>
      <c r="L63" s="61" t="str">
        <f>Vendas!L74</f>
        <v/>
      </c>
      <c r="M63" s="61" t="str">
        <f>Vendas!M74</f>
        <v/>
      </c>
      <c r="N63" s="61" t="str">
        <f>Vendas!N74</f>
        <v/>
      </c>
      <c r="O63" s="60"/>
      <c r="P63" s="60"/>
      <c r="Q63" s="60"/>
      <c r="R63" s="60"/>
      <c r="S63" s="60"/>
      <c r="T63" s="16"/>
      <c r="U63" s="16"/>
      <c r="V63" s="16"/>
      <c r="W63" s="16"/>
      <c r="X63" s="16"/>
      <c r="Y63" s="16"/>
      <c r="Z63" s="16"/>
      <c r="AA63" s="16"/>
    </row>
    <row r="64" ht="12.0" customHeight="1">
      <c r="A64" s="58" t="s">
        <v>113</v>
      </c>
      <c r="B64" s="29"/>
      <c r="C64" s="60">
        <f t="shared" ref="C64:N64" si="69">C62*C63</f>
        <v>0</v>
      </c>
      <c r="D64" s="60">
        <f t="shared" si="69"/>
        <v>0</v>
      </c>
      <c r="E64" s="60">
        <f t="shared" si="69"/>
        <v>0</v>
      </c>
      <c r="F64" s="60">
        <f t="shared" si="69"/>
        <v>0</v>
      </c>
      <c r="G64" s="60">
        <f t="shared" si="69"/>
        <v>0</v>
      </c>
      <c r="H64" s="60">
        <f t="shared" si="69"/>
        <v>0</v>
      </c>
      <c r="I64" s="60">
        <f t="shared" si="69"/>
        <v>0</v>
      </c>
      <c r="J64" s="60">
        <f t="shared" si="69"/>
        <v>0</v>
      </c>
      <c r="K64" s="60">
        <f t="shared" si="69"/>
        <v>0</v>
      </c>
      <c r="L64" s="60">
        <f t="shared" si="69"/>
        <v>0</v>
      </c>
      <c r="M64" s="60">
        <f t="shared" si="69"/>
        <v>0</v>
      </c>
      <c r="N64" s="60">
        <f t="shared" si="69"/>
        <v>0</v>
      </c>
      <c r="O64" s="60">
        <f t="shared" ref="O64:O67" si="72">SUM(C64:N64)</f>
        <v>0</v>
      </c>
      <c r="P64" s="60">
        <f t="shared" ref="P64:S64" si="70">P62*$C63</f>
        <v>0</v>
      </c>
      <c r="Q64" s="60">
        <f t="shared" si="70"/>
        <v>0</v>
      </c>
      <c r="R64" s="60">
        <f t="shared" si="70"/>
        <v>0</v>
      </c>
      <c r="S64" s="60">
        <f t="shared" si="70"/>
        <v>0</v>
      </c>
      <c r="T64" s="16"/>
      <c r="U64" s="16"/>
      <c r="V64" s="16"/>
      <c r="W64" s="16"/>
      <c r="X64" s="16"/>
      <c r="Y64" s="16"/>
      <c r="Z64" s="16"/>
      <c r="AA64" s="16"/>
    </row>
    <row r="65" ht="15.0" customHeight="1">
      <c r="A65" s="58" t="s">
        <v>98</v>
      </c>
      <c r="B65" s="29"/>
      <c r="C65" s="60">
        <f t="shared" ref="C65:N65" si="71">C62+C64</f>
        <v>0</v>
      </c>
      <c r="D65" s="60">
        <f t="shared" si="71"/>
        <v>0</v>
      </c>
      <c r="E65" s="60">
        <f t="shared" si="71"/>
        <v>0</v>
      </c>
      <c r="F65" s="60">
        <f t="shared" si="71"/>
        <v>0</v>
      </c>
      <c r="G65" s="60">
        <f t="shared" si="71"/>
        <v>0</v>
      </c>
      <c r="H65" s="60">
        <f t="shared" si="71"/>
        <v>0</v>
      </c>
      <c r="I65" s="60">
        <f t="shared" si="71"/>
        <v>0</v>
      </c>
      <c r="J65" s="60">
        <f t="shared" si="71"/>
        <v>0</v>
      </c>
      <c r="K65" s="60">
        <f t="shared" si="71"/>
        <v>0</v>
      </c>
      <c r="L65" s="60">
        <f t="shared" si="71"/>
        <v>0</v>
      </c>
      <c r="M65" s="60">
        <f t="shared" si="71"/>
        <v>0</v>
      </c>
      <c r="N65" s="60">
        <f t="shared" si="71"/>
        <v>0</v>
      </c>
      <c r="O65" s="60">
        <f t="shared" si="72"/>
        <v>0</v>
      </c>
      <c r="P65" s="60">
        <f t="shared" ref="P65:S65" si="73">P62+P64</f>
        <v>0</v>
      </c>
      <c r="Q65" s="60">
        <f t="shared" si="73"/>
        <v>0</v>
      </c>
      <c r="R65" s="60">
        <f t="shared" si="73"/>
        <v>0</v>
      </c>
      <c r="S65" s="60">
        <f t="shared" si="73"/>
        <v>0</v>
      </c>
      <c r="T65" s="16"/>
      <c r="U65" s="16"/>
      <c r="V65" s="16"/>
      <c r="W65" s="16"/>
      <c r="X65" s="16"/>
      <c r="Y65" s="16"/>
      <c r="Z65" s="16"/>
      <c r="AA65" s="16"/>
    </row>
    <row r="66" ht="15.0" customHeight="1">
      <c r="A66" s="63" t="s">
        <v>99</v>
      </c>
      <c r="B66" s="64">
        <v>0.25</v>
      </c>
      <c r="C66" s="60">
        <f t="shared" ref="C66:N66" si="74">C65*$B$16</f>
        <v>0</v>
      </c>
      <c r="D66" s="60">
        <f t="shared" si="74"/>
        <v>0</v>
      </c>
      <c r="E66" s="60">
        <f t="shared" si="74"/>
        <v>0</v>
      </c>
      <c r="F66" s="60">
        <f t="shared" si="74"/>
        <v>0</v>
      </c>
      <c r="G66" s="60">
        <f t="shared" si="74"/>
        <v>0</v>
      </c>
      <c r="H66" s="60">
        <f t="shared" si="74"/>
        <v>0</v>
      </c>
      <c r="I66" s="60">
        <f t="shared" si="74"/>
        <v>0</v>
      </c>
      <c r="J66" s="60">
        <f t="shared" si="74"/>
        <v>0</v>
      </c>
      <c r="K66" s="60">
        <f t="shared" si="74"/>
        <v>0</v>
      </c>
      <c r="L66" s="60">
        <f t="shared" si="74"/>
        <v>0</v>
      </c>
      <c r="M66" s="60">
        <f t="shared" si="74"/>
        <v>0</v>
      </c>
      <c r="N66" s="60">
        <f t="shared" si="74"/>
        <v>0</v>
      </c>
      <c r="O66" s="60">
        <f t="shared" si="72"/>
        <v>0</v>
      </c>
      <c r="P66" s="60">
        <f t="shared" ref="P66:S66" si="75">P65*$B66</f>
        <v>0</v>
      </c>
      <c r="Q66" s="60">
        <f t="shared" si="75"/>
        <v>0</v>
      </c>
      <c r="R66" s="60">
        <f t="shared" si="75"/>
        <v>0</v>
      </c>
      <c r="S66" s="60">
        <f t="shared" si="75"/>
        <v>0</v>
      </c>
      <c r="T66" s="16"/>
      <c r="U66" s="16"/>
      <c r="V66" s="16"/>
      <c r="W66" s="16"/>
      <c r="X66" s="16"/>
      <c r="Y66" s="16"/>
      <c r="Z66" s="16"/>
      <c r="AA66" s="16"/>
    </row>
    <row r="67" ht="15.0" customHeight="1">
      <c r="A67" s="63" t="s">
        <v>100</v>
      </c>
      <c r="B67" s="65">
        <f>1-B66</f>
        <v>0.75</v>
      </c>
      <c r="C67" s="60">
        <f t="shared" ref="C67:N67" si="76">C65*$B$17</f>
        <v>0</v>
      </c>
      <c r="D67" s="60">
        <f t="shared" si="76"/>
        <v>0</v>
      </c>
      <c r="E67" s="60">
        <f t="shared" si="76"/>
        <v>0</v>
      </c>
      <c r="F67" s="60">
        <f t="shared" si="76"/>
        <v>0</v>
      </c>
      <c r="G67" s="60">
        <f t="shared" si="76"/>
        <v>0</v>
      </c>
      <c r="H67" s="60">
        <f t="shared" si="76"/>
        <v>0</v>
      </c>
      <c r="I67" s="60">
        <f t="shared" si="76"/>
        <v>0</v>
      </c>
      <c r="J67" s="60">
        <f t="shared" si="76"/>
        <v>0</v>
      </c>
      <c r="K67" s="60">
        <f t="shared" si="76"/>
        <v>0</v>
      </c>
      <c r="L67" s="60">
        <f t="shared" si="76"/>
        <v>0</v>
      </c>
      <c r="M67" s="60">
        <f t="shared" si="76"/>
        <v>0</v>
      </c>
      <c r="N67" s="60">
        <f t="shared" si="76"/>
        <v>0</v>
      </c>
      <c r="O67" s="60">
        <f t="shared" si="72"/>
        <v>0</v>
      </c>
      <c r="P67" s="60">
        <f t="shared" ref="P67:S67" si="77">P65-P66</f>
        <v>0</v>
      </c>
      <c r="Q67" s="60">
        <f t="shared" si="77"/>
        <v>0</v>
      </c>
      <c r="R67" s="60">
        <f t="shared" si="77"/>
        <v>0</v>
      </c>
      <c r="S67" s="60">
        <f t="shared" si="77"/>
        <v>0</v>
      </c>
      <c r="T67" s="16"/>
      <c r="U67" s="16"/>
      <c r="V67" s="16"/>
      <c r="W67" s="16"/>
      <c r="X67" s="16"/>
      <c r="Y67" s="16"/>
      <c r="Z67" s="16"/>
      <c r="AA67" s="16"/>
    </row>
    <row r="68" ht="15.0" customHeight="1">
      <c r="A68" s="51" t="str">
        <f>Vendas!A79</f>
        <v/>
      </c>
      <c r="B68" s="29"/>
      <c r="C68" s="52" t="s">
        <v>73</v>
      </c>
      <c r="D68" s="52" t="s">
        <v>74</v>
      </c>
      <c r="E68" s="52" t="s">
        <v>75</v>
      </c>
      <c r="F68" s="52" t="s">
        <v>76</v>
      </c>
      <c r="G68" s="52" t="s">
        <v>77</v>
      </c>
      <c r="H68" s="52" t="s">
        <v>78</v>
      </c>
      <c r="I68" s="52" t="s">
        <v>79</v>
      </c>
      <c r="J68" s="52" t="s">
        <v>80</v>
      </c>
      <c r="K68" s="52" t="s">
        <v>81</v>
      </c>
      <c r="L68" s="52" t="s">
        <v>82</v>
      </c>
      <c r="M68" s="52" t="s">
        <v>83</v>
      </c>
      <c r="N68" s="52" t="s">
        <v>84</v>
      </c>
      <c r="O68" s="52" t="s">
        <v>26</v>
      </c>
      <c r="P68" s="52" t="s">
        <v>27</v>
      </c>
      <c r="Q68" s="52" t="s">
        <v>28</v>
      </c>
      <c r="R68" s="52" t="s">
        <v>29</v>
      </c>
      <c r="S68" s="52" t="s">
        <v>30</v>
      </c>
      <c r="T68" s="16"/>
      <c r="U68" s="16"/>
      <c r="V68" s="16"/>
      <c r="W68" s="16"/>
      <c r="X68" s="16"/>
      <c r="Y68" s="16"/>
      <c r="Z68" s="16"/>
      <c r="AA68" s="16"/>
    </row>
    <row r="69" ht="15.0" customHeight="1">
      <c r="A69" s="58" t="s">
        <v>102</v>
      </c>
      <c r="B69" s="29"/>
      <c r="C69" s="56" t="str">
        <f>Vendas!C81</f>
        <v/>
      </c>
      <c r="D69" s="56" t="str">
        <f>Vendas!D81</f>
        <v/>
      </c>
      <c r="E69" s="56" t="str">
        <f>Vendas!E81</f>
        <v/>
      </c>
      <c r="F69" s="56" t="str">
        <f>Vendas!F81</f>
        <v/>
      </c>
      <c r="G69" s="56" t="str">
        <f>Vendas!G81</f>
        <v/>
      </c>
      <c r="H69" s="56" t="str">
        <f>Vendas!H81</f>
        <v/>
      </c>
      <c r="I69" s="56" t="str">
        <f>Vendas!I81</f>
        <v/>
      </c>
      <c r="J69" s="56" t="str">
        <f>Vendas!J81</f>
        <v/>
      </c>
      <c r="K69" s="56" t="str">
        <f>Vendas!K81</f>
        <v/>
      </c>
      <c r="L69" s="56" t="str">
        <f>Vendas!L81</f>
        <v/>
      </c>
      <c r="M69" s="56" t="str">
        <f>Vendas!M81</f>
        <v/>
      </c>
      <c r="N69" s="56" t="str">
        <f>Vendas!N81</f>
        <v/>
      </c>
      <c r="O69" s="56">
        <f>SUM(C69:N69)</f>
        <v>0</v>
      </c>
      <c r="P69" s="56" t="str">
        <f>Vendas!P81</f>
        <v/>
      </c>
      <c r="Q69" s="56" t="str">
        <f>Vendas!Q81</f>
        <v/>
      </c>
      <c r="R69" s="56" t="str">
        <f>Vendas!R81</f>
        <v/>
      </c>
      <c r="S69" s="56" t="str">
        <f>Vendas!S81</f>
        <v/>
      </c>
      <c r="T69" s="16"/>
      <c r="U69" s="16"/>
      <c r="V69" s="16"/>
      <c r="W69" s="16"/>
      <c r="X69" s="16"/>
      <c r="Y69" s="16"/>
      <c r="Z69" s="16"/>
      <c r="AA69" s="16"/>
    </row>
    <row r="70" ht="15.0" customHeight="1">
      <c r="A70" s="63" t="s">
        <v>111</v>
      </c>
      <c r="B70" s="45">
        <v>0.0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16"/>
      <c r="U70" s="16"/>
      <c r="V70" s="16"/>
      <c r="W70" s="16"/>
      <c r="X70" s="16"/>
      <c r="Y70" s="16"/>
      <c r="Z70" s="16"/>
      <c r="AA70" s="16"/>
    </row>
    <row r="71" ht="15.0" customHeight="1">
      <c r="A71" s="58" t="s">
        <v>103</v>
      </c>
      <c r="B71" s="29"/>
      <c r="C71" s="60">
        <f>Vendas!C82*(1-$B70)</f>
        <v>0</v>
      </c>
      <c r="D71" s="60">
        <f>Vendas!D82*(1-$B70)</f>
        <v>0</v>
      </c>
      <c r="E71" s="60">
        <f>Vendas!E82*(1-$B70)</f>
        <v>0</v>
      </c>
      <c r="F71" s="60">
        <f>Vendas!F82*(1-$B70)</f>
        <v>0</v>
      </c>
      <c r="G71" s="60">
        <f>Vendas!G82*(1-$B70)</f>
        <v>0</v>
      </c>
      <c r="H71" s="60">
        <f>Vendas!H82*(1-$B70)</f>
        <v>0</v>
      </c>
      <c r="I71" s="60">
        <f>Vendas!I82*(1-$B70)</f>
        <v>0</v>
      </c>
      <c r="J71" s="60">
        <f>Vendas!J82*(1-$B70)</f>
        <v>0</v>
      </c>
      <c r="K71" s="60">
        <f>Vendas!K82*(1-$B70)</f>
        <v>0</v>
      </c>
      <c r="L71" s="60">
        <f>Vendas!L82*(1-$B70)</f>
        <v>0</v>
      </c>
      <c r="M71" s="60">
        <f>Vendas!M82*(1-$B70)</f>
        <v>0</v>
      </c>
      <c r="N71" s="60">
        <f>Vendas!N82*(1-$B70)</f>
        <v>0</v>
      </c>
      <c r="O71" s="60">
        <f>AVERAGE(C71:N71)</f>
        <v>0</v>
      </c>
      <c r="P71" s="60">
        <f>Vendas!P82*(1-Aprovisionamento!$B70)</f>
        <v>0</v>
      </c>
      <c r="Q71" s="60">
        <f>Vendas!Q82*(1-Aprovisionamento!$B70)</f>
        <v>0</v>
      </c>
      <c r="R71" s="60">
        <f>Vendas!R82*(1-Aprovisionamento!$B70)</f>
        <v>0</v>
      </c>
      <c r="S71" s="60">
        <f>Vendas!S82*(1-Aprovisionamento!$B70)</f>
        <v>0</v>
      </c>
      <c r="T71" s="16"/>
      <c r="U71" s="16"/>
      <c r="V71" s="16"/>
      <c r="W71" s="16"/>
      <c r="X71" s="16"/>
      <c r="Y71" s="16"/>
      <c r="Z71" s="16"/>
      <c r="AA71" s="16"/>
    </row>
    <row r="72" ht="12.0" customHeight="1">
      <c r="A72" s="58" t="s">
        <v>112</v>
      </c>
      <c r="B72" s="29"/>
      <c r="C72" s="60">
        <f t="shared" ref="C72:N72" si="78">C69*C71</f>
        <v>0</v>
      </c>
      <c r="D72" s="60">
        <f t="shared" si="78"/>
        <v>0</v>
      </c>
      <c r="E72" s="60">
        <f t="shared" si="78"/>
        <v>0</v>
      </c>
      <c r="F72" s="60">
        <f t="shared" si="78"/>
        <v>0</v>
      </c>
      <c r="G72" s="60">
        <f t="shared" si="78"/>
        <v>0</v>
      </c>
      <c r="H72" s="60">
        <f t="shared" si="78"/>
        <v>0</v>
      </c>
      <c r="I72" s="60">
        <f t="shared" si="78"/>
        <v>0</v>
      </c>
      <c r="J72" s="60">
        <f t="shared" si="78"/>
        <v>0</v>
      </c>
      <c r="K72" s="60">
        <f t="shared" si="78"/>
        <v>0</v>
      </c>
      <c r="L72" s="60">
        <f t="shared" si="78"/>
        <v>0</v>
      </c>
      <c r="M72" s="60">
        <f t="shared" si="78"/>
        <v>0</v>
      </c>
      <c r="N72" s="60">
        <f t="shared" si="78"/>
        <v>0</v>
      </c>
      <c r="O72" s="60">
        <f>SUM(C72:N72)</f>
        <v>0</v>
      </c>
      <c r="P72" s="60">
        <f t="shared" ref="P72:S72" si="79">P69*P71</f>
        <v>0</v>
      </c>
      <c r="Q72" s="60">
        <f t="shared" si="79"/>
        <v>0</v>
      </c>
      <c r="R72" s="60">
        <f t="shared" si="79"/>
        <v>0</v>
      </c>
      <c r="S72" s="60">
        <f t="shared" si="79"/>
        <v>0</v>
      </c>
      <c r="T72" s="16"/>
      <c r="U72" s="16"/>
      <c r="V72" s="16"/>
      <c r="W72" s="16"/>
      <c r="X72" s="16"/>
      <c r="Y72" s="16"/>
      <c r="Z72" s="16"/>
      <c r="AA72" s="16"/>
    </row>
    <row r="73" ht="12.0" customHeight="1">
      <c r="A73" s="58" t="s">
        <v>96</v>
      </c>
      <c r="B73" s="29"/>
      <c r="C73" s="61" t="str">
        <f>Vendas!C84</f>
        <v/>
      </c>
      <c r="D73" s="61" t="str">
        <f>Vendas!D84</f>
        <v/>
      </c>
      <c r="E73" s="61" t="str">
        <f>Vendas!E84</f>
        <v/>
      </c>
      <c r="F73" s="61" t="str">
        <f>Vendas!F84</f>
        <v/>
      </c>
      <c r="G73" s="61" t="str">
        <f>Vendas!G84</f>
        <v/>
      </c>
      <c r="H73" s="61" t="str">
        <f>Vendas!H84</f>
        <v/>
      </c>
      <c r="I73" s="61" t="str">
        <f>Vendas!I84</f>
        <v/>
      </c>
      <c r="J73" s="61" t="str">
        <f>Vendas!J84</f>
        <v/>
      </c>
      <c r="K73" s="61" t="str">
        <f>Vendas!K84</f>
        <v/>
      </c>
      <c r="L73" s="61" t="str">
        <f>Vendas!L84</f>
        <v/>
      </c>
      <c r="M73" s="61" t="str">
        <f>Vendas!M84</f>
        <v/>
      </c>
      <c r="N73" s="61" t="str">
        <f>Vendas!N84</f>
        <v/>
      </c>
      <c r="O73" s="60"/>
      <c r="P73" s="60"/>
      <c r="Q73" s="60"/>
      <c r="R73" s="60"/>
      <c r="S73" s="60"/>
      <c r="T73" s="16"/>
      <c r="U73" s="16"/>
      <c r="V73" s="16"/>
      <c r="W73" s="16"/>
      <c r="X73" s="16"/>
      <c r="Y73" s="16"/>
      <c r="Z73" s="16"/>
      <c r="AA73" s="16"/>
    </row>
    <row r="74" ht="15.0" customHeight="1">
      <c r="A74" s="58" t="s">
        <v>113</v>
      </c>
      <c r="B74" s="29"/>
      <c r="C74" s="60">
        <f t="shared" ref="C74:N74" si="80">C72*C73</f>
        <v>0</v>
      </c>
      <c r="D74" s="60">
        <f t="shared" si="80"/>
        <v>0</v>
      </c>
      <c r="E74" s="60">
        <f t="shared" si="80"/>
        <v>0</v>
      </c>
      <c r="F74" s="60">
        <f t="shared" si="80"/>
        <v>0</v>
      </c>
      <c r="G74" s="60">
        <f t="shared" si="80"/>
        <v>0</v>
      </c>
      <c r="H74" s="60">
        <f t="shared" si="80"/>
        <v>0</v>
      </c>
      <c r="I74" s="60">
        <f t="shared" si="80"/>
        <v>0</v>
      </c>
      <c r="J74" s="60">
        <f t="shared" si="80"/>
        <v>0</v>
      </c>
      <c r="K74" s="60">
        <f t="shared" si="80"/>
        <v>0</v>
      </c>
      <c r="L74" s="60">
        <f t="shared" si="80"/>
        <v>0</v>
      </c>
      <c r="M74" s="60">
        <f t="shared" si="80"/>
        <v>0</v>
      </c>
      <c r="N74" s="60">
        <f t="shared" si="80"/>
        <v>0</v>
      </c>
      <c r="O74" s="60">
        <f t="shared" ref="O74:O77" si="83">SUM(C74:N74)</f>
        <v>0</v>
      </c>
      <c r="P74" s="60">
        <f t="shared" ref="P74:S74" si="81">P72*$C73</f>
        <v>0</v>
      </c>
      <c r="Q74" s="60">
        <f t="shared" si="81"/>
        <v>0</v>
      </c>
      <c r="R74" s="60">
        <f t="shared" si="81"/>
        <v>0</v>
      </c>
      <c r="S74" s="60">
        <f t="shared" si="81"/>
        <v>0</v>
      </c>
      <c r="T74" s="16"/>
      <c r="U74" s="16"/>
      <c r="V74" s="16"/>
      <c r="W74" s="16"/>
      <c r="X74" s="16"/>
      <c r="Y74" s="16"/>
      <c r="Z74" s="16"/>
      <c r="AA74" s="16"/>
    </row>
    <row r="75" ht="12.0" customHeight="1">
      <c r="A75" s="58" t="s">
        <v>98</v>
      </c>
      <c r="B75" s="29"/>
      <c r="C75" s="60">
        <f t="shared" ref="C75:N75" si="82">C72+C74</f>
        <v>0</v>
      </c>
      <c r="D75" s="60">
        <f t="shared" si="82"/>
        <v>0</v>
      </c>
      <c r="E75" s="60">
        <f t="shared" si="82"/>
        <v>0</v>
      </c>
      <c r="F75" s="60">
        <f t="shared" si="82"/>
        <v>0</v>
      </c>
      <c r="G75" s="60">
        <f t="shared" si="82"/>
        <v>0</v>
      </c>
      <c r="H75" s="60">
        <f t="shared" si="82"/>
        <v>0</v>
      </c>
      <c r="I75" s="60">
        <f t="shared" si="82"/>
        <v>0</v>
      </c>
      <c r="J75" s="60">
        <f t="shared" si="82"/>
        <v>0</v>
      </c>
      <c r="K75" s="60">
        <f t="shared" si="82"/>
        <v>0</v>
      </c>
      <c r="L75" s="60">
        <f t="shared" si="82"/>
        <v>0</v>
      </c>
      <c r="M75" s="60">
        <f t="shared" si="82"/>
        <v>0</v>
      </c>
      <c r="N75" s="60">
        <f t="shared" si="82"/>
        <v>0</v>
      </c>
      <c r="O75" s="60">
        <f t="shared" si="83"/>
        <v>0</v>
      </c>
      <c r="P75" s="60">
        <f t="shared" ref="P75:S75" si="84">P72+P74</f>
        <v>0</v>
      </c>
      <c r="Q75" s="60">
        <f t="shared" si="84"/>
        <v>0</v>
      </c>
      <c r="R75" s="60">
        <f t="shared" si="84"/>
        <v>0</v>
      </c>
      <c r="S75" s="60">
        <f t="shared" si="84"/>
        <v>0</v>
      </c>
      <c r="T75" s="16"/>
      <c r="U75" s="16"/>
      <c r="V75" s="16"/>
      <c r="W75" s="16"/>
      <c r="X75" s="16"/>
      <c r="Y75" s="16"/>
      <c r="Z75" s="16"/>
      <c r="AA75" s="16"/>
    </row>
    <row r="76" ht="15.0" customHeight="1">
      <c r="A76" s="63" t="s">
        <v>99</v>
      </c>
      <c r="B76" s="64">
        <v>0.25</v>
      </c>
      <c r="C76" s="60">
        <f t="shared" ref="C76:N76" si="85">C75*$B$16</f>
        <v>0</v>
      </c>
      <c r="D76" s="60">
        <f t="shared" si="85"/>
        <v>0</v>
      </c>
      <c r="E76" s="60">
        <f t="shared" si="85"/>
        <v>0</v>
      </c>
      <c r="F76" s="60">
        <f t="shared" si="85"/>
        <v>0</v>
      </c>
      <c r="G76" s="60">
        <f t="shared" si="85"/>
        <v>0</v>
      </c>
      <c r="H76" s="60">
        <f t="shared" si="85"/>
        <v>0</v>
      </c>
      <c r="I76" s="60">
        <f t="shared" si="85"/>
        <v>0</v>
      </c>
      <c r="J76" s="60">
        <f t="shared" si="85"/>
        <v>0</v>
      </c>
      <c r="K76" s="60">
        <f t="shared" si="85"/>
        <v>0</v>
      </c>
      <c r="L76" s="60">
        <f t="shared" si="85"/>
        <v>0</v>
      </c>
      <c r="M76" s="60">
        <f t="shared" si="85"/>
        <v>0</v>
      </c>
      <c r="N76" s="60">
        <f t="shared" si="85"/>
        <v>0</v>
      </c>
      <c r="O76" s="60">
        <f t="shared" si="83"/>
        <v>0</v>
      </c>
      <c r="P76" s="60">
        <f t="shared" ref="P76:S76" si="86">P75*$B76</f>
        <v>0</v>
      </c>
      <c r="Q76" s="60">
        <f t="shared" si="86"/>
        <v>0</v>
      </c>
      <c r="R76" s="60">
        <f t="shared" si="86"/>
        <v>0</v>
      </c>
      <c r="S76" s="60">
        <f t="shared" si="86"/>
        <v>0</v>
      </c>
      <c r="T76" s="16"/>
      <c r="U76" s="16"/>
      <c r="V76" s="16"/>
      <c r="W76" s="16"/>
      <c r="X76" s="16"/>
      <c r="Y76" s="16"/>
      <c r="Z76" s="16"/>
      <c r="AA76" s="16"/>
    </row>
    <row r="77" ht="15.0" customHeight="1">
      <c r="A77" s="63" t="s">
        <v>100</v>
      </c>
      <c r="B77" s="65">
        <f>1-B76</f>
        <v>0.75</v>
      </c>
      <c r="C77" s="60">
        <f t="shared" ref="C77:N77" si="87">C75*$B$17</f>
        <v>0</v>
      </c>
      <c r="D77" s="60">
        <f t="shared" si="87"/>
        <v>0</v>
      </c>
      <c r="E77" s="60">
        <f t="shared" si="87"/>
        <v>0</v>
      </c>
      <c r="F77" s="60">
        <f t="shared" si="87"/>
        <v>0</v>
      </c>
      <c r="G77" s="60">
        <f t="shared" si="87"/>
        <v>0</v>
      </c>
      <c r="H77" s="60">
        <f t="shared" si="87"/>
        <v>0</v>
      </c>
      <c r="I77" s="60">
        <f t="shared" si="87"/>
        <v>0</v>
      </c>
      <c r="J77" s="60">
        <f t="shared" si="87"/>
        <v>0</v>
      </c>
      <c r="K77" s="60">
        <f t="shared" si="87"/>
        <v>0</v>
      </c>
      <c r="L77" s="60">
        <f t="shared" si="87"/>
        <v>0</v>
      </c>
      <c r="M77" s="60">
        <f t="shared" si="87"/>
        <v>0</v>
      </c>
      <c r="N77" s="60">
        <f t="shared" si="87"/>
        <v>0</v>
      </c>
      <c r="O77" s="60">
        <f t="shared" si="83"/>
        <v>0</v>
      </c>
      <c r="P77" s="60">
        <f t="shared" ref="P77:S77" si="88">P75-P76</f>
        <v>0</v>
      </c>
      <c r="Q77" s="60">
        <f t="shared" si="88"/>
        <v>0</v>
      </c>
      <c r="R77" s="60">
        <f t="shared" si="88"/>
        <v>0</v>
      </c>
      <c r="S77" s="60">
        <f t="shared" si="88"/>
        <v>0</v>
      </c>
      <c r="T77" s="16"/>
      <c r="U77" s="16"/>
      <c r="V77" s="16"/>
      <c r="W77" s="16"/>
      <c r="X77" s="16"/>
      <c r="Y77" s="16"/>
      <c r="Z77" s="16"/>
      <c r="AA77" s="16"/>
    </row>
    <row r="78" ht="15.0" customHeight="1">
      <c r="A78" s="51" t="str">
        <f>Vendas!A89</f>
        <v/>
      </c>
      <c r="B78" s="29"/>
      <c r="C78" s="52" t="s">
        <v>73</v>
      </c>
      <c r="D78" s="52" t="s">
        <v>74</v>
      </c>
      <c r="E78" s="52" t="s">
        <v>75</v>
      </c>
      <c r="F78" s="52" t="s">
        <v>76</v>
      </c>
      <c r="G78" s="52" t="s">
        <v>77</v>
      </c>
      <c r="H78" s="52" t="s">
        <v>78</v>
      </c>
      <c r="I78" s="52" t="s">
        <v>79</v>
      </c>
      <c r="J78" s="52" t="s">
        <v>80</v>
      </c>
      <c r="K78" s="52" t="s">
        <v>81</v>
      </c>
      <c r="L78" s="52" t="s">
        <v>82</v>
      </c>
      <c r="M78" s="52" t="s">
        <v>83</v>
      </c>
      <c r="N78" s="52" t="s">
        <v>84</v>
      </c>
      <c r="O78" s="52" t="s">
        <v>26</v>
      </c>
      <c r="P78" s="52" t="s">
        <v>27</v>
      </c>
      <c r="Q78" s="52" t="s">
        <v>28</v>
      </c>
      <c r="R78" s="52" t="s">
        <v>29</v>
      </c>
      <c r="S78" s="52" t="s">
        <v>30</v>
      </c>
      <c r="T78" s="16"/>
      <c r="U78" s="16"/>
      <c r="V78" s="16"/>
      <c r="W78" s="16"/>
      <c r="X78" s="16"/>
      <c r="Y78" s="16"/>
      <c r="Z78" s="16"/>
      <c r="AA78" s="16"/>
    </row>
    <row r="79" ht="15.0" customHeight="1">
      <c r="A79" s="58" t="s">
        <v>102</v>
      </c>
      <c r="B79" s="29"/>
      <c r="C79" s="56" t="str">
        <f>Vendas!C91</f>
        <v/>
      </c>
      <c r="D79" s="56" t="str">
        <f>Vendas!D91</f>
        <v/>
      </c>
      <c r="E79" s="56" t="str">
        <f>Vendas!E91</f>
        <v/>
      </c>
      <c r="F79" s="56" t="str">
        <f>Vendas!F91</f>
        <v/>
      </c>
      <c r="G79" s="56" t="str">
        <f>Vendas!G91</f>
        <v/>
      </c>
      <c r="H79" s="56" t="str">
        <f>Vendas!H91</f>
        <v/>
      </c>
      <c r="I79" s="56" t="str">
        <f>Vendas!I91</f>
        <v/>
      </c>
      <c r="J79" s="56" t="str">
        <f>Vendas!J91</f>
        <v/>
      </c>
      <c r="K79" s="56" t="str">
        <f>Vendas!K91</f>
        <v/>
      </c>
      <c r="L79" s="56" t="str">
        <f>Vendas!L91</f>
        <v/>
      </c>
      <c r="M79" s="56" t="str">
        <f>Vendas!M91</f>
        <v/>
      </c>
      <c r="N79" s="56" t="str">
        <f>Vendas!N91</f>
        <v/>
      </c>
      <c r="O79" s="56">
        <f>SUM(C79:N79)</f>
        <v>0</v>
      </c>
      <c r="P79" s="56" t="str">
        <f>Vendas!P91</f>
        <v/>
      </c>
      <c r="Q79" s="56" t="str">
        <f>Vendas!Q91</f>
        <v/>
      </c>
      <c r="R79" s="56" t="str">
        <f>Vendas!R91</f>
        <v/>
      </c>
      <c r="S79" s="56" t="str">
        <f>Vendas!S91</f>
        <v/>
      </c>
      <c r="T79" s="16"/>
      <c r="U79" s="16"/>
      <c r="V79" s="16"/>
      <c r="W79" s="16"/>
      <c r="X79" s="16"/>
      <c r="Y79" s="16"/>
      <c r="Z79" s="16"/>
      <c r="AA79" s="16"/>
    </row>
    <row r="80" ht="15.0" customHeight="1">
      <c r="A80" s="63" t="s">
        <v>111</v>
      </c>
      <c r="B80" s="45">
        <v>0.0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16"/>
      <c r="U80" s="16"/>
      <c r="V80" s="16"/>
      <c r="W80" s="16"/>
      <c r="X80" s="16"/>
      <c r="Y80" s="16"/>
      <c r="Z80" s="16"/>
      <c r="AA80" s="16"/>
    </row>
    <row r="81" ht="15.0" customHeight="1">
      <c r="A81" s="58" t="s">
        <v>103</v>
      </c>
      <c r="B81" s="29"/>
      <c r="C81" s="60">
        <f>Vendas!C92*(1-$B80)</f>
        <v>0</v>
      </c>
      <c r="D81" s="60">
        <f>Vendas!D92*(1-$B80)</f>
        <v>0</v>
      </c>
      <c r="E81" s="60">
        <f>Vendas!E92*(1-$B80)</f>
        <v>0</v>
      </c>
      <c r="F81" s="60">
        <f>Vendas!F92*(1-$B80)</f>
        <v>0</v>
      </c>
      <c r="G81" s="60">
        <f>Vendas!G92*(1-$B80)</f>
        <v>0</v>
      </c>
      <c r="H81" s="60">
        <f>Vendas!H92*(1-$B80)</f>
        <v>0</v>
      </c>
      <c r="I81" s="60">
        <f>Vendas!I92*(1-$B80)</f>
        <v>0</v>
      </c>
      <c r="J81" s="60">
        <f>Vendas!J92*(1-$B80)</f>
        <v>0</v>
      </c>
      <c r="K81" s="60">
        <f>Vendas!K92*(1-$B80)</f>
        <v>0</v>
      </c>
      <c r="L81" s="60">
        <f>Vendas!L92*(1-$B80)</f>
        <v>0</v>
      </c>
      <c r="M81" s="60">
        <f>Vendas!M92*(1-$B80)</f>
        <v>0</v>
      </c>
      <c r="N81" s="60">
        <f>Vendas!N92*(1-$B80)</f>
        <v>0</v>
      </c>
      <c r="O81" s="60">
        <f>AVERAGE(C81:N81)</f>
        <v>0</v>
      </c>
      <c r="P81" s="60">
        <f>Vendas!P92*(1-Aprovisionamento!$B80)</f>
        <v>0</v>
      </c>
      <c r="Q81" s="60">
        <f>Vendas!Q92*(1-Aprovisionamento!$B80)</f>
        <v>0</v>
      </c>
      <c r="R81" s="60">
        <f>Vendas!R92*(1-Aprovisionamento!$B80)</f>
        <v>0</v>
      </c>
      <c r="S81" s="60">
        <f>Vendas!S92*(1-Aprovisionamento!$B80)</f>
        <v>0</v>
      </c>
      <c r="T81" s="16"/>
      <c r="U81" s="16"/>
      <c r="V81" s="16"/>
      <c r="W81" s="16"/>
      <c r="X81" s="16"/>
      <c r="Y81" s="16"/>
      <c r="Z81" s="16"/>
      <c r="AA81" s="16"/>
    </row>
    <row r="82" ht="15.0" customHeight="1">
      <c r="A82" s="58" t="s">
        <v>112</v>
      </c>
      <c r="B82" s="29"/>
      <c r="C82" s="60">
        <f t="shared" ref="C82:N82" si="89">C79*C81</f>
        <v>0</v>
      </c>
      <c r="D82" s="60">
        <f t="shared" si="89"/>
        <v>0</v>
      </c>
      <c r="E82" s="60">
        <f t="shared" si="89"/>
        <v>0</v>
      </c>
      <c r="F82" s="60">
        <f t="shared" si="89"/>
        <v>0</v>
      </c>
      <c r="G82" s="60">
        <f t="shared" si="89"/>
        <v>0</v>
      </c>
      <c r="H82" s="60">
        <f t="shared" si="89"/>
        <v>0</v>
      </c>
      <c r="I82" s="60">
        <f t="shared" si="89"/>
        <v>0</v>
      </c>
      <c r="J82" s="60">
        <f t="shared" si="89"/>
        <v>0</v>
      </c>
      <c r="K82" s="60">
        <f t="shared" si="89"/>
        <v>0</v>
      </c>
      <c r="L82" s="60">
        <f t="shared" si="89"/>
        <v>0</v>
      </c>
      <c r="M82" s="60">
        <f t="shared" si="89"/>
        <v>0</v>
      </c>
      <c r="N82" s="60">
        <f t="shared" si="89"/>
        <v>0</v>
      </c>
      <c r="O82" s="60">
        <f>SUM(C82:N82)</f>
        <v>0</v>
      </c>
      <c r="P82" s="60">
        <f t="shared" ref="P82:S82" si="90">P79*P81</f>
        <v>0</v>
      </c>
      <c r="Q82" s="60">
        <f t="shared" si="90"/>
        <v>0</v>
      </c>
      <c r="R82" s="60">
        <f t="shared" si="90"/>
        <v>0</v>
      </c>
      <c r="S82" s="60">
        <f t="shared" si="90"/>
        <v>0</v>
      </c>
      <c r="T82" s="16"/>
      <c r="U82" s="16"/>
      <c r="V82" s="16"/>
      <c r="W82" s="16"/>
      <c r="X82" s="16"/>
      <c r="Y82" s="16"/>
      <c r="Z82" s="16"/>
      <c r="AA82" s="16"/>
    </row>
    <row r="83" ht="12.0" customHeight="1">
      <c r="A83" s="58" t="s">
        <v>96</v>
      </c>
      <c r="B83" s="29"/>
      <c r="C83" s="61" t="str">
        <f>Vendas!C94</f>
        <v/>
      </c>
      <c r="D83" s="61" t="str">
        <f>Vendas!D94</f>
        <v/>
      </c>
      <c r="E83" s="61" t="str">
        <f>Vendas!E94</f>
        <v/>
      </c>
      <c r="F83" s="61" t="str">
        <f>Vendas!F94</f>
        <v/>
      </c>
      <c r="G83" s="61" t="str">
        <f>Vendas!G94</f>
        <v/>
      </c>
      <c r="H83" s="61" t="str">
        <f>Vendas!H94</f>
        <v/>
      </c>
      <c r="I83" s="61" t="str">
        <f>Vendas!I94</f>
        <v/>
      </c>
      <c r="J83" s="61" t="str">
        <f>Vendas!J94</f>
        <v/>
      </c>
      <c r="K83" s="61" t="str">
        <f>Vendas!K94</f>
        <v/>
      </c>
      <c r="L83" s="61" t="str">
        <f>Vendas!L94</f>
        <v/>
      </c>
      <c r="M83" s="61" t="str">
        <f>Vendas!M94</f>
        <v/>
      </c>
      <c r="N83" s="61" t="str">
        <f>Vendas!N94</f>
        <v/>
      </c>
      <c r="O83" s="60"/>
      <c r="P83" s="60"/>
      <c r="Q83" s="60"/>
      <c r="R83" s="60"/>
      <c r="S83" s="60"/>
      <c r="T83" s="16"/>
      <c r="U83" s="16"/>
      <c r="V83" s="16"/>
      <c r="W83" s="16"/>
      <c r="X83" s="16"/>
      <c r="Y83" s="16"/>
      <c r="Z83" s="16"/>
      <c r="AA83" s="16"/>
    </row>
    <row r="84" ht="12.0" customHeight="1">
      <c r="A84" s="58" t="s">
        <v>113</v>
      </c>
      <c r="B84" s="29"/>
      <c r="C84" s="60">
        <f t="shared" ref="C84:N84" si="91">C82*C83</f>
        <v>0</v>
      </c>
      <c r="D84" s="60">
        <f t="shared" si="91"/>
        <v>0</v>
      </c>
      <c r="E84" s="60">
        <f t="shared" si="91"/>
        <v>0</v>
      </c>
      <c r="F84" s="60">
        <f t="shared" si="91"/>
        <v>0</v>
      </c>
      <c r="G84" s="60">
        <f t="shared" si="91"/>
        <v>0</v>
      </c>
      <c r="H84" s="60">
        <f t="shared" si="91"/>
        <v>0</v>
      </c>
      <c r="I84" s="60">
        <f t="shared" si="91"/>
        <v>0</v>
      </c>
      <c r="J84" s="60">
        <f t="shared" si="91"/>
        <v>0</v>
      </c>
      <c r="K84" s="60">
        <f t="shared" si="91"/>
        <v>0</v>
      </c>
      <c r="L84" s="60">
        <f t="shared" si="91"/>
        <v>0</v>
      </c>
      <c r="M84" s="60">
        <f t="shared" si="91"/>
        <v>0</v>
      </c>
      <c r="N84" s="60">
        <f t="shared" si="91"/>
        <v>0</v>
      </c>
      <c r="O84" s="60">
        <f t="shared" ref="O84:O87" si="94">SUM(C84:N84)</f>
        <v>0</v>
      </c>
      <c r="P84" s="60">
        <f t="shared" ref="P84:S84" si="92">P82*$C83</f>
        <v>0</v>
      </c>
      <c r="Q84" s="60">
        <f t="shared" si="92"/>
        <v>0</v>
      </c>
      <c r="R84" s="60">
        <f t="shared" si="92"/>
        <v>0</v>
      </c>
      <c r="S84" s="60">
        <f t="shared" si="92"/>
        <v>0</v>
      </c>
      <c r="T84" s="16"/>
      <c r="U84" s="16"/>
      <c r="V84" s="16"/>
      <c r="W84" s="16"/>
      <c r="X84" s="16"/>
      <c r="Y84" s="16"/>
      <c r="Z84" s="16"/>
      <c r="AA84" s="16"/>
    </row>
    <row r="85" ht="15.0" customHeight="1">
      <c r="A85" s="58" t="s">
        <v>98</v>
      </c>
      <c r="B85" s="29"/>
      <c r="C85" s="60">
        <f t="shared" ref="C85:N85" si="93">C82+C84</f>
        <v>0</v>
      </c>
      <c r="D85" s="60">
        <f t="shared" si="93"/>
        <v>0</v>
      </c>
      <c r="E85" s="60">
        <f t="shared" si="93"/>
        <v>0</v>
      </c>
      <c r="F85" s="60">
        <f t="shared" si="93"/>
        <v>0</v>
      </c>
      <c r="G85" s="60">
        <f t="shared" si="93"/>
        <v>0</v>
      </c>
      <c r="H85" s="60">
        <f t="shared" si="93"/>
        <v>0</v>
      </c>
      <c r="I85" s="60">
        <f t="shared" si="93"/>
        <v>0</v>
      </c>
      <c r="J85" s="60">
        <f t="shared" si="93"/>
        <v>0</v>
      </c>
      <c r="K85" s="60">
        <f t="shared" si="93"/>
        <v>0</v>
      </c>
      <c r="L85" s="60">
        <f t="shared" si="93"/>
        <v>0</v>
      </c>
      <c r="M85" s="60">
        <f t="shared" si="93"/>
        <v>0</v>
      </c>
      <c r="N85" s="60">
        <f t="shared" si="93"/>
        <v>0</v>
      </c>
      <c r="O85" s="60">
        <f t="shared" si="94"/>
        <v>0</v>
      </c>
      <c r="P85" s="60">
        <f t="shared" ref="P85:S85" si="95">P82+P84</f>
        <v>0</v>
      </c>
      <c r="Q85" s="60">
        <f t="shared" si="95"/>
        <v>0</v>
      </c>
      <c r="R85" s="60">
        <f t="shared" si="95"/>
        <v>0</v>
      </c>
      <c r="S85" s="60">
        <f t="shared" si="95"/>
        <v>0</v>
      </c>
      <c r="T85" s="16"/>
      <c r="U85" s="16"/>
      <c r="V85" s="16"/>
      <c r="W85" s="16"/>
      <c r="X85" s="16"/>
      <c r="Y85" s="16"/>
      <c r="Z85" s="16"/>
      <c r="AA85" s="16"/>
    </row>
    <row r="86" ht="12.0" customHeight="1">
      <c r="A86" s="63" t="s">
        <v>99</v>
      </c>
      <c r="B86" s="64">
        <v>0.25</v>
      </c>
      <c r="C86" s="60">
        <f t="shared" ref="C86:N86" si="96">C85*$B$16</f>
        <v>0</v>
      </c>
      <c r="D86" s="60">
        <f t="shared" si="96"/>
        <v>0</v>
      </c>
      <c r="E86" s="60">
        <f t="shared" si="96"/>
        <v>0</v>
      </c>
      <c r="F86" s="60">
        <f t="shared" si="96"/>
        <v>0</v>
      </c>
      <c r="G86" s="60">
        <f t="shared" si="96"/>
        <v>0</v>
      </c>
      <c r="H86" s="60">
        <f t="shared" si="96"/>
        <v>0</v>
      </c>
      <c r="I86" s="60">
        <f t="shared" si="96"/>
        <v>0</v>
      </c>
      <c r="J86" s="60">
        <f t="shared" si="96"/>
        <v>0</v>
      </c>
      <c r="K86" s="60">
        <f t="shared" si="96"/>
        <v>0</v>
      </c>
      <c r="L86" s="60">
        <f t="shared" si="96"/>
        <v>0</v>
      </c>
      <c r="M86" s="60">
        <f t="shared" si="96"/>
        <v>0</v>
      </c>
      <c r="N86" s="60">
        <f t="shared" si="96"/>
        <v>0</v>
      </c>
      <c r="O86" s="60">
        <f t="shared" si="94"/>
        <v>0</v>
      </c>
      <c r="P86" s="60">
        <f t="shared" ref="P86:S86" si="97">P85*$B86</f>
        <v>0</v>
      </c>
      <c r="Q86" s="60">
        <f t="shared" si="97"/>
        <v>0</v>
      </c>
      <c r="R86" s="60">
        <f t="shared" si="97"/>
        <v>0</v>
      </c>
      <c r="S86" s="60">
        <f t="shared" si="97"/>
        <v>0</v>
      </c>
      <c r="T86" s="16"/>
      <c r="U86" s="16"/>
      <c r="V86" s="16"/>
      <c r="W86" s="16"/>
      <c r="X86" s="16"/>
      <c r="Y86" s="16"/>
      <c r="Z86" s="16"/>
      <c r="AA86" s="16"/>
    </row>
    <row r="87" ht="15.0" customHeight="1">
      <c r="A87" s="63" t="s">
        <v>100</v>
      </c>
      <c r="B87" s="65">
        <f>1-B86</f>
        <v>0.75</v>
      </c>
      <c r="C87" s="60">
        <f t="shared" ref="C87:N87" si="98">C85*$B$17</f>
        <v>0</v>
      </c>
      <c r="D87" s="60">
        <f t="shared" si="98"/>
        <v>0</v>
      </c>
      <c r="E87" s="60">
        <f t="shared" si="98"/>
        <v>0</v>
      </c>
      <c r="F87" s="60">
        <f t="shared" si="98"/>
        <v>0</v>
      </c>
      <c r="G87" s="60">
        <f t="shared" si="98"/>
        <v>0</v>
      </c>
      <c r="H87" s="60">
        <f t="shared" si="98"/>
        <v>0</v>
      </c>
      <c r="I87" s="60">
        <f t="shared" si="98"/>
        <v>0</v>
      </c>
      <c r="J87" s="60">
        <f t="shared" si="98"/>
        <v>0</v>
      </c>
      <c r="K87" s="60">
        <f t="shared" si="98"/>
        <v>0</v>
      </c>
      <c r="L87" s="60">
        <f t="shared" si="98"/>
        <v>0</v>
      </c>
      <c r="M87" s="60">
        <f t="shared" si="98"/>
        <v>0</v>
      </c>
      <c r="N87" s="60">
        <f t="shared" si="98"/>
        <v>0</v>
      </c>
      <c r="O87" s="60">
        <f t="shared" si="94"/>
        <v>0</v>
      </c>
      <c r="P87" s="60">
        <f t="shared" ref="P87:S87" si="99">P85-P86</f>
        <v>0</v>
      </c>
      <c r="Q87" s="60">
        <f t="shared" si="99"/>
        <v>0</v>
      </c>
      <c r="R87" s="60">
        <f t="shared" si="99"/>
        <v>0</v>
      </c>
      <c r="S87" s="60">
        <f t="shared" si="99"/>
        <v>0</v>
      </c>
      <c r="T87" s="16"/>
      <c r="U87" s="16"/>
      <c r="V87" s="16"/>
      <c r="W87" s="16"/>
      <c r="X87" s="16"/>
      <c r="Y87" s="16"/>
      <c r="Z87" s="16"/>
      <c r="AA87" s="16"/>
    </row>
    <row r="88" ht="15.0" customHeight="1">
      <c r="A88" s="51" t="str">
        <f>Vendas!A99</f>
        <v/>
      </c>
      <c r="B88" s="29"/>
      <c r="C88" s="52" t="s">
        <v>73</v>
      </c>
      <c r="D88" s="52" t="s">
        <v>74</v>
      </c>
      <c r="E88" s="52" t="s">
        <v>75</v>
      </c>
      <c r="F88" s="52" t="s">
        <v>76</v>
      </c>
      <c r="G88" s="52" t="s">
        <v>77</v>
      </c>
      <c r="H88" s="52" t="s">
        <v>78</v>
      </c>
      <c r="I88" s="52" t="s">
        <v>79</v>
      </c>
      <c r="J88" s="52" t="s">
        <v>80</v>
      </c>
      <c r="K88" s="52" t="s">
        <v>81</v>
      </c>
      <c r="L88" s="52" t="s">
        <v>82</v>
      </c>
      <c r="M88" s="52" t="s">
        <v>83</v>
      </c>
      <c r="N88" s="52" t="s">
        <v>84</v>
      </c>
      <c r="O88" s="52" t="s">
        <v>26</v>
      </c>
      <c r="P88" s="52" t="s">
        <v>27</v>
      </c>
      <c r="Q88" s="52" t="s">
        <v>28</v>
      </c>
      <c r="R88" s="52" t="s">
        <v>29</v>
      </c>
      <c r="S88" s="52" t="s">
        <v>30</v>
      </c>
      <c r="T88" s="16"/>
      <c r="U88" s="16"/>
      <c r="V88" s="16"/>
      <c r="W88" s="16"/>
      <c r="X88" s="16"/>
      <c r="Y88" s="16"/>
      <c r="Z88" s="16"/>
      <c r="AA88" s="16"/>
    </row>
    <row r="89" ht="15.0" customHeight="1">
      <c r="A89" s="58" t="s">
        <v>102</v>
      </c>
      <c r="B89" s="29"/>
      <c r="C89" s="56" t="str">
        <f>Vendas!C101</f>
        <v/>
      </c>
      <c r="D89" s="56" t="str">
        <f>Vendas!D101</f>
        <v/>
      </c>
      <c r="E89" s="56" t="str">
        <f>Vendas!E101</f>
        <v/>
      </c>
      <c r="F89" s="56" t="str">
        <f>Vendas!F101</f>
        <v/>
      </c>
      <c r="G89" s="56" t="str">
        <f>Vendas!G101</f>
        <v/>
      </c>
      <c r="H89" s="56" t="str">
        <f>Vendas!H101</f>
        <v/>
      </c>
      <c r="I89" s="56" t="str">
        <f>Vendas!I101</f>
        <v/>
      </c>
      <c r="J89" s="56" t="str">
        <f>Vendas!J101</f>
        <v/>
      </c>
      <c r="K89" s="56" t="str">
        <f>Vendas!K101</f>
        <v/>
      </c>
      <c r="L89" s="56" t="str">
        <f>Vendas!L101</f>
        <v/>
      </c>
      <c r="M89" s="56" t="str">
        <f>Vendas!M101</f>
        <v/>
      </c>
      <c r="N89" s="56" t="str">
        <f>Vendas!N101</f>
        <v/>
      </c>
      <c r="O89" s="56">
        <f>SUM(C89:N89)</f>
        <v>0</v>
      </c>
      <c r="P89" s="56" t="str">
        <f>Vendas!P101</f>
        <v/>
      </c>
      <c r="Q89" s="56" t="str">
        <f>Vendas!Q101</f>
        <v/>
      </c>
      <c r="R89" s="56" t="str">
        <f>Vendas!R101</f>
        <v/>
      </c>
      <c r="S89" s="56" t="str">
        <f>Vendas!S101</f>
        <v/>
      </c>
      <c r="T89" s="16"/>
      <c r="U89" s="16"/>
      <c r="V89" s="16"/>
      <c r="W89" s="16"/>
      <c r="X89" s="16"/>
      <c r="Y89" s="16"/>
      <c r="Z89" s="16"/>
      <c r="AA89" s="16"/>
    </row>
    <row r="90" ht="15.0" customHeight="1">
      <c r="A90" s="63" t="s">
        <v>111</v>
      </c>
      <c r="B90" s="45">
        <v>0.0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16"/>
      <c r="U90" s="16"/>
      <c r="V90" s="16"/>
      <c r="W90" s="16"/>
      <c r="X90" s="16"/>
      <c r="Y90" s="16"/>
      <c r="Z90" s="16"/>
      <c r="AA90" s="16"/>
    </row>
    <row r="91" ht="15.0" customHeight="1">
      <c r="A91" s="58" t="s">
        <v>103</v>
      </c>
      <c r="B91" s="29"/>
      <c r="C91" s="60">
        <f>Vendas!C102*(1-$B90)</f>
        <v>0</v>
      </c>
      <c r="D91" s="60">
        <f>Vendas!D102*(1-$B90)</f>
        <v>0</v>
      </c>
      <c r="E91" s="60">
        <f>Vendas!E102*(1-$B90)</f>
        <v>0</v>
      </c>
      <c r="F91" s="60">
        <f>Vendas!F102*(1-$B90)</f>
        <v>0</v>
      </c>
      <c r="G91" s="60">
        <f>Vendas!G102*(1-$B90)</f>
        <v>0</v>
      </c>
      <c r="H91" s="60">
        <f>Vendas!H102*(1-$B90)</f>
        <v>0</v>
      </c>
      <c r="I91" s="60">
        <f>Vendas!I102*(1-$B90)</f>
        <v>0</v>
      </c>
      <c r="J91" s="60">
        <f>Vendas!J102*(1-$B90)</f>
        <v>0</v>
      </c>
      <c r="K91" s="60">
        <f>Vendas!K102*(1-$B90)</f>
        <v>0</v>
      </c>
      <c r="L91" s="60">
        <f>Vendas!L102*(1-$B90)</f>
        <v>0</v>
      </c>
      <c r="M91" s="60">
        <f>Vendas!M102*(1-$B90)</f>
        <v>0</v>
      </c>
      <c r="N91" s="60">
        <f>Vendas!N102*(1-$B90)</f>
        <v>0</v>
      </c>
      <c r="O91" s="60">
        <f>AVERAGE(C91:N91)</f>
        <v>0</v>
      </c>
      <c r="P91" s="60">
        <f>Vendas!P102*(1-Aprovisionamento!$B90)</f>
        <v>0</v>
      </c>
      <c r="Q91" s="60">
        <f>Vendas!Q102*(1-Aprovisionamento!$B90)</f>
        <v>0</v>
      </c>
      <c r="R91" s="60">
        <f>Vendas!R102*(1-Aprovisionamento!$B90)</f>
        <v>0</v>
      </c>
      <c r="S91" s="60">
        <f>Vendas!S102*(1-Aprovisionamento!$B90)</f>
        <v>0</v>
      </c>
      <c r="T91" s="16"/>
      <c r="U91" s="16"/>
      <c r="V91" s="16"/>
      <c r="W91" s="16"/>
      <c r="X91" s="16"/>
      <c r="Y91" s="16"/>
      <c r="Z91" s="16"/>
      <c r="AA91" s="16"/>
    </row>
    <row r="92" ht="15.0" customHeight="1">
      <c r="A92" s="58" t="s">
        <v>112</v>
      </c>
      <c r="B92" s="29"/>
      <c r="C92" s="60">
        <f t="shared" ref="C92:N92" si="100">C89*C91</f>
        <v>0</v>
      </c>
      <c r="D92" s="60">
        <f t="shared" si="100"/>
        <v>0</v>
      </c>
      <c r="E92" s="60">
        <f t="shared" si="100"/>
        <v>0</v>
      </c>
      <c r="F92" s="60">
        <f t="shared" si="100"/>
        <v>0</v>
      </c>
      <c r="G92" s="60">
        <f t="shared" si="100"/>
        <v>0</v>
      </c>
      <c r="H92" s="60">
        <f t="shared" si="100"/>
        <v>0</v>
      </c>
      <c r="I92" s="60">
        <f t="shared" si="100"/>
        <v>0</v>
      </c>
      <c r="J92" s="60">
        <f t="shared" si="100"/>
        <v>0</v>
      </c>
      <c r="K92" s="60">
        <f t="shared" si="100"/>
        <v>0</v>
      </c>
      <c r="L92" s="60">
        <f t="shared" si="100"/>
        <v>0</v>
      </c>
      <c r="M92" s="60">
        <f t="shared" si="100"/>
        <v>0</v>
      </c>
      <c r="N92" s="60">
        <f t="shared" si="100"/>
        <v>0</v>
      </c>
      <c r="O92" s="60">
        <f>SUM(C92:N92)</f>
        <v>0</v>
      </c>
      <c r="P92" s="60">
        <f t="shared" ref="P92:S92" si="101">P89*P91</f>
        <v>0</v>
      </c>
      <c r="Q92" s="60">
        <f t="shared" si="101"/>
        <v>0</v>
      </c>
      <c r="R92" s="60">
        <f t="shared" si="101"/>
        <v>0</v>
      </c>
      <c r="S92" s="60">
        <f t="shared" si="101"/>
        <v>0</v>
      </c>
      <c r="T92" s="16"/>
      <c r="U92" s="16"/>
      <c r="V92" s="16"/>
      <c r="W92" s="16"/>
      <c r="X92" s="16"/>
      <c r="Y92" s="16"/>
      <c r="Z92" s="16"/>
      <c r="AA92" s="16"/>
    </row>
    <row r="93" ht="15.0" customHeight="1">
      <c r="A93" s="58" t="s">
        <v>96</v>
      </c>
      <c r="B93" s="29"/>
      <c r="C93" s="61" t="str">
        <f>Vendas!C104</f>
        <v/>
      </c>
      <c r="D93" s="61" t="str">
        <f>Vendas!D104</f>
        <v/>
      </c>
      <c r="E93" s="61" t="str">
        <f>Vendas!E104</f>
        <v/>
      </c>
      <c r="F93" s="61" t="str">
        <f>Vendas!F104</f>
        <v/>
      </c>
      <c r="G93" s="61" t="str">
        <f>Vendas!G104</f>
        <v/>
      </c>
      <c r="H93" s="61" t="str">
        <f>Vendas!H104</f>
        <v/>
      </c>
      <c r="I93" s="61" t="str">
        <f>Vendas!I104</f>
        <v/>
      </c>
      <c r="J93" s="61" t="str">
        <f>Vendas!J104</f>
        <v/>
      </c>
      <c r="K93" s="61" t="str">
        <f>Vendas!K104</f>
        <v/>
      </c>
      <c r="L93" s="61" t="str">
        <f>Vendas!L104</f>
        <v/>
      </c>
      <c r="M93" s="61" t="str">
        <f>Vendas!M104</f>
        <v/>
      </c>
      <c r="N93" s="61" t="str">
        <f>Vendas!N104</f>
        <v/>
      </c>
      <c r="O93" s="60"/>
      <c r="P93" s="60"/>
      <c r="Q93" s="60"/>
      <c r="R93" s="60"/>
      <c r="S93" s="60"/>
      <c r="T93" s="16"/>
      <c r="U93" s="16"/>
      <c r="V93" s="16"/>
      <c r="W93" s="16"/>
      <c r="X93" s="16"/>
      <c r="Y93" s="16"/>
      <c r="Z93" s="16"/>
      <c r="AA93" s="16"/>
    </row>
    <row r="94" ht="12.0" customHeight="1">
      <c r="A94" s="58" t="s">
        <v>113</v>
      </c>
      <c r="B94" s="29"/>
      <c r="C94" s="60">
        <f t="shared" ref="C94:N94" si="102">C92*C93</f>
        <v>0</v>
      </c>
      <c r="D94" s="60">
        <f t="shared" si="102"/>
        <v>0</v>
      </c>
      <c r="E94" s="60">
        <f t="shared" si="102"/>
        <v>0</v>
      </c>
      <c r="F94" s="60">
        <f t="shared" si="102"/>
        <v>0</v>
      </c>
      <c r="G94" s="60">
        <f t="shared" si="102"/>
        <v>0</v>
      </c>
      <c r="H94" s="60">
        <f t="shared" si="102"/>
        <v>0</v>
      </c>
      <c r="I94" s="60">
        <f t="shared" si="102"/>
        <v>0</v>
      </c>
      <c r="J94" s="60">
        <f t="shared" si="102"/>
        <v>0</v>
      </c>
      <c r="K94" s="60">
        <f t="shared" si="102"/>
        <v>0</v>
      </c>
      <c r="L94" s="60">
        <f t="shared" si="102"/>
        <v>0</v>
      </c>
      <c r="M94" s="60">
        <f t="shared" si="102"/>
        <v>0</v>
      </c>
      <c r="N94" s="60">
        <f t="shared" si="102"/>
        <v>0</v>
      </c>
      <c r="O94" s="60">
        <f t="shared" ref="O94:O97" si="105">SUM(C94:N94)</f>
        <v>0</v>
      </c>
      <c r="P94" s="60">
        <f t="shared" ref="P94:S94" si="103">P92*$C93</f>
        <v>0</v>
      </c>
      <c r="Q94" s="60">
        <f t="shared" si="103"/>
        <v>0</v>
      </c>
      <c r="R94" s="60">
        <f t="shared" si="103"/>
        <v>0</v>
      </c>
      <c r="S94" s="60">
        <f t="shared" si="103"/>
        <v>0</v>
      </c>
      <c r="T94" s="16"/>
      <c r="U94" s="16"/>
      <c r="V94" s="16"/>
      <c r="W94" s="16"/>
      <c r="X94" s="16"/>
      <c r="Y94" s="16"/>
      <c r="Z94" s="16"/>
      <c r="AA94" s="16"/>
    </row>
    <row r="95" ht="12.0" customHeight="1">
      <c r="A95" s="58" t="s">
        <v>98</v>
      </c>
      <c r="B95" s="29"/>
      <c r="C95" s="60">
        <f t="shared" ref="C95:N95" si="104">C92+C94</f>
        <v>0</v>
      </c>
      <c r="D95" s="60">
        <f t="shared" si="104"/>
        <v>0</v>
      </c>
      <c r="E95" s="60">
        <f t="shared" si="104"/>
        <v>0</v>
      </c>
      <c r="F95" s="60">
        <f t="shared" si="104"/>
        <v>0</v>
      </c>
      <c r="G95" s="60">
        <f t="shared" si="104"/>
        <v>0</v>
      </c>
      <c r="H95" s="60">
        <f t="shared" si="104"/>
        <v>0</v>
      </c>
      <c r="I95" s="60">
        <f t="shared" si="104"/>
        <v>0</v>
      </c>
      <c r="J95" s="60">
        <f t="shared" si="104"/>
        <v>0</v>
      </c>
      <c r="K95" s="60">
        <f t="shared" si="104"/>
        <v>0</v>
      </c>
      <c r="L95" s="60">
        <f t="shared" si="104"/>
        <v>0</v>
      </c>
      <c r="M95" s="60">
        <f t="shared" si="104"/>
        <v>0</v>
      </c>
      <c r="N95" s="60">
        <f t="shared" si="104"/>
        <v>0</v>
      </c>
      <c r="O95" s="60">
        <f t="shared" si="105"/>
        <v>0</v>
      </c>
      <c r="P95" s="60">
        <f t="shared" ref="P95:S95" si="106">P92+P94</f>
        <v>0</v>
      </c>
      <c r="Q95" s="60">
        <f t="shared" si="106"/>
        <v>0</v>
      </c>
      <c r="R95" s="60">
        <f t="shared" si="106"/>
        <v>0</v>
      </c>
      <c r="S95" s="60">
        <f t="shared" si="106"/>
        <v>0</v>
      </c>
      <c r="T95" s="16"/>
      <c r="U95" s="16"/>
      <c r="V95" s="16"/>
      <c r="W95" s="16"/>
      <c r="X95" s="16"/>
      <c r="Y95" s="16"/>
      <c r="Z95" s="16"/>
      <c r="AA95" s="16"/>
    </row>
    <row r="96" ht="15.0" customHeight="1">
      <c r="A96" s="63" t="s">
        <v>99</v>
      </c>
      <c r="B96" s="64">
        <v>0.25</v>
      </c>
      <c r="C96" s="60">
        <f t="shared" ref="C96:N96" si="107">C95*$B$16</f>
        <v>0</v>
      </c>
      <c r="D96" s="60">
        <f t="shared" si="107"/>
        <v>0</v>
      </c>
      <c r="E96" s="60">
        <f t="shared" si="107"/>
        <v>0</v>
      </c>
      <c r="F96" s="60">
        <f t="shared" si="107"/>
        <v>0</v>
      </c>
      <c r="G96" s="60">
        <f t="shared" si="107"/>
        <v>0</v>
      </c>
      <c r="H96" s="60">
        <f t="shared" si="107"/>
        <v>0</v>
      </c>
      <c r="I96" s="60">
        <f t="shared" si="107"/>
        <v>0</v>
      </c>
      <c r="J96" s="60">
        <f t="shared" si="107"/>
        <v>0</v>
      </c>
      <c r="K96" s="60">
        <f t="shared" si="107"/>
        <v>0</v>
      </c>
      <c r="L96" s="60">
        <f t="shared" si="107"/>
        <v>0</v>
      </c>
      <c r="M96" s="60">
        <f t="shared" si="107"/>
        <v>0</v>
      </c>
      <c r="N96" s="60">
        <f t="shared" si="107"/>
        <v>0</v>
      </c>
      <c r="O96" s="60">
        <f t="shared" si="105"/>
        <v>0</v>
      </c>
      <c r="P96" s="60">
        <f t="shared" ref="P96:S96" si="108">P95*$B96</f>
        <v>0</v>
      </c>
      <c r="Q96" s="60">
        <f t="shared" si="108"/>
        <v>0</v>
      </c>
      <c r="R96" s="60">
        <f t="shared" si="108"/>
        <v>0</v>
      </c>
      <c r="S96" s="60">
        <f t="shared" si="108"/>
        <v>0</v>
      </c>
      <c r="T96" s="16"/>
      <c r="U96" s="16"/>
      <c r="V96" s="16"/>
      <c r="W96" s="16"/>
      <c r="X96" s="16"/>
      <c r="Y96" s="16"/>
      <c r="Z96" s="16"/>
      <c r="AA96" s="16"/>
    </row>
    <row r="97" ht="12.0" customHeight="1">
      <c r="A97" s="63" t="s">
        <v>100</v>
      </c>
      <c r="B97" s="65">
        <f>1-B96</f>
        <v>0.75</v>
      </c>
      <c r="C97" s="60">
        <f t="shared" ref="C97:N97" si="109">C95*$B$17</f>
        <v>0</v>
      </c>
      <c r="D97" s="60">
        <f t="shared" si="109"/>
        <v>0</v>
      </c>
      <c r="E97" s="60">
        <f t="shared" si="109"/>
        <v>0</v>
      </c>
      <c r="F97" s="60">
        <f t="shared" si="109"/>
        <v>0</v>
      </c>
      <c r="G97" s="60">
        <f t="shared" si="109"/>
        <v>0</v>
      </c>
      <c r="H97" s="60">
        <f t="shared" si="109"/>
        <v>0</v>
      </c>
      <c r="I97" s="60">
        <f t="shared" si="109"/>
        <v>0</v>
      </c>
      <c r="J97" s="60">
        <f t="shared" si="109"/>
        <v>0</v>
      </c>
      <c r="K97" s="60">
        <f t="shared" si="109"/>
        <v>0</v>
      </c>
      <c r="L97" s="60">
        <f t="shared" si="109"/>
        <v>0</v>
      </c>
      <c r="M97" s="60">
        <f t="shared" si="109"/>
        <v>0</v>
      </c>
      <c r="N97" s="60">
        <f t="shared" si="109"/>
        <v>0</v>
      </c>
      <c r="O97" s="60">
        <f t="shared" si="105"/>
        <v>0</v>
      </c>
      <c r="P97" s="60">
        <f t="shared" ref="P97:S97" si="110">P95-P96</f>
        <v>0</v>
      </c>
      <c r="Q97" s="60">
        <f t="shared" si="110"/>
        <v>0</v>
      </c>
      <c r="R97" s="60">
        <f t="shared" si="110"/>
        <v>0</v>
      </c>
      <c r="S97" s="60">
        <f t="shared" si="110"/>
        <v>0</v>
      </c>
      <c r="T97" s="16"/>
      <c r="U97" s="16"/>
      <c r="V97" s="16"/>
      <c r="W97" s="16"/>
      <c r="X97" s="16"/>
      <c r="Y97" s="16"/>
      <c r="Z97" s="16"/>
      <c r="AA97" s="16"/>
    </row>
    <row r="98" ht="15.0" customHeight="1">
      <c r="A98" s="51" t="str">
        <f>Vendas!A109</f>
        <v/>
      </c>
      <c r="B98" s="29"/>
      <c r="C98" s="52" t="s">
        <v>73</v>
      </c>
      <c r="D98" s="52" t="s">
        <v>74</v>
      </c>
      <c r="E98" s="52" t="s">
        <v>75</v>
      </c>
      <c r="F98" s="52" t="s">
        <v>76</v>
      </c>
      <c r="G98" s="52" t="s">
        <v>77</v>
      </c>
      <c r="H98" s="52" t="s">
        <v>78</v>
      </c>
      <c r="I98" s="52" t="s">
        <v>79</v>
      </c>
      <c r="J98" s="52" t="s">
        <v>80</v>
      </c>
      <c r="K98" s="52" t="s">
        <v>81</v>
      </c>
      <c r="L98" s="52" t="s">
        <v>82</v>
      </c>
      <c r="M98" s="52" t="s">
        <v>83</v>
      </c>
      <c r="N98" s="52" t="s">
        <v>84</v>
      </c>
      <c r="O98" s="52" t="s">
        <v>26</v>
      </c>
      <c r="P98" s="52" t="s">
        <v>27</v>
      </c>
      <c r="Q98" s="52" t="s">
        <v>28</v>
      </c>
      <c r="R98" s="52" t="s">
        <v>29</v>
      </c>
      <c r="S98" s="52" t="s">
        <v>30</v>
      </c>
      <c r="T98" s="16"/>
      <c r="U98" s="16"/>
      <c r="V98" s="16"/>
      <c r="W98" s="16"/>
      <c r="X98" s="16"/>
      <c r="Y98" s="16"/>
      <c r="Z98" s="16"/>
      <c r="AA98" s="16"/>
    </row>
    <row r="99" ht="15.0" customHeight="1">
      <c r="A99" s="58" t="s">
        <v>102</v>
      </c>
      <c r="B99" s="29"/>
      <c r="C99" s="56" t="str">
        <f>Vendas!C111</f>
        <v/>
      </c>
      <c r="D99" s="56" t="str">
        <f>Vendas!D111</f>
        <v/>
      </c>
      <c r="E99" s="56" t="str">
        <f>Vendas!E111</f>
        <v/>
      </c>
      <c r="F99" s="56" t="str">
        <f>Vendas!F111</f>
        <v/>
      </c>
      <c r="G99" s="56" t="str">
        <f>Vendas!G111</f>
        <v/>
      </c>
      <c r="H99" s="56" t="str">
        <f>Vendas!H111</f>
        <v/>
      </c>
      <c r="I99" s="56" t="str">
        <f>Vendas!I111</f>
        <v/>
      </c>
      <c r="J99" s="56" t="str">
        <f>Vendas!J111</f>
        <v/>
      </c>
      <c r="K99" s="56" t="str">
        <f>Vendas!K111</f>
        <v/>
      </c>
      <c r="L99" s="56" t="str">
        <f>Vendas!L111</f>
        <v/>
      </c>
      <c r="M99" s="56" t="str">
        <f>Vendas!M111</f>
        <v/>
      </c>
      <c r="N99" s="56" t="str">
        <f>Vendas!N111</f>
        <v/>
      </c>
      <c r="O99" s="56">
        <f>SUM(C99:N99)</f>
        <v>0</v>
      </c>
      <c r="P99" s="56" t="str">
        <f>Vendas!P111</f>
        <v/>
      </c>
      <c r="Q99" s="56" t="str">
        <f>Vendas!Q111</f>
        <v/>
      </c>
      <c r="R99" s="56" t="str">
        <f>Vendas!R111</f>
        <v/>
      </c>
      <c r="S99" s="56" t="str">
        <f>Vendas!S111</f>
        <v/>
      </c>
      <c r="T99" s="16"/>
      <c r="U99" s="16"/>
      <c r="V99" s="16"/>
      <c r="W99" s="16"/>
      <c r="X99" s="16"/>
      <c r="Y99" s="16"/>
      <c r="Z99" s="16"/>
      <c r="AA99" s="16"/>
    </row>
    <row r="100" ht="15.0" customHeight="1">
      <c r="A100" s="63" t="s">
        <v>111</v>
      </c>
      <c r="B100" s="45">
        <v>0.0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16"/>
      <c r="U100" s="16"/>
      <c r="V100" s="16"/>
      <c r="W100" s="16"/>
      <c r="X100" s="16"/>
      <c r="Y100" s="16"/>
      <c r="Z100" s="16"/>
      <c r="AA100" s="16"/>
    </row>
    <row r="101" ht="15.0" customHeight="1">
      <c r="A101" s="58" t="s">
        <v>103</v>
      </c>
      <c r="B101" s="29"/>
      <c r="C101" s="60">
        <f>Vendas!C112*(1-$B100)</f>
        <v>0</v>
      </c>
      <c r="D101" s="60">
        <f>Vendas!D112*(1-$B100)</f>
        <v>0</v>
      </c>
      <c r="E101" s="60">
        <f>Vendas!E112*(1-$B100)</f>
        <v>0</v>
      </c>
      <c r="F101" s="60">
        <f>Vendas!F112*(1-$B100)</f>
        <v>0</v>
      </c>
      <c r="G101" s="60">
        <f>Vendas!G112*(1-$B100)</f>
        <v>0</v>
      </c>
      <c r="H101" s="60">
        <f>Vendas!H112*(1-$B100)</f>
        <v>0</v>
      </c>
      <c r="I101" s="60">
        <f>Vendas!I112*(1-$B100)</f>
        <v>0</v>
      </c>
      <c r="J101" s="60">
        <f>Vendas!J112*(1-$B100)</f>
        <v>0</v>
      </c>
      <c r="K101" s="60">
        <f>Vendas!K112*(1-$B100)</f>
        <v>0</v>
      </c>
      <c r="L101" s="60">
        <f>Vendas!L112*(1-$B100)</f>
        <v>0</v>
      </c>
      <c r="M101" s="60">
        <f>Vendas!M112*(1-$B100)</f>
        <v>0</v>
      </c>
      <c r="N101" s="60">
        <f>Vendas!N112*(1-$B100)</f>
        <v>0</v>
      </c>
      <c r="O101" s="60">
        <f>AVERAGE(C101:N101)</f>
        <v>0</v>
      </c>
      <c r="P101" s="60">
        <f>Vendas!P112*(1-Aprovisionamento!$B100)</f>
        <v>0</v>
      </c>
      <c r="Q101" s="60">
        <f>Vendas!Q112*(1-Aprovisionamento!$B100)</f>
        <v>0</v>
      </c>
      <c r="R101" s="60">
        <f>Vendas!R112*(1-Aprovisionamento!$B100)</f>
        <v>0</v>
      </c>
      <c r="S101" s="60">
        <f>Vendas!S112*(1-Aprovisionamento!$B100)</f>
        <v>0</v>
      </c>
      <c r="T101" s="16"/>
      <c r="U101" s="16"/>
      <c r="V101" s="16"/>
      <c r="W101" s="16"/>
      <c r="X101" s="16"/>
      <c r="Y101" s="16"/>
      <c r="Z101" s="16"/>
      <c r="AA101" s="16"/>
    </row>
    <row r="102" ht="15.0" customHeight="1">
      <c r="A102" s="58" t="s">
        <v>112</v>
      </c>
      <c r="B102" s="29"/>
      <c r="C102" s="60">
        <f t="shared" ref="C102:N102" si="111">C99*C101</f>
        <v>0</v>
      </c>
      <c r="D102" s="60">
        <f t="shared" si="111"/>
        <v>0</v>
      </c>
      <c r="E102" s="60">
        <f t="shared" si="111"/>
        <v>0</v>
      </c>
      <c r="F102" s="60">
        <f t="shared" si="111"/>
        <v>0</v>
      </c>
      <c r="G102" s="60">
        <f t="shared" si="111"/>
        <v>0</v>
      </c>
      <c r="H102" s="60">
        <f t="shared" si="111"/>
        <v>0</v>
      </c>
      <c r="I102" s="60">
        <f t="shared" si="111"/>
        <v>0</v>
      </c>
      <c r="J102" s="60">
        <f t="shared" si="111"/>
        <v>0</v>
      </c>
      <c r="K102" s="60">
        <f t="shared" si="111"/>
        <v>0</v>
      </c>
      <c r="L102" s="60">
        <f t="shared" si="111"/>
        <v>0</v>
      </c>
      <c r="M102" s="60">
        <f t="shared" si="111"/>
        <v>0</v>
      </c>
      <c r="N102" s="60">
        <f t="shared" si="111"/>
        <v>0</v>
      </c>
      <c r="O102" s="60">
        <f>SUM(C102:N102)</f>
        <v>0</v>
      </c>
      <c r="P102" s="60">
        <f t="shared" ref="P102:S102" si="112">P99*P101</f>
        <v>0</v>
      </c>
      <c r="Q102" s="60">
        <f t="shared" si="112"/>
        <v>0</v>
      </c>
      <c r="R102" s="60">
        <f t="shared" si="112"/>
        <v>0</v>
      </c>
      <c r="S102" s="60">
        <f t="shared" si="112"/>
        <v>0</v>
      </c>
      <c r="T102" s="16"/>
      <c r="U102" s="16"/>
      <c r="V102" s="16"/>
      <c r="W102" s="16"/>
      <c r="X102" s="16"/>
      <c r="Y102" s="16"/>
      <c r="Z102" s="16"/>
      <c r="AA102" s="16"/>
    </row>
    <row r="103" ht="15.0" customHeight="1">
      <c r="A103" s="58" t="s">
        <v>96</v>
      </c>
      <c r="B103" s="29"/>
      <c r="C103" s="61" t="str">
        <f>Vendas!C114</f>
        <v/>
      </c>
      <c r="D103" s="61" t="str">
        <f>Vendas!D114</f>
        <v/>
      </c>
      <c r="E103" s="61" t="str">
        <f>Vendas!E114</f>
        <v/>
      </c>
      <c r="F103" s="61" t="str">
        <f>Vendas!F114</f>
        <v/>
      </c>
      <c r="G103" s="61" t="str">
        <f>Vendas!G114</f>
        <v/>
      </c>
      <c r="H103" s="61" t="str">
        <f>Vendas!H114</f>
        <v/>
      </c>
      <c r="I103" s="61" t="str">
        <f>Vendas!I114</f>
        <v/>
      </c>
      <c r="J103" s="61" t="str">
        <f>Vendas!J114</f>
        <v/>
      </c>
      <c r="K103" s="61" t="str">
        <f>Vendas!K114</f>
        <v/>
      </c>
      <c r="L103" s="61" t="str">
        <f>Vendas!L114</f>
        <v/>
      </c>
      <c r="M103" s="61" t="str">
        <f>Vendas!M114</f>
        <v/>
      </c>
      <c r="N103" s="61" t="str">
        <f>Vendas!N114</f>
        <v/>
      </c>
      <c r="O103" s="60"/>
      <c r="P103" s="60"/>
      <c r="Q103" s="60"/>
      <c r="R103" s="60"/>
      <c r="S103" s="60"/>
      <c r="T103" s="16"/>
      <c r="U103" s="16"/>
      <c r="V103" s="16"/>
      <c r="W103" s="16"/>
      <c r="X103" s="16"/>
      <c r="Y103" s="16"/>
      <c r="Z103" s="16"/>
      <c r="AA103" s="16"/>
    </row>
    <row r="104" ht="15.0" customHeight="1">
      <c r="A104" s="58" t="s">
        <v>113</v>
      </c>
      <c r="B104" s="29"/>
      <c r="C104" s="60">
        <f t="shared" ref="C104:N104" si="113">C102*C103</f>
        <v>0</v>
      </c>
      <c r="D104" s="60">
        <f t="shared" si="113"/>
        <v>0</v>
      </c>
      <c r="E104" s="60">
        <f t="shared" si="113"/>
        <v>0</v>
      </c>
      <c r="F104" s="60">
        <f t="shared" si="113"/>
        <v>0</v>
      </c>
      <c r="G104" s="60">
        <f t="shared" si="113"/>
        <v>0</v>
      </c>
      <c r="H104" s="60">
        <f t="shared" si="113"/>
        <v>0</v>
      </c>
      <c r="I104" s="60">
        <f t="shared" si="113"/>
        <v>0</v>
      </c>
      <c r="J104" s="60">
        <f t="shared" si="113"/>
        <v>0</v>
      </c>
      <c r="K104" s="60">
        <f t="shared" si="113"/>
        <v>0</v>
      </c>
      <c r="L104" s="60">
        <f t="shared" si="113"/>
        <v>0</v>
      </c>
      <c r="M104" s="60">
        <f t="shared" si="113"/>
        <v>0</v>
      </c>
      <c r="N104" s="60">
        <f t="shared" si="113"/>
        <v>0</v>
      </c>
      <c r="O104" s="60">
        <f t="shared" ref="O104:O107" si="116">SUM(C104:N104)</f>
        <v>0</v>
      </c>
      <c r="P104" s="60">
        <f t="shared" ref="P104:S104" si="114">P102*$C103</f>
        <v>0</v>
      </c>
      <c r="Q104" s="60">
        <f t="shared" si="114"/>
        <v>0</v>
      </c>
      <c r="R104" s="60">
        <f t="shared" si="114"/>
        <v>0</v>
      </c>
      <c r="S104" s="60">
        <f t="shared" si="114"/>
        <v>0</v>
      </c>
      <c r="T104" s="16"/>
      <c r="U104" s="16"/>
      <c r="V104" s="16"/>
      <c r="W104" s="16"/>
      <c r="X104" s="16"/>
      <c r="Y104" s="16"/>
      <c r="Z104" s="16"/>
      <c r="AA104" s="16"/>
    </row>
    <row r="105" ht="12.0" customHeight="1">
      <c r="A105" s="58" t="s">
        <v>98</v>
      </c>
      <c r="B105" s="29"/>
      <c r="C105" s="60">
        <f t="shared" ref="C105:N105" si="115">C102+C104</f>
        <v>0</v>
      </c>
      <c r="D105" s="60">
        <f t="shared" si="115"/>
        <v>0</v>
      </c>
      <c r="E105" s="60">
        <f t="shared" si="115"/>
        <v>0</v>
      </c>
      <c r="F105" s="60">
        <f t="shared" si="115"/>
        <v>0</v>
      </c>
      <c r="G105" s="60">
        <f t="shared" si="115"/>
        <v>0</v>
      </c>
      <c r="H105" s="60">
        <f t="shared" si="115"/>
        <v>0</v>
      </c>
      <c r="I105" s="60">
        <f t="shared" si="115"/>
        <v>0</v>
      </c>
      <c r="J105" s="60">
        <f t="shared" si="115"/>
        <v>0</v>
      </c>
      <c r="K105" s="60">
        <f t="shared" si="115"/>
        <v>0</v>
      </c>
      <c r="L105" s="60">
        <f t="shared" si="115"/>
        <v>0</v>
      </c>
      <c r="M105" s="60">
        <f t="shared" si="115"/>
        <v>0</v>
      </c>
      <c r="N105" s="60">
        <f t="shared" si="115"/>
        <v>0</v>
      </c>
      <c r="O105" s="60">
        <f t="shared" si="116"/>
        <v>0</v>
      </c>
      <c r="P105" s="60">
        <f t="shared" ref="P105:S105" si="117">P102+P104</f>
        <v>0</v>
      </c>
      <c r="Q105" s="60">
        <f t="shared" si="117"/>
        <v>0</v>
      </c>
      <c r="R105" s="60">
        <f t="shared" si="117"/>
        <v>0</v>
      </c>
      <c r="S105" s="60">
        <f t="shared" si="117"/>
        <v>0</v>
      </c>
      <c r="T105" s="16"/>
      <c r="U105" s="16"/>
      <c r="V105" s="16"/>
      <c r="W105" s="16"/>
      <c r="X105" s="16"/>
      <c r="Y105" s="16"/>
      <c r="Z105" s="16"/>
      <c r="AA105" s="16"/>
    </row>
    <row r="106" ht="12.0" customHeight="1">
      <c r="A106" s="63" t="s">
        <v>99</v>
      </c>
      <c r="B106" s="64">
        <v>0.25</v>
      </c>
      <c r="C106" s="60">
        <f t="shared" ref="C106:N106" si="118">C105*$B$16</f>
        <v>0</v>
      </c>
      <c r="D106" s="60">
        <f t="shared" si="118"/>
        <v>0</v>
      </c>
      <c r="E106" s="60">
        <f t="shared" si="118"/>
        <v>0</v>
      </c>
      <c r="F106" s="60">
        <f t="shared" si="118"/>
        <v>0</v>
      </c>
      <c r="G106" s="60">
        <f t="shared" si="118"/>
        <v>0</v>
      </c>
      <c r="H106" s="60">
        <f t="shared" si="118"/>
        <v>0</v>
      </c>
      <c r="I106" s="60">
        <f t="shared" si="118"/>
        <v>0</v>
      </c>
      <c r="J106" s="60">
        <f t="shared" si="118"/>
        <v>0</v>
      </c>
      <c r="K106" s="60">
        <f t="shared" si="118"/>
        <v>0</v>
      </c>
      <c r="L106" s="60">
        <f t="shared" si="118"/>
        <v>0</v>
      </c>
      <c r="M106" s="60">
        <f t="shared" si="118"/>
        <v>0</v>
      </c>
      <c r="N106" s="60">
        <f t="shared" si="118"/>
        <v>0</v>
      </c>
      <c r="O106" s="60">
        <f t="shared" si="116"/>
        <v>0</v>
      </c>
      <c r="P106" s="60">
        <f t="shared" ref="P106:S106" si="119">P105*$B106</f>
        <v>0</v>
      </c>
      <c r="Q106" s="60">
        <f t="shared" si="119"/>
        <v>0</v>
      </c>
      <c r="R106" s="60">
        <f t="shared" si="119"/>
        <v>0</v>
      </c>
      <c r="S106" s="60">
        <f t="shared" si="119"/>
        <v>0</v>
      </c>
      <c r="T106" s="16"/>
      <c r="U106" s="16"/>
      <c r="V106" s="16"/>
      <c r="W106" s="16"/>
      <c r="X106" s="16"/>
      <c r="Y106" s="16"/>
      <c r="Z106" s="16"/>
      <c r="AA106" s="16"/>
    </row>
    <row r="107" ht="15.0" customHeight="1">
      <c r="A107" s="63" t="s">
        <v>100</v>
      </c>
      <c r="B107" s="65">
        <f>1-B106</f>
        <v>0.75</v>
      </c>
      <c r="C107" s="60">
        <f t="shared" ref="C107:N107" si="120">C105*$B$17</f>
        <v>0</v>
      </c>
      <c r="D107" s="60">
        <f t="shared" si="120"/>
        <v>0</v>
      </c>
      <c r="E107" s="60">
        <f t="shared" si="120"/>
        <v>0</v>
      </c>
      <c r="F107" s="60">
        <f t="shared" si="120"/>
        <v>0</v>
      </c>
      <c r="G107" s="60">
        <f t="shared" si="120"/>
        <v>0</v>
      </c>
      <c r="H107" s="60">
        <f t="shared" si="120"/>
        <v>0</v>
      </c>
      <c r="I107" s="60">
        <f t="shared" si="120"/>
        <v>0</v>
      </c>
      <c r="J107" s="60">
        <f t="shared" si="120"/>
        <v>0</v>
      </c>
      <c r="K107" s="60">
        <f t="shared" si="120"/>
        <v>0</v>
      </c>
      <c r="L107" s="60">
        <f t="shared" si="120"/>
        <v>0</v>
      </c>
      <c r="M107" s="60">
        <f t="shared" si="120"/>
        <v>0</v>
      </c>
      <c r="N107" s="60">
        <f t="shared" si="120"/>
        <v>0</v>
      </c>
      <c r="O107" s="60">
        <f t="shared" si="116"/>
        <v>0</v>
      </c>
      <c r="P107" s="60">
        <f t="shared" ref="P107:S107" si="121">P105-P106</f>
        <v>0</v>
      </c>
      <c r="Q107" s="60">
        <f t="shared" si="121"/>
        <v>0</v>
      </c>
      <c r="R107" s="60">
        <f t="shared" si="121"/>
        <v>0</v>
      </c>
      <c r="S107" s="60">
        <f t="shared" si="121"/>
        <v>0</v>
      </c>
      <c r="T107" s="16"/>
      <c r="U107" s="16"/>
      <c r="V107" s="16"/>
      <c r="W107" s="16"/>
      <c r="X107" s="16"/>
      <c r="Y107" s="16"/>
      <c r="Z107" s="16"/>
      <c r="AA107" s="16"/>
    </row>
    <row r="108" ht="12.0" customHeight="1">
      <c r="A108" s="51" t="str">
        <f>Vendas!A119</f>
        <v/>
      </c>
      <c r="B108" s="29"/>
      <c r="C108" s="52" t="s">
        <v>73</v>
      </c>
      <c r="D108" s="52" t="s">
        <v>74</v>
      </c>
      <c r="E108" s="52" t="s">
        <v>75</v>
      </c>
      <c r="F108" s="52" t="s">
        <v>76</v>
      </c>
      <c r="G108" s="52" t="s">
        <v>77</v>
      </c>
      <c r="H108" s="52" t="s">
        <v>78</v>
      </c>
      <c r="I108" s="52" t="s">
        <v>79</v>
      </c>
      <c r="J108" s="52" t="s">
        <v>80</v>
      </c>
      <c r="K108" s="52" t="s">
        <v>81</v>
      </c>
      <c r="L108" s="52" t="s">
        <v>82</v>
      </c>
      <c r="M108" s="52" t="s">
        <v>83</v>
      </c>
      <c r="N108" s="52" t="s">
        <v>84</v>
      </c>
      <c r="O108" s="52" t="s">
        <v>26</v>
      </c>
      <c r="P108" s="52" t="s">
        <v>27</v>
      </c>
      <c r="Q108" s="52" t="s">
        <v>28</v>
      </c>
      <c r="R108" s="52" t="s">
        <v>29</v>
      </c>
      <c r="S108" s="52" t="s">
        <v>30</v>
      </c>
      <c r="T108" s="16"/>
      <c r="U108" s="16"/>
      <c r="V108" s="16"/>
      <c r="W108" s="16"/>
      <c r="X108" s="16"/>
      <c r="Y108" s="16"/>
      <c r="Z108" s="16"/>
      <c r="AA108" s="16"/>
    </row>
    <row r="109" ht="15.0" customHeight="1">
      <c r="A109" s="58" t="s">
        <v>102</v>
      </c>
      <c r="B109" s="29"/>
      <c r="C109" s="56" t="str">
        <f>Vendas!C121</f>
        <v/>
      </c>
      <c r="D109" s="56" t="str">
        <f>Vendas!D121</f>
        <v/>
      </c>
      <c r="E109" s="56" t="str">
        <f>Vendas!E121</f>
        <v/>
      </c>
      <c r="F109" s="56" t="str">
        <f>Vendas!F121</f>
        <v/>
      </c>
      <c r="G109" s="56" t="str">
        <f>Vendas!G121</f>
        <v/>
      </c>
      <c r="H109" s="56" t="str">
        <f>Vendas!H121</f>
        <v/>
      </c>
      <c r="I109" s="56" t="str">
        <f>Vendas!I121</f>
        <v/>
      </c>
      <c r="J109" s="56" t="str">
        <f>Vendas!J121</f>
        <v/>
      </c>
      <c r="K109" s="56" t="str">
        <f>Vendas!K121</f>
        <v/>
      </c>
      <c r="L109" s="56" t="str">
        <f>Vendas!L121</f>
        <v/>
      </c>
      <c r="M109" s="56" t="str">
        <f>Vendas!M121</f>
        <v/>
      </c>
      <c r="N109" s="56" t="str">
        <f>Vendas!N121</f>
        <v/>
      </c>
      <c r="O109" s="56">
        <f>SUM(C109:N109)</f>
        <v>0</v>
      </c>
      <c r="P109" s="56" t="str">
        <f>Vendas!P121</f>
        <v/>
      </c>
      <c r="Q109" s="56" t="str">
        <f>Vendas!Q121</f>
        <v/>
      </c>
      <c r="R109" s="56" t="str">
        <f>Vendas!R121</f>
        <v/>
      </c>
      <c r="S109" s="56" t="str">
        <f>Vendas!S121</f>
        <v/>
      </c>
      <c r="T109" s="16"/>
      <c r="U109" s="16"/>
      <c r="V109" s="16"/>
      <c r="W109" s="16"/>
      <c r="X109" s="16"/>
      <c r="Y109" s="16"/>
      <c r="Z109" s="16"/>
      <c r="AA109" s="16"/>
    </row>
    <row r="110" ht="15.0" customHeight="1">
      <c r="A110" s="63" t="s">
        <v>111</v>
      </c>
      <c r="B110" s="45">
        <v>0.0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16"/>
      <c r="U110" s="16"/>
      <c r="V110" s="16"/>
      <c r="W110" s="16"/>
      <c r="X110" s="16"/>
      <c r="Y110" s="16"/>
      <c r="Z110" s="16"/>
      <c r="AA110" s="16"/>
    </row>
    <row r="111" ht="15.0" customHeight="1">
      <c r="A111" s="58" t="s">
        <v>103</v>
      </c>
      <c r="B111" s="29"/>
      <c r="C111" s="60">
        <f>Vendas!C122*(1-$B110)</f>
        <v>0</v>
      </c>
      <c r="D111" s="60">
        <f>Vendas!D122*(1-$B110)</f>
        <v>0</v>
      </c>
      <c r="E111" s="60">
        <f>Vendas!E122*(1-$B110)</f>
        <v>0</v>
      </c>
      <c r="F111" s="60">
        <f>Vendas!F122*(1-$B110)</f>
        <v>0</v>
      </c>
      <c r="G111" s="60">
        <f>Vendas!G122*(1-$B110)</f>
        <v>0</v>
      </c>
      <c r="H111" s="60">
        <f>Vendas!H122*(1-$B110)</f>
        <v>0</v>
      </c>
      <c r="I111" s="60">
        <f>Vendas!I122*(1-$B110)</f>
        <v>0</v>
      </c>
      <c r="J111" s="60">
        <f>Vendas!J122*(1-$B110)</f>
        <v>0</v>
      </c>
      <c r="K111" s="60">
        <f>Vendas!K122*(1-$B110)</f>
        <v>0</v>
      </c>
      <c r="L111" s="60">
        <f>Vendas!L122*(1-$B110)</f>
        <v>0</v>
      </c>
      <c r="M111" s="60">
        <f>Vendas!M122*(1-$B110)</f>
        <v>0</v>
      </c>
      <c r="N111" s="60">
        <f>Vendas!N122*(1-$B110)</f>
        <v>0</v>
      </c>
      <c r="O111" s="60">
        <f>AVERAGE(C111:N111)</f>
        <v>0</v>
      </c>
      <c r="P111" s="60">
        <f>Vendas!P122*(1-Aprovisionamento!$B110)</f>
        <v>0</v>
      </c>
      <c r="Q111" s="60">
        <f>Vendas!Q122*(1-Aprovisionamento!$B110)</f>
        <v>0</v>
      </c>
      <c r="R111" s="60">
        <f>Vendas!R122*(1-Aprovisionamento!$B110)</f>
        <v>0</v>
      </c>
      <c r="S111" s="60">
        <f>Vendas!S122*(1-Aprovisionamento!$B110)</f>
        <v>0</v>
      </c>
      <c r="T111" s="16"/>
      <c r="U111" s="16"/>
      <c r="V111" s="16"/>
      <c r="W111" s="16"/>
      <c r="X111" s="16"/>
      <c r="Y111" s="16"/>
      <c r="Z111" s="16"/>
      <c r="AA111" s="16"/>
    </row>
    <row r="112" ht="15.0" customHeight="1">
      <c r="A112" s="58" t="s">
        <v>112</v>
      </c>
      <c r="B112" s="29"/>
      <c r="C112" s="60">
        <f t="shared" ref="C112:N112" si="122">C109*C111</f>
        <v>0</v>
      </c>
      <c r="D112" s="60">
        <f t="shared" si="122"/>
        <v>0</v>
      </c>
      <c r="E112" s="60">
        <f t="shared" si="122"/>
        <v>0</v>
      </c>
      <c r="F112" s="60">
        <f t="shared" si="122"/>
        <v>0</v>
      </c>
      <c r="G112" s="60">
        <f t="shared" si="122"/>
        <v>0</v>
      </c>
      <c r="H112" s="60">
        <f t="shared" si="122"/>
        <v>0</v>
      </c>
      <c r="I112" s="60">
        <f t="shared" si="122"/>
        <v>0</v>
      </c>
      <c r="J112" s="60">
        <f t="shared" si="122"/>
        <v>0</v>
      </c>
      <c r="K112" s="60">
        <f t="shared" si="122"/>
        <v>0</v>
      </c>
      <c r="L112" s="60">
        <f t="shared" si="122"/>
        <v>0</v>
      </c>
      <c r="M112" s="60">
        <f t="shared" si="122"/>
        <v>0</v>
      </c>
      <c r="N112" s="60">
        <f t="shared" si="122"/>
        <v>0</v>
      </c>
      <c r="O112" s="60">
        <f>SUM(C112:N112)</f>
        <v>0</v>
      </c>
      <c r="P112" s="60">
        <f t="shared" ref="P112:S112" si="123">P109*P111</f>
        <v>0</v>
      </c>
      <c r="Q112" s="60">
        <f t="shared" si="123"/>
        <v>0</v>
      </c>
      <c r="R112" s="60">
        <f t="shared" si="123"/>
        <v>0</v>
      </c>
      <c r="S112" s="60">
        <f t="shared" si="123"/>
        <v>0</v>
      </c>
      <c r="T112" s="16"/>
      <c r="U112" s="16"/>
      <c r="V112" s="16"/>
      <c r="W112" s="16"/>
      <c r="X112" s="16"/>
      <c r="Y112" s="16"/>
      <c r="Z112" s="16"/>
      <c r="AA112" s="16"/>
    </row>
    <row r="113" ht="15.0" customHeight="1">
      <c r="A113" s="58" t="s">
        <v>96</v>
      </c>
      <c r="B113" s="29"/>
      <c r="C113" s="61" t="str">
        <f>Vendas!C124</f>
        <v/>
      </c>
      <c r="D113" s="61" t="str">
        <f>Vendas!D124</f>
        <v/>
      </c>
      <c r="E113" s="61" t="str">
        <f>Vendas!E124</f>
        <v/>
      </c>
      <c r="F113" s="61" t="str">
        <f>Vendas!F124</f>
        <v/>
      </c>
      <c r="G113" s="61" t="str">
        <f>Vendas!G124</f>
        <v/>
      </c>
      <c r="H113" s="61" t="str">
        <f>Vendas!H124</f>
        <v/>
      </c>
      <c r="I113" s="61" t="str">
        <f>Vendas!I124</f>
        <v/>
      </c>
      <c r="J113" s="61" t="str">
        <f>Vendas!J124</f>
        <v/>
      </c>
      <c r="K113" s="61" t="str">
        <f>Vendas!K124</f>
        <v/>
      </c>
      <c r="L113" s="61" t="str">
        <f>Vendas!L124</f>
        <v/>
      </c>
      <c r="M113" s="61" t="str">
        <f>Vendas!M124</f>
        <v/>
      </c>
      <c r="N113" s="61" t="str">
        <f>Vendas!N124</f>
        <v/>
      </c>
      <c r="O113" s="60"/>
      <c r="P113" s="60"/>
      <c r="Q113" s="60"/>
      <c r="R113" s="60"/>
      <c r="S113" s="60"/>
      <c r="T113" s="16"/>
      <c r="U113" s="16"/>
      <c r="V113" s="16"/>
      <c r="W113" s="16"/>
      <c r="X113" s="16"/>
      <c r="Y113" s="16"/>
      <c r="Z113" s="16"/>
      <c r="AA113" s="16"/>
    </row>
    <row r="114" ht="15.0" customHeight="1">
      <c r="A114" s="58" t="s">
        <v>113</v>
      </c>
      <c r="B114" s="29"/>
      <c r="C114" s="60">
        <f t="shared" ref="C114:N114" si="124">C112*C113</f>
        <v>0</v>
      </c>
      <c r="D114" s="60">
        <f t="shared" si="124"/>
        <v>0</v>
      </c>
      <c r="E114" s="60">
        <f t="shared" si="124"/>
        <v>0</v>
      </c>
      <c r="F114" s="60">
        <f t="shared" si="124"/>
        <v>0</v>
      </c>
      <c r="G114" s="60">
        <f t="shared" si="124"/>
        <v>0</v>
      </c>
      <c r="H114" s="60">
        <f t="shared" si="124"/>
        <v>0</v>
      </c>
      <c r="I114" s="60">
        <f t="shared" si="124"/>
        <v>0</v>
      </c>
      <c r="J114" s="60">
        <f t="shared" si="124"/>
        <v>0</v>
      </c>
      <c r="K114" s="60">
        <f t="shared" si="124"/>
        <v>0</v>
      </c>
      <c r="L114" s="60">
        <f t="shared" si="124"/>
        <v>0</v>
      </c>
      <c r="M114" s="60">
        <f t="shared" si="124"/>
        <v>0</v>
      </c>
      <c r="N114" s="60">
        <f t="shared" si="124"/>
        <v>0</v>
      </c>
      <c r="O114" s="60">
        <f t="shared" ref="O114:O117" si="127">SUM(C114:N114)</f>
        <v>0</v>
      </c>
      <c r="P114" s="60">
        <f t="shared" ref="P114:S114" si="125">P112*$C113</f>
        <v>0</v>
      </c>
      <c r="Q114" s="60">
        <f t="shared" si="125"/>
        <v>0</v>
      </c>
      <c r="R114" s="60">
        <f t="shared" si="125"/>
        <v>0</v>
      </c>
      <c r="S114" s="60">
        <f t="shared" si="125"/>
        <v>0</v>
      </c>
      <c r="T114" s="16"/>
      <c r="U114" s="16"/>
      <c r="V114" s="16"/>
      <c r="W114" s="16"/>
      <c r="X114" s="16"/>
      <c r="Y114" s="16"/>
      <c r="Z114" s="16"/>
      <c r="AA114" s="16"/>
    </row>
    <row r="115" ht="15.0" customHeight="1">
      <c r="A115" s="58" t="s">
        <v>98</v>
      </c>
      <c r="B115" s="29"/>
      <c r="C115" s="60">
        <f t="shared" ref="C115:N115" si="126">C112+C114</f>
        <v>0</v>
      </c>
      <c r="D115" s="60">
        <f t="shared" si="126"/>
        <v>0</v>
      </c>
      <c r="E115" s="60">
        <f t="shared" si="126"/>
        <v>0</v>
      </c>
      <c r="F115" s="60">
        <f t="shared" si="126"/>
        <v>0</v>
      </c>
      <c r="G115" s="60">
        <f t="shared" si="126"/>
        <v>0</v>
      </c>
      <c r="H115" s="60">
        <f t="shared" si="126"/>
        <v>0</v>
      </c>
      <c r="I115" s="60">
        <f t="shared" si="126"/>
        <v>0</v>
      </c>
      <c r="J115" s="60">
        <f t="shared" si="126"/>
        <v>0</v>
      </c>
      <c r="K115" s="60">
        <f t="shared" si="126"/>
        <v>0</v>
      </c>
      <c r="L115" s="60">
        <f t="shared" si="126"/>
        <v>0</v>
      </c>
      <c r="M115" s="60">
        <f t="shared" si="126"/>
        <v>0</v>
      </c>
      <c r="N115" s="60">
        <f t="shared" si="126"/>
        <v>0</v>
      </c>
      <c r="O115" s="60">
        <f t="shared" si="127"/>
        <v>0</v>
      </c>
      <c r="P115" s="60">
        <f t="shared" ref="P115:S115" si="128">P112+P114</f>
        <v>0</v>
      </c>
      <c r="Q115" s="60">
        <f t="shared" si="128"/>
        <v>0</v>
      </c>
      <c r="R115" s="60">
        <f t="shared" si="128"/>
        <v>0</v>
      </c>
      <c r="S115" s="60">
        <f t="shared" si="128"/>
        <v>0</v>
      </c>
      <c r="T115" s="16"/>
      <c r="U115" s="16"/>
      <c r="V115" s="16"/>
      <c r="W115" s="16"/>
      <c r="X115" s="16"/>
      <c r="Y115" s="16"/>
      <c r="Z115" s="16"/>
      <c r="AA115" s="16"/>
    </row>
    <row r="116" ht="12.0" customHeight="1">
      <c r="A116" s="63" t="s">
        <v>99</v>
      </c>
      <c r="B116" s="64">
        <v>0.25</v>
      </c>
      <c r="C116" s="60">
        <f t="shared" ref="C116:N116" si="129">C115*$B$16</f>
        <v>0</v>
      </c>
      <c r="D116" s="60">
        <f t="shared" si="129"/>
        <v>0</v>
      </c>
      <c r="E116" s="60">
        <f t="shared" si="129"/>
        <v>0</v>
      </c>
      <c r="F116" s="60">
        <f t="shared" si="129"/>
        <v>0</v>
      </c>
      <c r="G116" s="60">
        <f t="shared" si="129"/>
        <v>0</v>
      </c>
      <c r="H116" s="60">
        <f t="shared" si="129"/>
        <v>0</v>
      </c>
      <c r="I116" s="60">
        <f t="shared" si="129"/>
        <v>0</v>
      </c>
      <c r="J116" s="60">
        <f t="shared" si="129"/>
        <v>0</v>
      </c>
      <c r="K116" s="60">
        <f t="shared" si="129"/>
        <v>0</v>
      </c>
      <c r="L116" s="60">
        <f t="shared" si="129"/>
        <v>0</v>
      </c>
      <c r="M116" s="60">
        <f t="shared" si="129"/>
        <v>0</v>
      </c>
      <c r="N116" s="60">
        <f t="shared" si="129"/>
        <v>0</v>
      </c>
      <c r="O116" s="60">
        <f t="shared" si="127"/>
        <v>0</v>
      </c>
      <c r="P116" s="60">
        <f t="shared" ref="P116:S116" si="130">P115*$B116</f>
        <v>0</v>
      </c>
      <c r="Q116" s="60">
        <f t="shared" si="130"/>
        <v>0</v>
      </c>
      <c r="R116" s="60">
        <f t="shared" si="130"/>
        <v>0</v>
      </c>
      <c r="S116" s="60">
        <f t="shared" si="130"/>
        <v>0</v>
      </c>
      <c r="T116" s="16"/>
      <c r="U116" s="16"/>
      <c r="V116" s="16"/>
      <c r="W116" s="16"/>
      <c r="X116" s="16"/>
      <c r="Y116" s="16"/>
      <c r="Z116" s="16"/>
      <c r="AA116" s="16"/>
    </row>
    <row r="117" ht="15.0" customHeight="1">
      <c r="A117" s="63" t="s">
        <v>100</v>
      </c>
      <c r="B117" s="65">
        <f>1-B116</f>
        <v>0.75</v>
      </c>
      <c r="C117" s="60">
        <f t="shared" ref="C117:N117" si="131">C115*$B$17</f>
        <v>0</v>
      </c>
      <c r="D117" s="60">
        <f t="shared" si="131"/>
        <v>0</v>
      </c>
      <c r="E117" s="60">
        <f t="shared" si="131"/>
        <v>0</v>
      </c>
      <c r="F117" s="60">
        <f t="shared" si="131"/>
        <v>0</v>
      </c>
      <c r="G117" s="60">
        <f t="shared" si="131"/>
        <v>0</v>
      </c>
      <c r="H117" s="60">
        <f t="shared" si="131"/>
        <v>0</v>
      </c>
      <c r="I117" s="60">
        <f t="shared" si="131"/>
        <v>0</v>
      </c>
      <c r="J117" s="60">
        <f t="shared" si="131"/>
        <v>0</v>
      </c>
      <c r="K117" s="60">
        <f t="shared" si="131"/>
        <v>0</v>
      </c>
      <c r="L117" s="60">
        <f t="shared" si="131"/>
        <v>0</v>
      </c>
      <c r="M117" s="60">
        <f t="shared" si="131"/>
        <v>0</v>
      </c>
      <c r="N117" s="60">
        <f t="shared" si="131"/>
        <v>0</v>
      </c>
      <c r="O117" s="60">
        <f t="shared" si="127"/>
        <v>0</v>
      </c>
      <c r="P117" s="60">
        <f t="shared" ref="P117:S117" si="132">P115-P116</f>
        <v>0</v>
      </c>
      <c r="Q117" s="60">
        <f t="shared" si="132"/>
        <v>0</v>
      </c>
      <c r="R117" s="60">
        <f t="shared" si="132"/>
        <v>0</v>
      </c>
      <c r="S117" s="60">
        <f t="shared" si="132"/>
        <v>0</v>
      </c>
      <c r="T117" s="16"/>
      <c r="U117" s="16"/>
      <c r="V117" s="16"/>
      <c r="W117" s="16"/>
      <c r="X117" s="16"/>
      <c r="Y117" s="16"/>
      <c r="Z117" s="16"/>
      <c r="AA117" s="16"/>
    </row>
    <row r="118" ht="12.0" customHeight="1">
      <c r="A118" s="51" t="str">
        <f>Vendas!A129</f>
        <v/>
      </c>
      <c r="B118" s="29"/>
      <c r="C118" s="52" t="s">
        <v>73</v>
      </c>
      <c r="D118" s="52" t="s">
        <v>74</v>
      </c>
      <c r="E118" s="52" t="s">
        <v>75</v>
      </c>
      <c r="F118" s="52" t="s">
        <v>76</v>
      </c>
      <c r="G118" s="52" t="s">
        <v>77</v>
      </c>
      <c r="H118" s="52" t="s">
        <v>78</v>
      </c>
      <c r="I118" s="52" t="s">
        <v>79</v>
      </c>
      <c r="J118" s="52" t="s">
        <v>80</v>
      </c>
      <c r="K118" s="52" t="s">
        <v>81</v>
      </c>
      <c r="L118" s="52" t="s">
        <v>82</v>
      </c>
      <c r="M118" s="52" t="s">
        <v>83</v>
      </c>
      <c r="N118" s="52" t="s">
        <v>84</v>
      </c>
      <c r="O118" s="52" t="s">
        <v>26</v>
      </c>
      <c r="P118" s="52" t="s">
        <v>27</v>
      </c>
      <c r="Q118" s="52" t="s">
        <v>28</v>
      </c>
      <c r="R118" s="52" t="s">
        <v>29</v>
      </c>
      <c r="S118" s="52" t="s">
        <v>30</v>
      </c>
      <c r="T118" s="16"/>
      <c r="U118" s="16"/>
      <c r="V118" s="16"/>
      <c r="W118" s="16"/>
      <c r="X118" s="16"/>
      <c r="Y118" s="16"/>
      <c r="Z118" s="16"/>
      <c r="AA118" s="16"/>
    </row>
    <row r="119" ht="12.0" customHeight="1">
      <c r="A119" s="58" t="s">
        <v>102</v>
      </c>
      <c r="B119" s="29"/>
      <c r="C119" s="56" t="str">
        <f>Vendas!C131</f>
        <v/>
      </c>
      <c r="D119" s="56" t="str">
        <f>Vendas!D131</f>
        <v/>
      </c>
      <c r="E119" s="56" t="str">
        <f>Vendas!E131</f>
        <v/>
      </c>
      <c r="F119" s="56" t="str">
        <f>Vendas!F131</f>
        <v/>
      </c>
      <c r="G119" s="56" t="str">
        <f>Vendas!G131</f>
        <v/>
      </c>
      <c r="H119" s="56" t="str">
        <f>Vendas!H131</f>
        <v/>
      </c>
      <c r="I119" s="56" t="str">
        <f>Vendas!I131</f>
        <v/>
      </c>
      <c r="J119" s="56" t="str">
        <f>Vendas!J131</f>
        <v/>
      </c>
      <c r="K119" s="56" t="str">
        <f>Vendas!K131</f>
        <v/>
      </c>
      <c r="L119" s="56" t="str">
        <f>Vendas!L131</f>
        <v/>
      </c>
      <c r="M119" s="56" t="str">
        <f>Vendas!M131</f>
        <v/>
      </c>
      <c r="N119" s="56" t="str">
        <f>Vendas!N131</f>
        <v/>
      </c>
      <c r="O119" s="56">
        <f>SUM(C119:N119)</f>
        <v>0</v>
      </c>
      <c r="P119" s="56" t="str">
        <f>Vendas!P131</f>
        <v/>
      </c>
      <c r="Q119" s="56" t="str">
        <f>Vendas!Q131</f>
        <v/>
      </c>
      <c r="R119" s="56" t="str">
        <f>Vendas!R131</f>
        <v/>
      </c>
      <c r="S119" s="56" t="str">
        <f>Vendas!S131</f>
        <v/>
      </c>
      <c r="T119" s="16"/>
      <c r="U119" s="16"/>
      <c r="V119" s="16"/>
      <c r="W119" s="16"/>
      <c r="X119" s="16"/>
      <c r="Y119" s="16"/>
      <c r="Z119" s="16"/>
      <c r="AA119" s="16"/>
    </row>
    <row r="120" ht="12.0" customHeight="1">
      <c r="A120" s="63" t="s">
        <v>111</v>
      </c>
      <c r="B120" s="45">
        <v>0.0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16"/>
      <c r="U120" s="16"/>
      <c r="V120" s="16"/>
      <c r="W120" s="16"/>
      <c r="X120" s="16"/>
      <c r="Y120" s="16"/>
      <c r="Z120" s="16"/>
      <c r="AA120" s="16"/>
    </row>
    <row r="121" ht="12.0" customHeight="1">
      <c r="A121" s="58" t="s">
        <v>103</v>
      </c>
      <c r="B121" s="29"/>
      <c r="C121" s="60">
        <f>Vendas!C132*(1-$B120)</f>
        <v>0</v>
      </c>
      <c r="D121" s="60">
        <f>Vendas!D132*(1-$B120)</f>
        <v>0</v>
      </c>
      <c r="E121" s="60">
        <f>Vendas!E132*(1-$B120)</f>
        <v>0</v>
      </c>
      <c r="F121" s="60">
        <f>Vendas!F132*(1-$B120)</f>
        <v>0</v>
      </c>
      <c r="G121" s="60">
        <f>Vendas!G132*(1-$B120)</f>
        <v>0</v>
      </c>
      <c r="H121" s="60">
        <f>Vendas!H132*(1-$B120)</f>
        <v>0</v>
      </c>
      <c r="I121" s="60">
        <f>Vendas!I132*(1-$B120)</f>
        <v>0</v>
      </c>
      <c r="J121" s="60">
        <f>Vendas!J132*(1-$B120)</f>
        <v>0</v>
      </c>
      <c r="K121" s="60">
        <f>Vendas!K132*(1-$B120)</f>
        <v>0</v>
      </c>
      <c r="L121" s="60">
        <f>Vendas!L132*(1-$B120)</f>
        <v>0</v>
      </c>
      <c r="M121" s="60">
        <f>Vendas!M132*(1-$B120)</f>
        <v>0</v>
      </c>
      <c r="N121" s="60">
        <f>Vendas!N132*(1-$B120)</f>
        <v>0</v>
      </c>
      <c r="O121" s="60">
        <f>AVERAGE(C121:N121)</f>
        <v>0</v>
      </c>
      <c r="P121" s="60">
        <f>Vendas!P132*(1-Aprovisionamento!$B120)</f>
        <v>0</v>
      </c>
      <c r="Q121" s="60">
        <f>Vendas!Q132*(1-Aprovisionamento!$B120)</f>
        <v>0</v>
      </c>
      <c r="R121" s="60">
        <f>Vendas!R132*(1-Aprovisionamento!$B120)</f>
        <v>0</v>
      </c>
      <c r="S121" s="60">
        <f>Vendas!S132*(1-Aprovisionamento!$B120)</f>
        <v>0</v>
      </c>
      <c r="T121" s="16"/>
      <c r="U121" s="16"/>
      <c r="V121" s="16"/>
      <c r="W121" s="16"/>
      <c r="X121" s="16"/>
      <c r="Y121" s="16"/>
      <c r="Z121" s="16"/>
      <c r="AA121" s="16"/>
    </row>
    <row r="122" ht="15.0" customHeight="1">
      <c r="A122" s="58" t="s">
        <v>112</v>
      </c>
      <c r="B122" s="29"/>
      <c r="C122" s="60">
        <f t="shared" ref="C122:N122" si="133">C119*C121</f>
        <v>0</v>
      </c>
      <c r="D122" s="60">
        <f t="shared" si="133"/>
        <v>0</v>
      </c>
      <c r="E122" s="60">
        <f t="shared" si="133"/>
        <v>0</v>
      </c>
      <c r="F122" s="60">
        <f t="shared" si="133"/>
        <v>0</v>
      </c>
      <c r="G122" s="60">
        <f t="shared" si="133"/>
        <v>0</v>
      </c>
      <c r="H122" s="60">
        <f t="shared" si="133"/>
        <v>0</v>
      </c>
      <c r="I122" s="60">
        <f t="shared" si="133"/>
        <v>0</v>
      </c>
      <c r="J122" s="60">
        <f t="shared" si="133"/>
        <v>0</v>
      </c>
      <c r="K122" s="60">
        <f t="shared" si="133"/>
        <v>0</v>
      </c>
      <c r="L122" s="60">
        <f t="shared" si="133"/>
        <v>0</v>
      </c>
      <c r="M122" s="60">
        <f t="shared" si="133"/>
        <v>0</v>
      </c>
      <c r="N122" s="60">
        <f t="shared" si="133"/>
        <v>0</v>
      </c>
      <c r="O122" s="60">
        <f>SUM(C122:N122)</f>
        <v>0</v>
      </c>
      <c r="P122" s="60">
        <f t="shared" ref="P122:S122" si="134">P119*P121</f>
        <v>0</v>
      </c>
      <c r="Q122" s="60">
        <f t="shared" si="134"/>
        <v>0</v>
      </c>
      <c r="R122" s="60">
        <f t="shared" si="134"/>
        <v>0</v>
      </c>
      <c r="S122" s="60">
        <f t="shared" si="134"/>
        <v>0</v>
      </c>
      <c r="T122" s="16"/>
      <c r="U122" s="16"/>
      <c r="V122" s="16"/>
      <c r="W122" s="16"/>
      <c r="X122" s="16"/>
      <c r="Y122" s="16"/>
      <c r="Z122" s="16"/>
      <c r="AA122" s="16"/>
    </row>
    <row r="123" ht="12.0" customHeight="1">
      <c r="A123" s="58" t="s">
        <v>96</v>
      </c>
      <c r="B123" s="29"/>
      <c r="C123" s="61" t="str">
        <f>Vendas!C134</f>
        <v/>
      </c>
      <c r="D123" s="61" t="str">
        <f>Vendas!D134</f>
        <v/>
      </c>
      <c r="E123" s="61" t="str">
        <f>Vendas!E134</f>
        <v/>
      </c>
      <c r="F123" s="61" t="str">
        <f>Vendas!F134</f>
        <v/>
      </c>
      <c r="G123" s="61" t="str">
        <f>Vendas!G134</f>
        <v/>
      </c>
      <c r="H123" s="61" t="str">
        <f>Vendas!H134</f>
        <v/>
      </c>
      <c r="I123" s="61" t="str">
        <f>Vendas!I134</f>
        <v/>
      </c>
      <c r="J123" s="61" t="str">
        <f>Vendas!J134</f>
        <v/>
      </c>
      <c r="K123" s="61" t="str">
        <f>Vendas!K134</f>
        <v/>
      </c>
      <c r="L123" s="61" t="str">
        <f>Vendas!L134</f>
        <v/>
      </c>
      <c r="M123" s="61" t="str">
        <f>Vendas!M134</f>
        <v/>
      </c>
      <c r="N123" s="61" t="str">
        <f>Vendas!N134</f>
        <v/>
      </c>
      <c r="O123" s="60"/>
      <c r="P123" s="60"/>
      <c r="Q123" s="60"/>
      <c r="R123" s="60"/>
      <c r="S123" s="60"/>
      <c r="T123" s="16"/>
      <c r="U123" s="16"/>
      <c r="V123" s="16"/>
      <c r="W123" s="16"/>
      <c r="X123" s="16"/>
      <c r="Y123" s="16"/>
      <c r="Z123" s="16"/>
      <c r="AA123" s="16"/>
    </row>
    <row r="124" ht="12.0" customHeight="1">
      <c r="A124" s="58" t="s">
        <v>113</v>
      </c>
      <c r="B124" s="29"/>
      <c r="C124" s="60">
        <f t="shared" ref="C124:N124" si="135">C122*C123</f>
        <v>0</v>
      </c>
      <c r="D124" s="60">
        <f t="shared" si="135"/>
        <v>0</v>
      </c>
      <c r="E124" s="60">
        <f t="shared" si="135"/>
        <v>0</v>
      </c>
      <c r="F124" s="60">
        <f t="shared" si="135"/>
        <v>0</v>
      </c>
      <c r="G124" s="60">
        <f t="shared" si="135"/>
        <v>0</v>
      </c>
      <c r="H124" s="60">
        <f t="shared" si="135"/>
        <v>0</v>
      </c>
      <c r="I124" s="60">
        <f t="shared" si="135"/>
        <v>0</v>
      </c>
      <c r="J124" s="60">
        <f t="shared" si="135"/>
        <v>0</v>
      </c>
      <c r="K124" s="60">
        <f t="shared" si="135"/>
        <v>0</v>
      </c>
      <c r="L124" s="60">
        <f t="shared" si="135"/>
        <v>0</v>
      </c>
      <c r="M124" s="60">
        <f t="shared" si="135"/>
        <v>0</v>
      </c>
      <c r="N124" s="60">
        <f t="shared" si="135"/>
        <v>0</v>
      </c>
      <c r="O124" s="60">
        <f t="shared" ref="O124:O127" si="138">SUM(C124:N124)</f>
        <v>0</v>
      </c>
      <c r="P124" s="60">
        <f t="shared" ref="P124:S124" si="136">P122*$C123</f>
        <v>0</v>
      </c>
      <c r="Q124" s="60">
        <f t="shared" si="136"/>
        <v>0</v>
      </c>
      <c r="R124" s="60">
        <f t="shared" si="136"/>
        <v>0</v>
      </c>
      <c r="S124" s="60">
        <f t="shared" si="136"/>
        <v>0</v>
      </c>
      <c r="T124" s="16"/>
      <c r="U124" s="16"/>
      <c r="V124" s="16"/>
      <c r="W124" s="16"/>
      <c r="X124" s="16"/>
      <c r="Y124" s="16"/>
      <c r="Z124" s="16"/>
      <c r="AA124" s="16"/>
    </row>
    <row r="125" ht="12.0" customHeight="1">
      <c r="A125" s="58" t="s">
        <v>98</v>
      </c>
      <c r="B125" s="29"/>
      <c r="C125" s="60">
        <f t="shared" ref="C125:N125" si="137">C122+C124</f>
        <v>0</v>
      </c>
      <c r="D125" s="60">
        <f t="shared" si="137"/>
        <v>0</v>
      </c>
      <c r="E125" s="60">
        <f t="shared" si="137"/>
        <v>0</v>
      </c>
      <c r="F125" s="60">
        <f t="shared" si="137"/>
        <v>0</v>
      </c>
      <c r="G125" s="60">
        <f t="shared" si="137"/>
        <v>0</v>
      </c>
      <c r="H125" s="60">
        <f t="shared" si="137"/>
        <v>0</v>
      </c>
      <c r="I125" s="60">
        <f t="shared" si="137"/>
        <v>0</v>
      </c>
      <c r="J125" s="60">
        <f t="shared" si="137"/>
        <v>0</v>
      </c>
      <c r="K125" s="60">
        <f t="shared" si="137"/>
        <v>0</v>
      </c>
      <c r="L125" s="60">
        <f t="shared" si="137"/>
        <v>0</v>
      </c>
      <c r="M125" s="60">
        <f t="shared" si="137"/>
        <v>0</v>
      </c>
      <c r="N125" s="60">
        <f t="shared" si="137"/>
        <v>0</v>
      </c>
      <c r="O125" s="60">
        <f t="shared" si="138"/>
        <v>0</v>
      </c>
      <c r="P125" s="60">
        <f t="shared" ref="P125:S125" si="139">P122+P124</f>
        <v>0</v>
      </c>
      <c r="Q125" s="60">
        <f t="shared" si="139"/>
        <v>0</v>
      </c>
      <c r="R125" s="60">
        <f t="shared" si="139"/>
        <v>0</v>
      </c>
      <c r="S125" s="60">
        <f t="shared" si="139"/>
        <v>0</v>
      </c>
      <c r="T125" s="16"/>
      <c r="U125" s="16"/>
      <c r="V125" s="16"/>
      <c r="W125" s="16"/>
      <c r="X125" s="16"/>
      <c r="Y125" s="16"/>
      <c r="Z125" s="16"/>
      <c r="AA125" s="16"/>
    </row>
    <row r="126" ht="12.0" customHeight="1">
      <c r="A126" s="63" t="s">
        <v>99</v>
      </c>
      <c r="B126" s="64">
        <v>0.25</v>
      </c>
      <c r="C126" s="60">
        <f t="shared" ref="C126:N126" si="140">C125*$B$16</f>
        <v>0</v>
      </c>
      <c r="D126" s="60">
        <f t="shared" si="140"/>
        <v>0</v>
      </c>
      <c r="E126" s="60">
        <f t="shared" si="140"/>
        <v>0</v>
      </c>
      <c r="F126" s="60">
        <f t="shared" si="140"/>
        <v>0</v>
      </c>
      <c r="G126" s="60">
        <f t="shared" si="140"/>
        <v>0</v>
      </c>
      <c r="H126" s="60">
        <f t="shared" si="140"/>
        <v>0</v>
      </c>
      <c r="I126" s="60">
        <f t="shared" si="140"/>
        <v>0</v>
      </c>
      <c r="J126" s="60">
        <f t="shared" si="140"/>
        <v>0</v>
      </c>
      <c r="K126" s="60">
        <f t="shared" si="140"/>
        <v>0</v>
      </c>
      <c r="L126" s="60">
        <f t="shared" si="140"/>
        <v>0</v>
      </c>
      <c r="M126" s="60">
        <f t="shared" si="140"/>
        <v>0</v>
      </c>
      <c r="N126" s="60">
        <f t="shared" si="140"/>
        <v>0</v>
      </c>
      <c r="O126" s="60">
        <f t="shared" si="138"/>
        <v>0</v>
      </c>
      <c r="P126" s="60">
        <f t="shared" ref="P126:S126" si="141">P125*$B126</f>
        <v>0</v>
      </c>
      <c r="Q126" s="60">
        <f t="shared" si="141"/>
        <v>0</v>
      </c>
      <c r="R126" s="60">
        <f t="shared" si="141"/>
        <v>0</v>
      </c>
      <c r="S126" s="60">
        <f t="shared" si="141"/>
        <v>0</v>
      </c>
      <c r="T126" s="16"/>
      <c r="U126" s="16"/>
      <c r="V126" s="16"/>
      <c r="W126" s="16"/>
      <c r="X126" s="16"/>
      <c r="Y126" s="16"/>
      <c r="Z126" s="16"/>
      <c r="AA126" s="16"/>
    </row>
    <row r="127" ht="12.0" customHeight="1">
      <c r="A127" s="63" t="s">
        <v>100</v>
      </c>
      <c r="B127" s="65">
        <f>1-B126</f>
        <v>0.75</v>
      </c>
      <c r="C127" s="60">
        <f t="shared" ref="C127:N127" si="142">C125*$B$17</f>
        <v>0</v>
      </c>
      <c r="D127" s="60">
        <f t="shared" si="142"/>
        <v>0</v>
      </c>
      <c r="E127" s="60">
        <f t="shared" si="142"/>
        <v>0</v>
      </c>
      <c r="F127" s="60">
        <f t="shared" si="142"/>
        <v>0</v>
      </c>
      <c r="G127" s="60">
        <f t="shared" si="142"/>
        <v>0</v>
      </c>
      <c r="H127" s="60">
        <f t="shared" si="142"/>
        <v>0</v>
      </c>
      <c r="I127" s="60">
        <f t="shared" si="142"/>
        <v>0</v>
      </c>
      <c r="J127" s="60">
        <f t="shared" si="142"/>
        <v>0</v>
      </c>
      <c r="K127" s="60">
        <f t="shared" si="142"/>
        <v>0</v>
      </c>
      <c r="L127" s="60">
        <f t="shared" si="142"/>
        <v>0</v>
      </c>
      <c r="M127" s="60">
        <f t="shared" si="142"/>
        <v>0</v>
      </c>
      <c r="N127" s="60">
        <f t="shared" si="142"/>
        <v>0</v>
      </c>
      <c r="O127" s="60">
        <f t="shared" si="138"/>
        <v>0</v>
      </c>
      <c r="P127" s="60">
        <f t="shared" ref="P127:S127" si="143">P125-P126</f>
        <v>0</v>
      </c>
      <c r="Q127" s="60">
        <f t="shared" si="143"/>
        <v>0</v>
      </c>
      <c r="R127" s="60">
        <f t="shared" si="143"/>
        <v>0</v>
      </c>
      <c r="S127" s="60">
        <f t="shared" si="143"/>
        <v>0</v>
      </c>
      <c r="T127" s="16"/>
      <c r="U127" s="16"/>
      <c r="V127" s="16"/>
      <c r="W127" s="16"/>
      <c r="X127" s="16"/>
      <c r="Y127" s="16"/>
      <c r="Z127" s="16"/>
      <c r="AA127" s="16"/>
    </row>
    <row r="128" ht="12.0" customHeight="1">
      <c r="A128" s="51" t="str">
        <f>Vendas!A139</f>
        <v/>
      </c>
      <c r="B128" s="29"/>
      <c r="C128" s="52" t="s">
        <v>73</v>
      </c>
      <c r="D128" s="52" t="s">
        <v>74</v>
      </c>
      <c r="E128" s="52" t="s">
        <v>75</v>
      </c>
      <c r="F128" s="52" t="s">
        <v>76</v>
      </c>
      <c r="G128" s="52" t="s">
        <v>77</v>
      </c>
      <c r="H128" s="52" t="s">
        <v>78</v>
      </c>
      <c r="I128" s="52" t="s">
        <v>79</v>
      </c>
      <c r="J128" s="52" t="s">
        <v>80</v>
      </c>
      <c r="K128" s="52" t="s">
        <v>81</v>
      </c>
      <c r="L128" s="52" t="s">
        <v>82</v>
      </c>
      <c r="M128" s="52" t="s">
        <v>83</v>
      </c>
      <c r="N128" s="52" t="s">
        <v>84</v>
      </c>
      <c r="O128" s="52" t="s">
        <v>26</v>
      </c>
      <c r="P128" s="52" t="s">
        <v>27</v>
      </c>
      <c r="Q128" s="52" t="s">
        <v>28</v>
      </c>
      <c r="R128" s="52" t="s">
        <v>29</v>
      </c>
      <c r="S128" s="52" t="s">
        <v>30</v>
      </c>
      <c r="T128" s="16"/>
      <c r="U128" s="16"/>
      <c r="V128" s="16"/>
      <c r="W128" s="16"/>
      <c r="X128" s="16"/>
      <c r="Y128" s="16"/>
      <c r="Z128" s="16"/>
      <c r="AA128" s="16"/>
    </row>
    <row r="129" ht="12.0" customHeight="1">
      <c r="A129" s="58" t="s">
        <v>102</v>
      </c>
      <c r="B129" s="29"/>
      <c r="C129" s="56" t="str">
        <f>Vendas!C141</f>
        <v/>
      </c>
      <c r="D129" s="56" t="str">
        <f>Vendas!D141</f>
        <v/>
      </c>
      <c r="E129" s="56" t="str">
        <f>Vendas!E141</f>
        <v/>
      </c>
      <c r="F129" s="56" t="str">
        <f>Vendas!F141</f>
        <v/>
      </c>
      <c r="G129" s="56" t="str">
        <f>Vendas!G141</f>
        <v/>
      </c>
      <c r="H129" s="56" t="str">
        <f>Vendas!H141</f>
        <v/>
      </c>
      <c r="I129" s="56" t="str">
        <f>Vendas!I141</f>
        <v/>
      </c>
      <c r="J129" s="56" t="str">
        <f>Vendas!J141</f>
        <v/>
      </c>
      <c r="K129" s="56" t="str">
        <f>Vendas!K141</f>
        <v/>
      </c>
      <c r="L129" s="56" t="str">
        <f>Vendas!L141</f>
        <v/>
      </c>
      <c r="M129" s="56" t="str">
        <f>Vendas!M141</f>
        <v/>
      </c>
      <c r="N129" s="56" t="str">
        <f>Vendas!N141</f>
        <v/>
      </c>
      <c r="O129" s="56">
        <f>SUM(C129:N129)</f>
        <v>0</v>
      </c>
      <c r="P129" s="56" t="str">
        <f>Vendas!P141</f>
        <v/>
      </c>
      <c r="Q129" s="56" t="str">
        <f>Vendas!Q141</f>
        <v/>
      </c>
      <c r="R129" s="56" t="str">
        <f>Vendas!R141</f>
        <v/>
      </c>
      <c r="S129" s="56" t="str">
        <f>Vendas!S141</f>
        <v/>
      </c>
      <c r="T129" s="16"/>
      <c r="U129" s="16"/>
      <c r="V129" s="16"/>
      <c r="W129" s="16"/>
      <c r="X129" s="16"/>
      <c r="Y129" s="16"/>
      <c r="Z129" s="16"/>
      <c r="AA129" s="16"/>
    </row>
    <row r="130" ht="12.0" customHeight="1">
      <c r="A130" s="63" t="s">
        <v>111</v>
      </c>
      <c r="B130" s="45">
        <v>0.0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16"/>
      <c r="U130" s="16"/>
      <c r="V130" s="16"/>
      <c r="W130" s="16"/>
      <c r="X130" s="16"/>
      <c r="Y130" s="16"/>
      <c r="Z130" s="16"/>
      <c r="AA130" s="16"/>
    </row>
    <row r="131" ht="12.0" customHeight="1">
      <c r="A131" s="58" t="s">
        <v>103</v>
      </c>
      <c r="B131" s="29"/>
      <c r="C131" s="60">
        <f>Vendas!C142*(1-$B130)</f>
        <v>0</v>
      </c>
      <c r="D131" s="60">
        <f>Vendas!D142*(1-$B130)</f>
        <v>0</v>
      </c>
      <c r="E131" s="60">
        <f>Vendas!E142*(1-$B130)</f>
        <v>0</v>
      </c>
      <c r="F131" s="60">
        <f>Vendas!F142*(1-$B130)</f>
        <v>0</v>
      </c>
      <c r="G131" s="60">
        <f>Vendas!G142*(1-$B130)</f>
        <v>0</v>
      </c>
      <c r="H131" s="60">
        <f>Vendas!H142*(1-$B130)</f>
        <v>0</v>
      </c>
      <c r="I131" s="60">
        <f>Vendas!I142*(1-$B130)</f>
        <v>0</v>
      </c>
      <c r="J131" s="60">
        <f>Vendas!J142*(1-$B130)</f>
        <v>0</v>
      </c>
      <c r="K131" s="60">
        <f>Vendas!K142*(1-$B130)</f>
        <v>0</v>
      </c>
      <c r="L131" s="60">
        <f>Vendas!L142*(1-$B130)</f>
        <v>0</v>
      </c>
      <c r="M131" s="60">
        <f>Vendas!M142*(1-$B130)</f>
        <v>0</v>
      </c>
      <c r="N131" s="60">
        <f>Vendas!N142*(1-$B130)</f>
        <v>0</v>
      </c>
      <c r="O131" s="60">
        <f>AVERAGE(C131:N131)</f>
        <v>0</v>
      </c>
      <c r="P131" s="60">
        <f>Vendas!P142*(1-Aprovisionamento!$B130)</f>
        <v>0</v>
      </c>
      <c r="Q131" s="60">
        <f>Vendas!Q142*(1-Aprovisionamento!$B130)</f>
        <v>0</v>
      </c>
      <c r="R131" s="60">
        <f>Vendas!R142*(1-Aprovisionamento!$B130)</f>
        <v>0</v>
      </c>
      <c r="S131" s="60">
        <f>Vendas!S142*(1-Aprovisionamento!$B130)</f>
        <v>0</v>
      </c>
      <c r="T131" s="16"/>
      <c r="U131" s="16"/>
      <c r="V131" s="16"/>
      <c r="W131" s="16"/>
      <c r="X131" s="16"/>
      <c r="Y131" s="16"/>
      <c r="Z131" s="16"/>
      <c r="AA131" s="16"/>
    </row>
    <row r="132" ht="15.0" customHeight="1">
      <c r="A132" s="58" t="s">
        <v>112</v>
      </c>
      <c r="B132" s="29"/>
      <c r="C132" s="60">
        <f t="shared" ref="C132:N132" si="144">C129*C131</f>
        <v>0</v>
      </c>
      <c r="D132" s="60">
        <f t="shared" si="144"/>
        <v>0</v>
      </c>
      <c r="E132" s="60">
        <f t="shared" si="144"/>
        <v>0</v>
      </c>
      <c r="F132" s="60">
        <f t="shared" si="144"/>
        <v>0</v>
      </c>
      <c r="G132" s="60">
        <f t="shared" si="144"/>
        <v>0</v>
      </c>
      <c r="H132" s="60">
        <f t="shared" si="144"/>
        <v>0</v>
      </c>
      <c r="I132" s="60">
        <f t="shared" si="144"/>
        <v>0</v>
      </c>
      <c r="J132" s="60">
        <f t="shared" si="144"/>
        <v>0</v>
      </c>
      <c r="K132" s="60">
        <f t="shared" si="144"/>
        <v>0</v>
      </c>
      <c r="L132" s="60">
        <f t="shared" si="144"/>
        <v>0</v>
      </c>
      <c r="M132" s="60">
        <f t="shared" si="144"/>
        <v>0</v>
      </c>
      <c r="N132" s="60">
        <f t="shared" si="144"/>
        <v>0</v>
      </c>
      <c r="O132" s="60">
        <f>SUM(C132:N132)</f>
        <v>0</v>
      </c>
      <c r="P132" s="60">
        <f t="shared" ref="P132:S132" si="145">P129*P131</f>
        <v>0</v>
      </c>
      <c r="Q132" s="60">
        <f t="shared" si="145"/>
        <v>0</v>
      </c>
      <c r="R132" s="60">
        <f t="shared" si="145"/>
        <v>0</v>
      </c>
      <c r="S132" s="60">
        <f t="shared" si="145"/>
        <v>0</v>
      </c>
      <c r="T132" s="16"/>
      <c r="U132" s="16"/>
      <c r="V132" s="16"/>
      <c r="W132" s="16"/>
      <c r="X132" s="16"/>
      <c r="Y132" s="16"/>
      <c r="Z132" s="16"/>
      <c r="AA132" s="16"/>
    </row>
    <row r="133" ht="12.0" customHeight="1">
      <c r="A133" s="58" t="s">
        <v>96</v>
      </c>
      <c r="B133" s="29"/>
      <c r="C133" s="61" t="str">
        <f>Vendas!C144</f>
        <v/>
      </c>
      <c r="D133" s="61" t="str">
        <f>Vendas!D144</f>
        <v/>
      </c>
      <c r="E133" s="61" t="str">
        <f>Vendas!E144</f>
        <v/>
      </c>
      <c r="F133" s="61" t="str">
        <f>Vendas!F144</f>
        <v/>
      </c>
      <c r="G133" s="61" t="str">
        <f>Vendas!G144</f>
        <v/>
      </c>
      <c r="H133" s="61" t="str">
        <f>Vendas!H144</f>
        <v/>
      </c>
      <c r="I133" s="61" t="str">
        <f>Vendas!I144</f>
        <v/>
      </c>
      <c r="J133" s="61" t="str">
        <f>Vendas!J144</f>
        <v/>
      </c>
      <c r="K133" s="61" t="str">
        <f>Vendas!K144</f>
        <v/>
      </c>
      <c r="L133" s="61" t="str">
        <f>Vendas!L144</f>
        <v/>
      </c>
      <c r="M133" s="61" t="str">
        <f>Vendas!M144</f>
        <v/>
      </c>
      <c r="N133" s="61" t="str">
        <f>Vendas!N144</f>
        <v/>
      </c>
      <c r="O133" s="60"/>
      <c r="P133" s="60"/>
      <c r="Q133" s="60"/>
      <c r="R133" s="60"/>
      <c r="S133" s="60"/>
      <c r="T133" s="16"/>
      <c r="U133" s="16"/>
      <c r="V133" s="16"/>
      <c r="W133" s="16"/>
      <c r="X133" s="16"/>
      <c r="Y133" s="16"/>
      <c r="Z133" s="16"/>
      <c r="AA133" s="16"/>
    </row>
    <row r="134" ht="12.0" customHeight="1">
      <c r="A134" s="58" t="s">
        <v>113</v>
      </c>
      <c r="B134" s="29"/>
      <c r="C134" s="60">
        <f t="shared" ref="C134:N134" si="146">C132*C133</f>
        <v>0</v>
      </c>
      <c r="D134" s="60">
        <f t="shared" si="146"/>
        <v>0</v>
      </c>
      <c r="E134" s="60">
        <f t="shared" si="146"/>
        <v>0</v>
      </c>
      <c r="F134" s="60">
        <f t="shared" si="146"/>
        <v>0</v>
      </c>
      <c r="G134" s="60">
        <f t="shared" si="146"/>
        <v>0</v>
      </c>
      <c r="H134" s="60">
        <f t="shared" si="146"/>
        <v>0</v>
      </c>
      <c r="I134" s="60">
        <f t="shared" si="146"/>
        <v>0</v>
      </c>
      <c r="J134" s="60">
        <f t="shared" si="146"/>
        <v>0</v>
      </c>
      <c r="K134" s="60">
        <f t="shared" si="146"/>
        <v>0</v>
      </c>
      <c r="L134" s="60">
        <f t="shared" si="146"/>
        <v>0</v>
      </c>
      <c r="M134" s="60">
        <f t="shared" si="146"/>
        <v>0</v>
      </c>
      <c r="N134" s="60">
        <f t="shared" si="146"/>
        <v>0</v>
      </c>
      <c r="O134" s="60">
        <f t="shared" ref="O134:O137" si="149">SUM(C134:N134)</f>
        <v>0</v>
      </c>
      <c r="P134" s="60">
        <f t="shared" ref="P134:S134" si="147">P132*$C133</f>
        <v>0</v>
      </c>
      <c r="Q134" s="60">
        <f t="shared" si="147"/>
        <v>0</v>
      </c>
      <c r="R134" s="60">
        <f t="shared" si="147"/>
        <v>0</v>
      </c>
      <c r="S134" s="60">
        <f t="shared" si="147"/>
        <v>0</v>
      </c>
      <c r="T134" s="16"/>
      <c r="U134" s="16"/>
      <c r="V134" s="16"/>
      <c r="W134" s="16"/>
      <c r="X134" s="16"/>
      <c r="Y134" s="16"/>
      <c r="Z134" s="16"/>
      <c r="AA134" s="16"/>
    </row>
    <row r="135" ht="12.0" customHeight="1">
      <c r="A135" s="58" t="s">
        <v>98</v>
      </c>
      <c r="B135" s="29"/>
      <c r="C135" s="60">
        <f t="shared" ref="C135:N135" si="148">C132+C134</f>
        <v>0</v>
      </c>
      <c r="D135" s="60">
        <f t="shared" si="148"/>
        <v>0</v>
      </c>
      <c r="E135" s="60">
        <f t="shared" si="148"/>
        <v>0</v>
      </c>
      <c r="F135" s="60">
        <f t="shared" si="148"/>
        <v>0</v>
      </c>
      <c r="G135" s="60">
        <f t="shared" si="148"/>
        <v>0</v>
      </c>
      <c r="H135" s="60">
        <f t="shared" si="148"/>
        <v>0</v>
      </c>
      <c r="I135" s="60">
        <f t="shared" si="148"/>
        <v>0</v>
      </c>
      <c r="J135" s="60">
        <f t="shared" si="148"/>
        <v>0</v>
      </c>
      <c r="K135" s="60">
        <f t="shared" si="148"/>
        <v>0</v>
      </c>
      <c r="L135" s="60">
        <f t="shared" si="148"/>
        <v>0</v>
      </c>
      <c r="M135" s="60">
        <f t="shared" si="148"/>
        <v>0</v>
      </c>
      <c r="N135" s="60">
        <f t="shared" si="148"/>
        <v>0</v>
      </c>
      <c r="O135" s="60">
        <f t="shared" si="149"/>
        <v>0</v>
      </c>
      <c r="P135" s="60">
        <f t="shared" ref="P135:S135" si="150">P132+P134</f>
        <v>0</v>
      </c>
      <c r="Q135" s="60">
        <f t="shared" si="150"/>
        <v>0</v>
      </c>
      <c r="R135" s="60">
        <f t="shared" si="150"/>
        <v>0</v>
      </c>
      <c r="S135" s="60">
        <f t="shared" si="150"/>
        <v>0</v>
      </c>
      <c r="T135" s="16"/>
      <c r="U135" s="16"/>
      <c r="V135" s="16"/>
      <c r="W135" s="16"/>
      <c r="X135" s="16"/>
      <c r="Y135" s="16"/>
      <c r="Z135" s="16"/>
      <c r="AA135" s="16"/>
    </row>
    <row r="136" ht="12.0" customHeight="1">
      <c r="A136" s="63" t="s">
        <v>99</v>
      </c>
      <c r="B136" s="64">
        <v>0.25</v>
      </c>
      <c r="C136" s="60">
        <f t="shared" ref="C136:N136" si="151">C135*$B$16</f>
        <v>0</v>
      </c>
      <c r="D136" s="60">
        <f t="shared" si="151"/>
        <v>0</v>
      </c>
      <c r="E136" s="60">
        <f t="shared" si="151"/>
        <v>0</v>
      </c>
      <c r="F136" s="60">
        <f t="shared" si="151"/>
        <v>0</v>
      </c>
      <c r="G136" s="60">
        <f t="shared" si="151"/>
        <v>0</v>
      </c>
      <c r="H136" s="60">
        <f t="shared" si="151"/>
        <v>0</v>
      </c>
      <c r="I136" s="60">
        <f t="shared" si="151"/>
        <v>0</v>
      </c>
      <c r="J136" s="60">
        <f t="shared" si="151"/>
        <v>0</v>
      </c>
      <c r="K136" s="60">
        <f t="shared" si="151"/>
        <v>0</v>
      </c>
      <c r="L136" s="60">
        <f t="shared" si="151"/>
        <v>0</v>
      </c>
      <c r="M136" s="60">
        <f t="shared" si="151"/>
        <v>0</v>
      </c>
      <c r="N136" s="60">
        <f t="shared" si="151"/>
        <v>0</v>
      </c>
      <c r="O136" s="60">
        <f t="shared" si="149"/>
        <v>0</v>
      </c>
      <c r="P136" s="60">
        <f t="shared" ref="P136:S136" si="152">P135*$B136</f>
        <v>0</v>
      </c>
      <c r="Q136" s="60">
        <f t="shared" si="152"/>
        <v>0</v>
      </c>
      <c r="R136" s="60">
        <f t="shared" si="152"/>
        <v>0</v>
      </c>
      <c r="S136" s="60">
        <f t="shared" si="152"/>
        <v>0</v>
      </c>
      <c r="T136" s="16"/>
      <c r="U136" s="16"/>
      <c r="V136" s="16"/>
      <c r="W136" s="16"/>
      <c r="X136" s="16"/>
      <c r="Y136" s="16"/>
      <c r="Z136" s="16"/>
      <c r="AA136" s="16"/>
    </row>
    <row r="137" ht="12.0" customHeight="1">
      <c r="A137" s="63" t="s">
        <v>100</v>
      </c>
      <c r="B137" s="65">
        <f>1-B136</f>
        <v>0.75</v>
      </c>
      <c r="C137" s="60">
        <f t="shared" ref="C137:N137" si="153">C135*$B$17</f>
        <v>0</v>
      </c>
      <c r="D137" s="60">
        <f t="shared" si="153"/>
        <v>0</v>
      </c>
      <c r="E137" s="60">
        <f t="shared" si="153"/>
        <v>0</v>
      </c>
      <c r="F137" s="60">
        <f t="shared" si="153"/>
        <v>0</v>
      </c>
      <c r="G137" s="60">
        <f t="shared" si="153"/>
        <v>0</v>
      </c>
      <c r="H137" s="60">
        <f t="shared" si="153"/>
        <v>0</v>
      </c>
      <c r="I137" s="60">
        <f t="shared" si="153"/>
        <v>0</v>
      </c>
      <c r="J137" s="60">
        <f t="shared" si="153"/>
        <v>0</v>
      </c>
      <c r="K137" s="60">
        <f t="shared" si="153"/>
        <v>0</v>
      </c>
      <c r="L137" s="60">
        <f t="shared" si="153"/>
        <v>0</v>
      </c>
      <c r="M137" s="60">
        <f t="shared" si="153"/>
        <v>0</v>
      </c>
      <c r="N137" s="60">
        <f t="shared" si="153"/>
        <v>0</v>
      </c>
      <c r="O137" s="60">
        <f t="shared" si="149"/>
        <v>0</v>
      </c>
      <c r="P137" s="60">
        <f t="shared" ref="P137:S137" si="154">P135-P136</f>
        <v>0</v>
      </c>
      <c r="Q137" s="60">
        <f t="shared" si="154"/>
        <v>0</v>
      </c>
      <c r="R137" s="60">
        <f t="shared" si="154"/>
        <v>0</v>
      </c>
      <c r="S137" s="60">
        <f t="shared" si="154"/>
        <v>0</v>
      </c>
      <c r="T137" s="16"/>
      <c r="U137" s="16"/>
      <c r="V137" s="16"/>
      <c r="W137" s="16"/>
      <c r="X137" s="16"/>
      <c r="Y137" s="16"/>
      <c r="Z137" s="16"/>
      <c r="AA137" s="16"/>
    </row>
    <row r="138" ht="12.0" customHeight="1">
      <c r="A138" s="51" t="str">
        <f>Vendas!A149</f>
        <v/>
      </c>
      <c r="B138" s="29"/>
      <c r="C138" s="52" t="s">
        <v>73</v>
      </c>
      <c r="D138" s="52" t="s">
        <v>74</v>
      </c>
      <c r="E138" s="52" t="s">
        <v>75</v>
      </c>
      <c r="F138" s="52" t="s">
        <v>76</v>
      </c>
      <c r="G138" s="52" t="s">
        <v>77</v>
      </c>
      <c r="H138" s="52" t="s">
        <v>78</v>
      </c>
      <c r="I138" s="52" t="s">
        <v>79</v>
      </c>
      <c r="J138" s="52" t="s">
        <v>80</v>
      </c>
      <c r="K138" s="52" t="s">
        <v>81</v>
      </c>
      <c r="L138" s="52" t="s">
        <v>82</v>
      </c>
      <c r="M138" s="52" t="s">
        <v>83</v>
      </c>
      <c r="N138" s="52" t="s">
        <v>84</v>
      </c>
      <c r="O138" s="52" t="s">
        <v>26</v>
      </c>
      <c r="P138" s="52" t="s">
        <v>27</v>
      </c>
      <c r="Q138" s="52" t="s">
        <v>28</v>
      </c>
      <c r="R138" s="52" t="s">
        <v>29</v>
      </c>
      <c r="S138" s="52" t="s">
        <v>30</v>
      </c>
      <c r="T138" s="16"/>
      <c r="U138" s="16"/>
      <c r="V138" s="16"/>
      <c r="W138" s="16"/>
      <c r="X138" s="16"/>
      <c r="Y138" s="16"/>
      <c r="Z138" s="16"/>
      <c r="AA138" s="16"/>
    </row>
    <row r="139" ht="12.0" customHeight="1">
      <c r="A139" s="58" t="s">
        <v>102</v>
      </c>
      <c r="B139" s="29"/>
      <c r="C139" s="56" t="str">
        <f>Vendas!C151</f>
        <v/>
      </c>
      <c r="D139" s="56" t="str">
        <f>Vendas!D151</f>
        <v/>
      </c>
      <c r="E139" s="56" t="str">
        <f>Vendas!E151</f>
        <v/>
      </c>
      <c r="F139" s="56" t="str">
        <f>Vendas!F151</f>
        <v/>
      </c>
      <c r="G139" s="56" t="str">
        <f>Vendas!G151</f>
        <v/>
      </c>
      <c r="H139" s="56" t="str">
        <f>Vendas!H151</f>
        <v/>
      </c>
      <c r="I139" s="56" t="str">
        <f>Vendas!I151</f>
        <v/>
      </c>
      <c r="J139" s="56" t="str">
        <f>Vendas!J151</f>
        <v/>
      </c>
      <c r="K139" s="56" t="str">
        <f>Vendas!K151</f>
        <v/>
      </c>
      <c r="L139" s="56" t="str">
        <f>Vendas!L151</f>
        <v/>
      </c>
      <c r="M139" s="56" t="str">
        <f>Vendas!M151</f>
        <v/>
      </c>
      <c r="N139" s="56" t="str">
        <f>Vendas!N151</f>
        <v/>
      </c>
      <c r="O139" s="56">
        <f>SUM(C139:N139)</f>
        <v>0</v>
      </c>
      <c r="P139" s="56" t="str">
        <f>Vendas!P151</f>
        <v/>
      </c>
      <c r="Q139" s="56" t="str">
        <f>Vendas!Q151</f>
        <v/>
      </c>
      <c r="R139" s="56" t="str">
        <f>Vendas!R151</f>
        <v/>
      </c>
      <c r="S139" s="56" t="str">
        <f>Vendas!S151</f>
        <v/>
      </c>
      <c r="T139" s="16"/>
      <c r="U139" s="16"/>
      <c r="V139" s="16"/>
      <c r="W139" s="16"/>
      <c r="X139" s="16"/>
      <c r="Y139" s="16"/>
      <c r="Z139" s="16"/>
      <c r="AA139" s="16"/>
    </row>
    <row r="140" ht="12.0" customHeight="1">
      <c r="A140" s="63" t="s">
        <v>111</v>
      </c>
      <c r="B140" s="45">
        <v>0.0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16"/>
      <c r="U140" s="16"/>
      <c r="V140" s="16"/>
      <c r="W140" s="16"/>
      <c r="X140" s="16"/>
      <c r="Y140" s="16"/>
      <c r="Z140" s="16"/>
      <c r="AA140" s="16"/>
    </row>
    <row r="141" ht="12.0" customHeight="1">
      <c r="A141" s="58" t="s">
        <v>103</v>
      </c>
      <c r="B141" s="29"/>
      <c r="C141" s="60">
        <f>Vendas!C152*(1-$B140)</f>
        <v>0</v>
      </c>
      <c r="D141" s="60">
        <f>Vendas!D152*(1-$B140)</f>
        <v>0</v>
      </c>
      <c r="E141" s="60">
        <f>Vendas!E152*(1-$B140)</f>
        <v>0</v>
      </c>
      <c r="F141" s="60">
        <f>Vendas!F152*(1-$B140)</f>
        <v>0</v>
      </c>
      <c r="G141" s="60">
        <f>Vendas!G152*(1-$B140)</f>
        <v>0</v>
      </c>
      <c r="H141" s="60">
        <f>Vendas!H152*(1-$B140)</f>
        <v>0</v>
      </c>
      <c r="I141" s="60">
        <f>Vendas!I152*(1-$B140)</f>
        <v>0</v>
      </c>
      <c r="J141" s="60">
        <f>Vendas!J152*(1-$B140)</f>
        <v>0</v>
      </c>
      <c r="K141" s="60">
        <f>Vendas!K152*(1-$B140)</f>
        <v>0</v>
      </c>
      <c r="L141" s="60">
        <f>Vendas!L152*(1-$B140)</f>
        <v>0</v>
      </c>
      <c r="M141" s="60">
        <f>Vendas!M152*(1-$B140)</f>
        <v>0</v>
      </c>
      <c r="N141" s="60">
        <f>Vendas!N152*(1-$B140)</f>
        <v>0</v>
      </c>
      <c r="O141" s="60">
        <f>AVERAGE(C141:N141)</f>
        <v>0</v>
      </c>
      <c r="P141" s="60">
        <f>Vendas!P152*(1-Aprovisionamento!$B140)</f>
        <v>0</v>
      </c>
      <c r="Q141" s="60">
        <f>Vendas!Q152*(1-Aprovisionamento!$B140)</f>
        <v>0</v>
      </c>
      <c r="R141" s="60">
        <f>Vendas!R152*(1-Aprovisionamento!$B140)</f>
        <v>0</v>
      </c>
      <c r="S141" s="60">
        <f>Vendas!S152*(1-Aprovisionamento!$B140)</f>
        <v>0</v>
      </c>
      <c r="T141" s="16"/>
      <c r="U141" s="16"/>
      <c r="V141" s="16"/>
      <c r="W141" s="16"/>
      <c r="X141" s="16"/>
      <c r="Y141" s="16"/>
      <c r="Z141" s="16"/>
      <c r="AA141" s="16"/>
    </row>
    <row r="142" ht="15.0" customHeight="1">
      <c r="A142" s="58" t="s">
        <v>112</v>
      </c>
      <c r="B142" s="29"/>
      <c r="C142" s="60">
        <f t="shared" ref="C142:N142" si="155">C139*C141</f>
        <v>0</v>
      </c>
      <c r="D142" s="60">
        <f t="shared" si="155"/>
        <v>0</v>
      </c>
      <c r="E142" s="60">
        <f t="shared" si="155"/>
        <v>0</v>
      </c>
      <c r="F142" s="60">
        <f t="shared" si="155"/>
        <v>0</v>
      </c>
      <c r="G142" s="60">
        <f t="shared" si="155"/>
        <v>0</v>
      </c>
      <c r="H142" s="60">
        <f t="shared" si="155"/>
        <v>0</v>
      </c>
      <c r="I142" s="60">
        <f t="shared" si="155"/>
        <v>0</v>
      </c>
      <c r="J142" s="60">
        <f t="shared" si="155"/>
        <v>0</v>
      </c>
      <c r="K142" s="60">
        <f t="shared" si="155"/>
        <v>0</v>
      </c>
      <c r="L142" s="60">
        <f t="shared" si="155"/>
        <v>0</v>
      </c>
      <c r="M142" s="60">
        <f t="shared" si="155"/>
        <v>0</v>
      </c>
      <c r="N142" s="60">
        <f t="shared" si="155"/>
        <v>0</v>
      </c>
      <c r="O142" s="60">
        <f>SUM(C142:N142)</f>
        <v>0</v>
      </c>
      <c r="P142" s="60">
        <f t="shared" ref="P142:S142" si="156">P139*P141</f>
        <v>0</v>
      </c>
      <c r="Q142" s="60">
        <f t="shared" si="156"/>
        <v>0</v>
      </c>
      <c r="R142" s="60">
        <f t="shared" si="156"/>
        <v>0</v>
      </c>
      <c r="S142" s="60">
        <f t="shared" si="156"/>
        <v>0</v>
      </c>
      <c r="T142" s="16"/>
      <c r="U142" s="16"/>
      <c r="V142" s="16"/>
      <c r="W142" s="16"/>
      <c r="X142" s="16"/>
      <c r="Y142" s="16"/>
      <c r="Z142" s="16"/>
      <c r="AA142" s="16"/>
    </row>
    <row r="143" ht="12.0" customHeight="1">
      <c r="A143" s="58" t="s">
        <v>96</v>
      </c>
      <c r="B143" s="29"/>
      <c r="C143" s="61" t="str">
        <f>Vendas!C154</f>
        <v/>
      </c>
      <c r="D143" s="61" t="str">
        <f>Vendas!D154</f>
        <v/>
      </c>
      <c r="E143" s="61" t="str">
        <f>Vendas!E154</f>
        <v/>
      </c>
      <c r="F143" s="61" t="str">
        <f>Vendas!F154</f>
        <v/>
      </c>
      <c r="G143" s="61" t="str">
        <f>Vendas!G154</f>
        <v/>
      </c>
      <c r="H143" s="61" t="str">
        <f>Vendas!H154</f>
        <v/>
      </c>
      <c r="I143" s="61" t="str">
        <f>Vendas!I154</f>
        <v/>
      </c>
      <c r="J143" s="61" t="str">
        <f>Vendas!J154</f>
        <v/>
      </c>
      <c r="K143" s="61" t="str">
        <f>Vendas!K154</f>
        <v/>
      </c>
      <c r="L143" s="61" t="str">
        <f>Vendas!L154</f>
        <v/>
      </c>
      <c r="M143" s="61" t="str">
        <f>Vendas!M154</f>
        <v/>
      </c>
      <c r="N143" s="61" t="str">
        <f>Vendas!N154</f>
        <v/>
      </c>
      <c r="O143" s="60"/>
      <c r="P143" s="60"/>
      <c r="Q143" s="60"/>
      <c r="R143" s="60"/>
      <c r="S143" s="60"/>
      <c r="T143" s="16"/>
      <c r="U143" s="16"/>
      <c r="V143" s="16"/>
      <c r="W143" s="16"/>
      <c r="X143" s="16"/>
      <c r="Y143" s="16"/>
      <c r="Z143" s="16"/>
      <c r="AA143" s="16"/>
    </row>
    <row r="144" ht="12.0" customHeight="1">
      <c r="A144" s="58" t="s">
        <v>113</v>
      </c>
      <c r="B144" s="29"/>
      <c r="C144" s="60">
        <f t="shared" ref="C144:N144" si="157">C142*C143</f>
        <v>0</v>
      </c>
      <c r="D144" s="60">
        <f t="shared" si="157"/>
        <v>0</v>
      </c>
      <c r="E144" s="60">
        <f t="shared" si="157"/>
        <v>0</v>
      </c>
      <c r="F144" s="60">
        <f t="shared" si="157"/>
        <v>0</v>
      </c>
      <c r="G144" s="60">
        <f t="shared" si="157"/>
        <v>0</v>
      </c>
      <c r="H144" s="60">
        <f t="shared" si="157"/>
        <v>0</v>
      </c>
      <c r="I144" s="60">
        <f t="shared" si="157"/>
        <v>0</v>
      </c>
      <c r="J144" s="60">
        <f t="shared" si="157"/>
        <v>0</v>
      </c>
      <c r="K144" s="60">
        <f t="shared" si="157"/>
        <v>0</v>
      </c>
      <c r="L144" s="60">
        <f t="shared" si="157"/>
        <v>0</v>
      </c>
      <c r="M144" s="60">
        <f t="shared" si="157"/>
        <v>0</v>
      </c>
      <c r="N144" s="60">
        <f t="shared" si="157"/>
        <v>0</v>
      </c>
      <c r="O144" s="60">
        <f t="shared" ref="O144:O147" si="160">SUM(C144:N144)</f>
        <v>0</v>
      </c>
      <c r="P144" s="60">
        <f t="shared" ref="P144:S144" si="158">P142*$C143</f>
        <v>0</v>
      </c>
      <c r="Q144" s="60">
        <f t="shared" si="158"/>
        <v>0</v>
      </c>
      <c r="R144" s="60">
        <f t="shared" si="158"/>
        <v>0</v>
      </c>
      <c r="S144" s="60">
        <f t="shared" si="158"/>
        <v>0</v>
      </c>
      <c r="T144" s="16"/>
      <c r="U144" s="16"/>
      <c r="V144" s="16"/>
      <c r="W144" s="16"/>
      <c r="X144" s="16"/>
      <c r="Y144" s="16"/>
      <c r="Z144" s="16"/>
      <c r="AA144" s="16"/>
    </row>
    <row r="145" ht="12.0" customHeight="1">
      <c r="A145" s="58" t="s">
        <v>98</v>
      </c>
      <c r="B145" s="29"/>
      <c r="C145" s="60">
        <f t="shared" ref="C145:N145" si="159">C142+C144</f>
        <v>0</v>
      </c>
      <c r="D145" s="60">
        <f t="shared" si="159"/>
        <v>0</v>
      </c>
      <c r="E145" s="60">
        <f t="shared" si="159"/>
        <v>0</v>
      </c>
      <c r="F145" s="60">
        <f t="shared" si="159"/>
        <v>0</v>
      </c>
      <c r="G145" s="60">
        <f t="shared" si="159"/>
        <v>0</v>
      </c>
      <c r="H145" s="60">
        <f t="shared" si="159"/>
        <v>0</v>
      </c>
      <c r="I145" s="60">
        <f t="shared" si="159"/>
        <v>0</v>
      </c>
      <c r="J145" s="60">
        <f t="shared" si="159"/>
        <v>0</v>
      </c>
      <c r="K145" s="60">
        <f t="shared" si="159"/>
        <v>0</v>
      </c>
      <c r="L145" s="60">
        <f t="shared" si="159"/>
        <v>0</v>
      </c>
      <c r="M145" s="60">
        <f t="shared" si="159"/>
        <v>0</v>
      </c>
      <c r="N145" s="60">
        <f t="shared" si="159"/>
        <v>0</v>
      </c>
      <c r="O145" s="60">
        <f t="shared" si="160"/>
        <v>0</v>
      </c>
      <c r="P145" s="60">
        <f t="shared" ref="P145:S145" si="161">P142+P144</f>
        <v>0</v>
      </c>
      <c r="Q145" s="60">
        <f t="shared" si="161"/>
        <v>0</v>
      </c>
      <c r="R145" s="60">
        <f t="shared" si="161"/>
        <v>0</v>
      </c>
      <c r="S145" s="60">
        <f t="shared" si="161"/>
        <v>0</v>
      </c>
      <c r="T145" s="16"/>
      <c r="U145" s="16"/>
      <c r="V145" s="16"/>
      <c r="W145" s="16"/>
      <c r="X145" s="16"/>
      <c r="Y145" s="16"/>
      <c r="Z145" s="16"/>
      <c r="AA145" s="16"/>
    </row>
    <row r="146" ht="12.0" customHeight="1">
      <c r="A146" s="63" t="s">
        <v>99</v>
      </c>
      <c r="B146" s="64">
        <v>0.25</v>
      </c>
      <c r="C146" s="60">
        <f t="shared" ref="C146:N146" si="162">C145*$B$16</f>
        <v>0</v>
      </c>
      <c r="D146" s="60">
        <f t="shared" si="162"/>
        <v>0</v>
      </c>
      <c r="E146" s="60">
        <f t="shared" si="162"/>
        <v>0</v>
      </c>
      <c r="F146" s="60">
        <f t="shared" si="162"/>
        <v>0</v>
      </c>
      <c r="G146" s="60">
        <f t="shared" si="162"/>
        <v>0</v>
      </c>
      <c r="H146" s="60">
        <f t="shared" si="162"/>
        <v>0</v>
      </c>
      <c r="I146" s="60">
        <f t="shared" si="162"/>
        <v>0</v>
      </c>
      <c r="J146" s="60">
        <f t="shared" si="162"/>
        <v>0</v>
      </c>
      <c r="K146" s="60">
        <f t="shared" si="162"/>
        <v>0</v>
      </c>
      <c r="L146" s="60">
        <f t="shared" si="162"/>
        <v>0</v>
      </c>
      <c r="M146" s="60">
        <f t="shared" si="162"/>
        <v>0</v>
      </c>
      <c r="N146" s="60">
        <f t="shared" si="162"/>
        <v>0</v>
      </c>
      <c r="O146" s="60">
        <f t="shared" si="160"/>
        <v>0</v>
      </c>
      <c r="P146" s="60">
        <f t="shared" ref="P146:S146" si="163">P145*$B146</f>
        <v>0</v>
      </c>
      <c r="Q146" s="60">
        <f t="shared" si="163"/>
        <v>0</v>
      </c>
      <c r="R146" s="60">
        <f t="shared" si="163"/>
        <v>0</v>
      </c>
      <c r="S146" s="60">
        <f t="shared" si="163"/>
        <v>0</v>
      </c>
      <c r="T146" s="16"/>
      <c r="U146" s="16"/>
      <c r="V146" s="16"/>
      <c r="W146" s="16"/>
      <c r="X146" s="16"/>
      <c r="Y146" s="16"/>
      <c r="Z146" s="16"/>
      <c r="AA146" s="16"/>
    </row>
    <row r="147" ht="12.0" customHeight="1">
      <c r="A147" s="63" t="s">
        <v>100</v>
      </c>
      <c r="B147" s="65">
        <f>1-B146</f>
        <v>0.75</v>
      </c>
      <c r="C147" s="60">
        <f t="shared" ref="C147:N147" si="164">C145*$B$17</f>
        <v>0</v>
      </c>
      <c r="D147" s="60">
        <f t="shared" si="164"/>
        <v>0</v>
      </c>
      <c r="E147" s="60">
        <f t="shared" si="164"/>
        <v>0</v>
      </c>
      <c r="F147" s="60">
        <f t="shared" si="164"/>
        <v>0</v>
      </c>
      <c r="G147" s="60">
        <f t="shared" si="164"/>
        <v>0</v>
      </c>
      <c r="H147" s="60">
        <f t="shared" si="164"/>
        <v>0</v>
      </c>
      <c r="I147" s="60">
        <f t="shared" si="164"/>
        <v>0</v>
      </c>
      <c r="J147" s="60">
        <f t="shared" si="164"/>
        <v>0</v>
      </c>
      <c r="K147" s="60">
        <f t="shared" si="164"/>
        <v>0</v>
      </c>
      <c r="L147" s="60">
        <f t="shared" si="164"/>
        <v>0</v>
      </c>
      <c r="M147" s="60">
        <f t="shared" si="164"/>
        <v>0</v>
      </c>
      <c r="N147" s="60">
        <f t="shared" si="164"/>
        <v>0</v>
      </c>
      <c r="O147" s="60">
        <f t="shared" si="160"/>
        <v>0</v>
      </c>
      <c r="P147" s="60">
        <f t="shared" ref="P147:S147" si="165">P145-P146</f>
        <v>0</v>
      </c>
      <c r="Q147" s="60">
        <f t="shared" si="165"/>
        <v>0</v>
      </c>
      <c r="R147" s="60">
        <f t="shared" si="165"/>
        <v>0</v>
      </c>
      <c r="S147" s="60">
        <f t="shared" si="165"/>
        <v>0</v>
      </c>
      <c r="T147" s="16"/>
      <c r="U147" s="16"/>
      <c r="V147" s="16"/>
      <c r="W147" s="16"/>
      <c r="X147" s="16"/>
      <c r="Y147" s="16"/>
      <c r="Z147" s="16"/>
      <c r="AA147" s="16"/>
    </row>
    <row r="148" ht="12.0" customHeight="1">
      <c r="A148" s="51" t="str">
        <f>Vendas!A159</f>
        <v/>
      </c>
      <c r="B148" s="29"/>
      <c r="C148" s="52" t="s">
        <v>73</v>
      </c>
      <c r="D148" s="52" t="s">
        <v>74</v>
      </c>
      <c r="E148" s="52" t="s">
        <v>75</v>
      </c>
      <c r="F148" s="52" t="s">
        <v>76</v>
      </c>
      <c r="G148" s="52" t="s">
        <v>77</v>
      </c>
      <c r="H148" s="52" t="s">
        <v>78</v>
      </c>
      <c r="I148" s="52" t="s">
        <v>79</v>
      </c>
      <c r="J148" s="52" t="s">
        <v>80</v>
      </c>
      <c r="K148" s="52" t="s">
        <v>81</v>
      </c>
      <c r="L148" s="52" t="s">
        <v>82</v>
      </c>
      <c r="M148" s="52" t="s">
        <v>83</v>
      </c>
      <c r="N148" s="52" t="s">
        <v>84</v>
      </c>
      <c r="O148" s="52" t="s">
        <v>26</v>
      </c>
      <c r="P148" s="52" t="s">
        <v>27</v>
      </c>
      <c r="Q148" s="52" t="s">
        <v>28</v>
      </c>
      <c r="R148" s="52" t="s">
        <v>29</v>
      </c>
      <c r="S148" s="52" t="s">
        <v>30</v>
      </c>
      <c r="T148" s="16"/>
      <c r="U148" s="16"/>
      <c r="V148" s="16"/>
      <c r="W148" s="16"/>
      <c r="X148" s="16"/>
      <c r="Y148" s="16"/>
      <c r="Z148" s="16"/>
      <c r="AA148" s="16"/>
    </row>
    <row r="149" ht="12.0" customHeight="1">
      <c r="A149" s="58" t="s">
        <v>102</v>
      </c>
      <c r="B149" s="29"/>
      <c r="C149" s="56" t="str">
        <f>Vendas!C161</f>
        <v/>
      </c>
      <c r="D149" s="56" t="str">
        <f>Vendas!D161</f>
        <v/>
      </c>
      <c r="E149" s="56" t="str">
        <f>Vendas!E161</f>
        <v/>
      </c>
      <c r="F149" s="56" t="str">
        <f>Vendas!F161</f>
        <v/>
      </c>
      <c r="G149" s="56" t="str">
        <f>Vendas!G161</f>
        <v/>
      </c>
      <c r="H149" s="56" t="str">
        <f>Vendas!H161</f>
        <v/>
      </c>
      <c r="I149" s="56" t="str">
        <f>Vendas!I161</f>
        <v/>
      </c>
      <c r="J149" s="56" t="str">
        <f>Vendas!J161</f>
        <v/>
      </c>
      <c r="K149" s="56" t="str">
        <f>Vendas!K161</f>
        <v/>
      </c>
      <c r="L149" s="56" t="str">
        <f>Vendas!L161</f>
        <v/>
      </c>
      <c r="M149" s="56" t="str">
        <f>Vendas!M161</f>
        <v/>
      </c>
      <c r="N149" s="56" t="str">
        <f>Vendas!N161</f>
        <v/>
      </c>
      <c r="O149" s="56">
        <f>SUM(C149:N149)</f>
        <v>0</v>
      </c>
      <c r="P149" s="56" t="str">
        <f>Vendas!P161</f>
        <v/>
      </c>
      <c r="Q149" s="56" t="str">
        <f>Vendas!Q161</f>
        <v/>
      </c>
      <c r="R149" s="56" t="str">
        <f>Vendas!R161</f>
        <v/>
      </c>
      <c r="S149" s="56" t="str">
        <f>Vendas!S161</f>
        <v/>
      </c>
      <c r="T149" s="16"/>
      <c r="U149" s="16"/>
      <c r="V149" s="16"/>
      <c r="W149" s="16"/>
      <c r="X149" s="16"/>
      <c r="Y149" s="16"/>
      <c r="Z149" s="16"/>
      <c r="AA149" s="16"/>
    </row>
    <row r="150" ht="12.0" customHeight="1">
      <c r="A150" s="63" t="s">
        <v>111</v>
      </c>
      <c r="B150" s="45">
        <v>0.0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16"/>
      <c r="U150" s="16"/>
      <c r="V150" s="16"/>
      <c r="W150" s="16"/>
      <c r="X150" s="16"/>
      <c r="Y150" s="16"/>
      <c r="Z150" s="16"/>
      <c r="AA150" s="16"/>
    </row>
    <row r="151" ht="12.0" customHeight="1">
      <c r="A151" s="58" t="s">
        <v>103</v>
      </c>
      <c r="B151" s="29"/>
      <c r="C151" s="60">
        <f>Vendas!C162*(1-$B150)</f>
        <v>0</v>
      </c>
      <c r="D151" s="60">
        <f>Vendas!D162*(1-$B150)</f>
        <v>0</v>
      </c>
      <c r="E151" s="60">
        <f>Vendas!E162*(1-$B150)</f>
        <v>0</v>
      </c>
      <c r="F151" s="60">
        <f>Vendas!F162*(1-$B150)</f>
        <v>0</v>
      </c>
      <c r="G151" s="60">
        <f>Vendas!G162*(1-$B150)</f>
        <v>0</v>
      </c>
      <c r="H151" s="60">
        <f>Vendas!H162*(1-$B150)</f>
        <v>0</v>
      </c>
      <c r="I151" s="60">
        <f>Vendas!I162*(1-$B150)</f>
        <v>0</v>
      </c>
      <c r="J151" s="60">
        <f>Vendas!J162*(1-$B150)</f>
        <v>0</v>
      </c>
      <c r="K151" s="60">
        <f>Vendas!K162*(1-$B150)</f>
        <v>0</v>
      </c>
      <c r="L151" s="60">
        <f>Vendas!L162*(1-$B150)</f>
        <v>0</v>
      </c>
      <c r="M151" s="60">
        <f>Vendas!M162*(1-$B150)</f>
        <v>0</v>
      </c>
      <c r="N151" s="60">
        <f>Vendas!N162*(1-$B150)</f>
        <v>0</v>
      </c>
      <c r="O151" s="60">
        <f>AVERAGE(C151:N151)</f>
        <v>0</v>
      </c>
      <c r="P151" s="60">
        <f>Vendas!P162*(1-Aprovisionamento!$B150)</f>
        <v>0</v>
      </c>
      <c r="Q151" s="60">
        <f>Vendas!Q162*(1-Aprovisionamento!$B150)</f>
        <v>0</v>
      </c>
      <c r="R151" s="60">
        <f>Vendas!R162*(1-Aprovisionamento!$B150)</f>
        <v>0</v>
      </c>
      <c r="S151" s="60">
        <f>Vendas!S162*(1-Aprovisionamento!$B150)</f>
        <v>0</v>
      </c>
      <c r="T151" s="16"/>
      <c r="U151" s="16"/>
      <c r="V151" s="16"/>
      <c r="W151" s="16"/>
      <c r="X151" s="16"/>
      <c r="Y151" s="16"/>
      <c r="Z151" s="16"/>
      <c r="AA151" s="16"/>
    </row>
    <row r="152" ht="15.0" customHeight="1">
      <c r="A152" s="58" t="s">
        <v>112</v>
      </c>
      <c r="B152" s="29"/>
      <c r="C152" s="60">
        <f t="shared" ref="C152:N152" si="166">C149*C151</f>
        <v>0</v>
      </c>
      <c r="D152" s="60">
        <f t="shared" si="166"/>
        <v>0</v>
      </c>
      <c r="E152" s="60">
        <f t="shared" si="166"/>
        <v>0</v>
      </c>
      <c r="F152" s="60">
        <f t="shared" si="166"/>
        <v>0</v>
      </c>
      <c r="G152" s="60">
        <f t="shared" si="166"/>
        <v>0</v>
      </c>
      <c r="H152" s="60">
        <f t="shared" si="166"/>
        <v>0</v>
      </c>
      <c r="I152" s="60">
        <f t="shared" si="166"/>
        <v>0</v>
      </c>
      <c r="J152" s="60">
        <f t="shared" si="166"/>
        <v>0</v>
      </c>
      <c r="K152" s="60">
        <f t="shared" si="166"/>
        <v>0</v>
      </c>
      <c r="L152" s="60">
        <f t="shared" si="166"/>
        <v>0</v>
      </c>
      <c r="M152" s="60">
        <f t="shared" si="166"/>
        <v>0</v>
      </c>
      <c r="N152" s="60">
        <f t="shared" si="166"/>
        <v>0</v>
      </c>
      <c r="O152" s="60">
        <f>SUM(C152:N152)</f>
        <v>0</v>
      </c>
      <c r="P152" s="60">
        <f t="shared" ref="P152:S152" si="167">P149*P151</f>
        <v>0</v>
      </c>
      <c r="Q152" s="60">
        <f t="shared" si="167"/>
        <v>0</v>
      </c>
      <c r="R152" s="60">
        <f t="shared" si="167"/>
        <v>0</v>
      </c>
      <c r="S152" s="60">
        <f t="shared" si="167"/>
        <v>0</v>
      </c>
      <c r="T152" s="16"/>
      <c r="U152" s="16"/>
      <c r="V152" s="16"/>
      <c r="W152" s="16"/>
      <c r="X152" s="16"/>
      <c r="Y152" s="16"/>
      <c r="Z152" s="16"/>
      <c r="AA152" s="16"/>
    </row>
    <row r="153" ht="12.0" customHeight="1">
      <c r="A153" s="58" t="s">
        <v>96</v>
      </c>
      <c r="B153" s="29"/>
      <c r="C153" s="61" t="str">
        <f>Vendas!C164</f>
        <v/>
      </c>
      <c r="D153" s="61" t="str">
        <f>Vendas!D164</f>
        <v/>
      </c>
      <c r="E153" s="61" t="str">
        <f>Vendas!E164</f>
        <v/>
      </c>
      <c r="F153" s="61" t="str">
        <f>Vendas!F164</f>
        <v/>
      </c>
      <c r="G153" s="61" t="str">
        <f>Vendas!G164</f>
        <v/>
      </c>
      <c r="H153" s="61" t="str">
        <f>Vendas!H164</f>
        <v/>
      </c>
      <c r="I153" s="61" t="str">
        <f>Vendas!I164</f>
        <v/>
      </c>
      <c r="J153" s="61" t="str">
        <f>Vendas!J164</f>
        <v/>
      </c>
      <c r="K153" s="61" t="str">
        <f>Vendas!K164</f>
        <v/>
      </c>
      <c r="L153" s="61" t="str">
        <f>Vendas!L164</f>
        <v/>
      </c>
      <c r="M153" s="61" t="str">
        <f>Vendas!M164</f>
        <v/>
      </c>
      <c r="N153" s="61" t="str">
        <f>Vendas!N164</f>
        <v/>
      </c>
      <c r="O153" s="60"/>
      <c r="P153" s="60"/>
      <c r="Q153" s="60"/>
      <c r="R153" s="60"/>
      <c r="S153" s="60"/>
      <c r="T153" s="16"/>
      <c r="U153" s="16"/>
      <c r="V153" s="16"/>
      <c r="W153" s="16"/>
      <c r="X153" s="16"/>
      <c r="Y153" s="16"/>
      <c r="Z153" s="16"/>
      <c r="AA153" s="16"/>
    </row>
    <row r="154" ht="12.0" customHeight="1">
      <c r="A154" s="58" t="s">
        <v>113</v>
      </c>
      <c r="B154" s="29"/>
      <c r="C154" s="60">
        <f t="shared" ref="C154:N154" si="168">C152*C153</f>
        <v>0</v>
      </c>
      <c r="D154" s="60">
        <f t="shared" si="168"/>
        <v>0</v>
      </c>
      <c r="E154" s="60">
        <f t="shared" si="168"/>
        <v>0</v>
      </c>
      <c r="F154" s="60">
        <f t="shared" si="168"/>
        <v>0</v>
      </c>
      <c r="G154" s="60">
        <f t="shared" si="168"/>
        <v>0</v>
      </c>
      <c r="H154" s="60">
        <f t="shared" si="168"/>
        <v>0</v>
      </c>
      <c r="I154" s="60">
        <f t="shared" si="168"/>
        <v>0</v>
      </c>
      <c r="J154" s="60">
        <f t="shared" si="168"/>
        <v>0</v>
      </c>
      <c r="K154" s="60">
        <f t="shared" si="168"/>
        <v>0</v>
      </c>
      <c r="L154" s="60">
        <f t="shared" si="168"/>
        <v>0</v>
      </c>
      <c r="M154" s="60">
        <f t="shared" si="168"/>
        <v>0</v>
      </c>
      <c r="N154" s="60">
        <f t="shared" si="168"/>
        <v>0</v>
      </c>
      <c r="O154" s="60">
        <f t="shared" ref="O154:O157" si="171">SUM(C154:N154)</f>
        <v>0</v>
      </c>
      <c r="P154" s="60">
        <f t="shared" ref="P154:S154" si="169">P152*$C153</f>
        <v>0</v>
      </c>
      <c r="Q154" s="60">
        <f t="shared" si="169"/>
        <v>0</v>
      </c>
      <c r="R154" s="60">
        <f t="shared" si="169"/>
        <v>0</v>
      </c>
      <c r="S154" s="60">
        <f t="shared" si="169"/>
        <v>0</v>
      </c>
      <c r="T154" s="16"/>
      <c r="U154" s="16"/>
      <c r="V154" s="16"/>
      <c r="W154" s="16"/>
      <c r="X154" s="16"/>
      <c r="Y154" s="16"/>
      <c r="Z154" s="16"/>
      <c r="AA154" s="16"/>
    </row>
    <row r="155" ht="12.0" customHeight="1">
      <c r="A155" s="58" t="s">
        <v>98</v>
      </c>
      <c r="B155" s="29"/>
      <c r="C155" s="60">
        <f t="shared" ref="C155:N155" si="170">C152+C154</f>
        <v>0</v>
      </c>
      <c r="D155" s="60">
        <f t="shared" si="170"/>
        <v>0</v>
      </c>
      <c r="E155" s="60">
        <f t="shared" si="170"/>
        <v>0</v>
      </c>
      <c r="F155" s="60">
        <f t="shared" si="170"/>
        <v>0</v>
      </c>
      <c r="G155" s="60">
        <f t="shared" si="170"/>
        <v>0</v>
      </c>
      <c r="H155" s="60">
        <f t="shared" si="170"/>
        <v>0</v>
      </c>
      <c r="I155" s="60">
        <f t="shared" si="170"/>
        <v>0</v>
      </c>
      <c r="J155" s="60">
        <f t="shared" si="170"/>
        <v>0</v>
      </c>
      <c r="K155" s="60">
        <f t="shared" si="170"/>
        <v>0</v>
      </c>
      <c r="L155" s="60">
        <f t="shared" si="170"/>
        <v>0</v>
      </c>
      <c r="M155" s="60">
        <f t="shared" si="170"/>
        <v>0</v>
      </c>
      <c r="N155" s="60">
        <f t="shared" si="170"/>
        <v>0</v>
      </c>
      <c r="O155" s="60">
        <f t="shared" si="171"/>
        <v>0</v>
      </c>
      <c r="P155" s="60">
        <f t="shared" ref="P155:S155" si="172">P152+P154</f>
        <v>0</v>
      </c>
      <c r="Q155" s="60">
        <f t="shared" si="172"/>
        <v>0</v>
      </c>
      <c r="R155" s="60">
        <f t="shared" si="172"/>
        <v>0</v>
      </c>
      <c r="S155" s="60">
        <f t="shared" si="172"/>
        <v>0</v>
      </c>
      <c r="T155" s="16"/>
      <c r="U155" s="16"/>
      <c r="V155" s="16"/>
      <c r="W155" s="16"/>
      <c r="X155" s="16"/>
      <c r="Y155" s="16"/>
      <c r="Z155" s="16"/>
      <c r="AA155" s="16"/>
    </row>
    <row r="156" ht="12.0" customHeight="1">
      <c r="A156" s="63" t="s">
        <v>99</v>
      </c>
      <c r="B156" s="64">
        <v>0.25</v>
      </c>
      <c r="C156" s="60">
        <f t="shared" ref="C156:N156" si="173">C155*$B$16</f>
        <v>0</v>
      </c>
      <c r="D156" s="60">
        <f t="shared" si="173"/>
        <v>0</v>
      </c>
      <c r="E156" s="60">
        <f t="shared" si="173"/>
        <v>0</v>
      </c>
      <c r="F156" s="60">
        <f t="shared" si="173"/>
        <v>0</v>
      </c>
      <c r="G156" s="60">
        <f t="shared" si="173"/>
        <v>0</v>
      </c>
      <c r="H156" s="60">
        <f t="shared" si="173"/>
        <v>0</v>
      </c>
      <c r="I156" s="60">
        <f t="shared" si="173"/>
        <v>0</v>
      </c>
      <c r="J156" s="60">
        <f t="shared" si="173"/>
        <v>0</v>
      </c>
      <c r="K156" s="60">
        <f t="shared" si="173"/>
        <v>0</v>
      </c>
      <c r="L156" s="60">
        <f t="shared" si="173"/>
        <v>0</v>
      </c>
      <c r="M156" s="60">
        <f t="shared" si="173"/>
        <v>0</v>
      </c>
      <c r="N156" s="60">
        <f t="shared" si="173"/>
        <v>0</v>
      </c>
      <c r="O156" s="60">
        <f t="shared" si="171"/>
        <v>0</v>
      </c>
      <c r="P156" s="60">
        <f t="shared" ref="P156:S156" si="174">P155*$B156</f>
        <v>0</v>
      </c>
      <c r="Q156" s="60">
        <f t="shared" si="174"/>
        <v>0</v>
      </c>
      <c r="R156" s="60">
        <f t="shared" si="174"/>
        <v>0</v>
      </c>
      <c r="S156" s="60">
        <f t="shared" si="174"/>
        <v>0</v>
      </c>
      <c r="T156" s="16"/>
      <c r="U156" s="16"/>
      <c r="V156" s="16"/>
      <c r="W156" s="16"/>
      <c r="X156" s="16"/>
      <c r="Y156" s="16"/>
      <c r="Z156" s="16"/>
      <c r="AA156" s="16"/>
    </row>
    <row r="157" ht="12.0" customHeight="1">
      <c r="A157" s="63" t="s">
        <v>100</v>
      </c>
      <c r="B157" s="65">
        <f>1-B156</f>
        <v>0.75</v>
      </c>
      <c r="C157" s="60">
        <f t="shared" ref="C157:N157" si="175">C155*$B$17</f>
        <v>0</v>
      </c>
      <c r="D157" s="60">
        <f t="shared" si="175"/>
        <v>0</v>
      </c>
      <c r="E157" s="60">
        <f t="shared" si="175"/>
        <v>0</v>
      </c>
      <c r="F157" s="60">
        <f t="shared" si="175"/>
        <v>0</v>
      </c>
      <c r="G157" s="60">
        <f t="shared" si="175"/>
        <v>0</v>
      </c>
      <c r="H157" s="60">
        <f t="shared" si="175"/>
        <v>0</v>
      </c>
      <c r="I157" s="60">
        <f t="shared" si="175"/>
        <v>0</v>
      </c>
      <c r="J157" s="60">
        <f t="shared" si="175"/>
        <v>0</v>
      </c>
      <c r="K157" s="60">
        <f t="shared" si="175"/>
        <v>0</v>
      </c>
      <c r="L157" s="60">
        <f t="shared" si="175"/>
        <v>0</v>
      </c>
      <c r="M157" s="60">
        <f t="shared" si="175"/>
        <v>0</v>
      </c>
      <c r="N157" s="60">
        <f t="shared" si="175"/>
        <v>0</v>
      </c>
      <c r="O157" s="60">
        <f t="shared" si="171"/>
        <v>0</v>
      </c>
      <c r="P157" s="60">
        <f t="shared" ref="P157:S157" si="176">P155-P156</f>
        <v>0</v>
      </c>
      <c r="Q157" s="60">
        <f t="shared" si="176"/>
        <v>0</v>
      </c>
      <c r="R157" s="60">
        <f t="shared" si="176"/>
        <v>0</v>
      </c>
      <c r="S157" s="60">
        <f t="shared" si="176"/>
        <v>0</v>
      </c>
      <c r="T157" s="16"/>
      <c r="U157" s="16"/>
      <c r="V157" s="16"/>
      <c r="W157" s="16"/>
      <c r="X157" s="16"/>
      <c r="Y157" s="16"/>
      <c r="Z157" s="16"/>
      <c r="AA157" s="16"/>
    </row>
    <row r="158" ht="12.0" customHeight="1">
      <c r="A158" s="51" t="str">
        <f>Vendas!A169</f>
        <v/>
      </c>
      <c r="B158" s="29"/>
      <c r="C158" s="52" t="s">
        <v>73</v>
      </c>
      <c r="D158" s="52" t="s">
        <v>74</v>
      </c>
      <c r="E158" s="52" t="s">
        <v>75</v>
      </c>
      <c r="F158" s="52" t="s">
        <v>76</v>
      </c>
      <c r="G158" s="52" t="s">
        <v>77</v>
      </c>
      <c r="H158" s="52" t="s">
        <v>78</v>
      </c>
      <c r="I158" s="52" t="s">
        <v>79</v>
      </c>
      <c r="J158" s="52" t="s">
        <v>80</v>
      </c>
      <c r="K158" s="52" t="s">
        <v>81</v>
      </c>
      <c r="L158" s="52" t="s">
        <v>82</v>
      </c>
      <c r="M158" s="52" t="s">
        <v>83</v>
      </c>
      <c r="N158" s="52" t="s">
        <v>84</v>
      </c>
      <c r="O158" s="52" t="s">
        <v>26</v>
      </c>
      <c r="P158" s="52" t="s">
        <v>27</v>
      </c>
      <c r="Q158" s="52" t="s">
        <v>28</v>
      </c>
      <c r="R158" s="52" t="s">
        <v>29</v>
      </c>
      <c r="S158" s="52" t="s">
        <v>30</v>
      </c>
      <c r="T158" s="16"/>
      <c r="U158" s="16"/>
      <c r="V158" s="16"/>
      <c r="W158" s="16"/>
      <c r="X158" s="16"/>
      <c r="Y158" s="16"/>
      <c r="Z158" s="16"/>
      <c r="AA158" s="16"/>
    </row>
    <row r="159" ht="12.0" customHeight="1">
      <c r="A159" s="58" t="s">
        <v>102</v>
      </c>
      <c r="B159" s="29"/>
      <c r="C159" s="56" t="str">
        <f>Vendas!C171</f>
        <v/>
      </c>
      <c r="D159" s="56" t="str">
        <f>Vendas!D171</f>
        <v/>
      </c>
      <c r="E159" s="56" t="str">
        <f>Vendas!E171</f>
        <v/>
      </c>
      <c r="F159" s="56" t="str">
        <f>Vendas!F171</f>
        <v/>
      </c>
      <c r="G159" s="56" t="str">
        <f>Vendas!G171</f>
        <v/>
      </c>
      <c r="H159" s="56" t="str">
        <f>Vendas!H171</f>
        <v/>
      </c>
      <c r="I159" s="56" t="str">
        <f>Vendas!I171</f>
        <v/>
      </c>
      <c r="J159" s="56" t="str">
        <f>Vendas!J171</f>
        <v/>
      </c>
      <c r="K159" s="56" t="str">
        <f>Vendas!K171</f>
        <v/>
      </c>
      <c r="L159" s="56" t="str">
        <f>Vendas!L171</f>
        <v/>
      </c>
      <c r="M159" s="56" t="str">
        <f>Vendas!M171</f>
        <v/>
      </c>
      <c r="N159" s="56" t="str">
        <f>Vendas!N171</f>
        <v/>
      </c>
      <c r="O159" s="56">
        <f>SUM(C159:N159)</f>
        <v>0</v>
      </c>
      <c r="P159" s="56" t="str">
        <f>Vendas!P171</f>
        <v/>
      </c>
      <c r="Q159" s="56" t="str">
        <f>Vendas!Q171</f>
        <v/>
      </c>
      <c r="R159" s="56" t="str">
        <f>Vendas!R171</f>
        <v/>
      </c>
      <c r="S159" s="56" t="str">
        <f>Vendas!S171</f>
        <v/>
      </c>
      <c r="T159" s="16"/>
      <c r="U159" s="16"/>
      <c r="V159" s="16"/>
      <c r="W159" s="16"/>
      <c r="X159" s="16"/>
      <c r="Y159" s="16"/>
      <c r="Z159" s="16"/>
      <c r="AA159" s="16"/>
    </row>
    <row r="160" ht="12.0" customHeight="1">
      <c r="A160" s="63" t="s">
        <v>111</v>
      </c>
      <c r="B160" s="45">
        <v>0.0</v>
      </c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16"/>
      <c r="U160" s="16"/>
      <c r="V160" s="16"/>
      <c r="W160" s="16"/>
      <c r="X160" s="16"/>
      <c r="Y160" s="16"/>
      <c r="Z160" s="16"/>
      <c r="AA160" s="16"/>
    </row>
    <row r="161" ht="12.0" customHeight="1">
      <c r="A161" s="58" t="s">
        <v>103</v>
      </c>
      <c r="B161" s="29"/>
      <c r="C161" s="60">
        <f>Vendas!C172*(1-$B160)</f>
        <v>0</v>
      </c>
      <c r="D161" s="60">
        <f>Vendas!D172*(1-$B160)</f>
        <v>0</v>
      </c>
      <c r="E161" s="60">
        <f>Vendas!E172*(1-$B160)</f>
        <v>0</v>
      </c>
      <c r="F161" s="60">
        <f>Vendas!F172*(1-$B160)</f>
        <v>0</v>
      </c>
      <c r="G161" s="60">
        <f>Vendas!G172*(1-$B160)</f>
        <v>0</v>
      </c>
      <c r="H161" s="60">
        <f>Vendas!H172*(1-$B160)</f>
        <v>0</v>
      </c>
      <c r="I161" s="60">
        <f>Vendas!I172*(1-$B160)</f>
        <v>0</v>
      </c>
      <c r="J161" s="60">
        <f>Vendas!J172*(1-$B160)</f>
        <v>0</v>
      </c>
      <c r="K161" s="60">
        <f>Vendas!K172*(1-$B160)</f>
        <v>0</v>
      </c>
      <c r="L161" s="60">
        <f>Vendas!L172*(1-$B160)</f>
        <v>0</v>
      </c>
      <c r="M161" s="60">
        <f>Vendas!M172*(1-$B160)</f>
        <v>0</v>
      </c>
      <c r="N161" s="60">
        <f>Vendas!N172*(1-$B160)</f>
        <v>0</v>
      </c>
      <c r="O161" s="60">
        <f>AVERAGE(C161:N161)</f>
        <v>0</v>
      </c>
      <c r="P161" s="60">
        <f>Vendas!P172*(1-Aprovisionamento!$B160)</f>
        <v>0</v>
      </c>
      <c r="Q161" s="60">
        <f>Vendas!Q172*(1-Aprovisionamento!$B160)</f>
        <v>0</v>
      </c>
      <c r="R161" s="60">
        <f>Vendas!R172*(1-Aprovisionamento!$B160)</f>
        <v>0</v>
      </c>
      <c r="S161" s="60">
        <f>Vendas!S172*(1-Aprovisionamento!$B160)</f>
        <v>0</v>
      </c>
      <c r="T161" s="16"/>
      <c r="U161" s="16"/>
      <c r="V161" s="16"/>
      <c r="W161" s="16"/>
      <c r="X161" s="16"/>
      <c r="Y161" s="16"/>
      <c r="Z161" s="16"/>
      <c r="AA161" s="16"/>
    </row>
    <row r="162" ht="15.0" customHeight="1">
      <c r="A162" s="58" t="s">
        <v>112</v>
      </c>
      <c r="B162" s="29"/>
      <c r="C162" s="60">
        <f t="shared" ref="C162:N162" si="177">C159*C161</f>
        <v>0</v>
      </c>
      <c r="D162" s="60">
        <f t="shared" si="177"/>
        <v>0</v>
      </c>
      <c r="E162" s="60">
        <f t="shared" si="177"/>
        <v>0</v>
      </c>
      <c r="F162" s="60">
        <f t="shared" si="177"/>
        <v>0</v>
      </c>
      <c r="G162" s="60">
        <f t="shared" si="177"/>
        <v>0</v>
      </c>
      <c r="H162" s="60">
        <f t="shared" si="177"/>
        <v>0</v>
      </c>
      <c r="I162" s="60">
        <f t="shared" si="177"/>
        <v>0</v>
      </c>
      <c r="J162" s="60">
        <f t="shared" si="177"/>
        <v>0</v>
      </c>
      <c r="K162" s="60">
        <f t="shared" si="177"/>
        <v>0</v>
      </c>
      <c r="L162" s="60">
        <f t="shared" si="177"/>
        <v>0</v>
      </c>
      <c r="M162" s="60">
        <f t="shared" si="177"/>
        <v>0</v>
      </c>
      <c r="N162" s="60">
        <f t="shared" si="177"/>
        <v>0</v>
      </c>
      <c r="O162" s="60">
        <f>SUM(C162:N162)</f>
        <v>0</v>
      </c>
      <c r="P162" s="60">
        <f t="shared" ref="P162:S162" si="178">P159*P161</f>
        <v>0</v>
      </c>
      <c r="Q162" s="60">
        <f t="shared" si="178"/>
        <v>0</v>
      </c>
      <c r="R162" s="60">
        <f t="shared" si="178"/>
        <v>0</v>
      </c>
      <c r="S162" s="60">
        <f t="shared" si="178"/>
        <v>0</v>
      </c>
      <c r="T162" s="16"/>
      <c r="U162" s="16"/>
      <c r="V162" s="16"/>
      <c r="W162" s="16"/>
      <c r="X162" s="16"/>
      <c r="Y162" s="16"/>
      <c r="Z162" s="16"/>
      <c r="AA162" s="16"/>
    </row>
    <row r="163" ht="12.0" customHeight="1">
      <c r="A163" s="58" t="s">
        <v>96</v>
      </c>
      <c r="B163" s="29"/>
      <c r="C163" s="61" t="str">
        <f>Vendas!C174</f>
        <v/>
      </c>
      <c r="D163" s="61" t="str">
        <f>Vendas!D174</f>
        <v/>
      </c>
      <c r="E163" s="61" t="str">
        <f>Vendas!E174</f>
        <v/>
      </c>
      <c r="F163" s="61" t="str">
        <f>Vendas!F174</f>
        <v/>
      </c>
      <c r="G163" s="61" t="str">
        <f>Vendas!G174</f>
        <v/>
      </c>
      <c r="H163" s="61" t="str">
        <f>Vendas!H174</f>
        <v/>
      </c>
      <c r="I163" s="61" t="str">
        <f>Vendas!I174</f>
        <v/>
      </c>
      <c r="J163" s="61" t="str">
        <f>Vendas!J174</f>
        <v/>
      </c>
      <c r="K163" s="61" t="str">
        <f>Vendas!K174</f>
        <v/>
      </c>
      <c r="L163" s="61" t="str">
        <f>Vendas!L174</f>
        <v/>
      </c>
      <c r="M163" s="61" t="str">
        <f>Vendas!M174</f>
        <v/>
      </c>
      <c r="N163" s="61" t="str">
        <f>Vendas!N174</f>
        <v/>
      </c>
      <c r="O163" s="60"/>
      <c r="P163" s="60"/>
      <c r="Q163" s="60"/>
      <c r="R163" s="60"/>
      <c r="S163" s="60"/>
      <c r="T163" s="16"/>
      <c r="U163" s="16"/>
      <c r="V163" s="16"/>
      <c r="W163" s="16"/>
      <c r="X163" s="16"/>
      <c r="Y163" s="16"/>
      <c r="Z163" s="16"/>
      <c r="AA163" s="16"/>
    </row>
    <row r="164" ht="12.0" customHeight="1">
      <c r="A164" s="58" t="s">
        <v>113</v>
      </c>
      <c r="B164" s="29"/>
      <c r="C164" s="60">
        <f t="shared" ref="C164:N164" si="179">C162*C163</f>
        <v>0</v>
      </c>
      <c r="D164" s="60">
        <f t="shared" si="179"/>
        <v>0</v>
      </c>
      <c r="E164" s="60">
        <f t="shared" si="179"/>
        <v>0</v>
      </c>
      <c r="F164" s="60">
        <f t="shared" si="179"/>
        <v>0</v>
      </c>
      <c r="G164" s="60">
        <f t="shared" si="179"/>
        <v>0</v>
      </c>
      <c r="H164" s="60">
        <f t="shared" si="179"/>
        <v>0</v>
      </c>
      <c r="I164" s="60">
        <f t="shared" si="179"/>
        <v>0</v>
      </c>
      <c r="J164" s="60">
        <f t="shared" si="179"/>
        <v>0</v>
      </c>
      <c r="K164" s="60">
        <f t="shared" si="179"/>
        <v>0</v>
      </c>
      <c r="L164" s="60">
        <f t="shared" si="179"/>
        <v>0</v>
      </c>
      <c r="M164" s="60">
        <f t="shared" si="179"/>
        <v>0</v>
      </c>
      <c r="N164" s="60">
        <f t="shared" si="179"/>
        <v>0</v>
      </c>
      <c r="O164" s="60">
        <f t="shared" ref="O164:O167" si="182">SUM(C164:N164)</f>
        <v>0</v>
      </c>
      <c r="P164" s="60">
        <f t="shared" ref="P164:S164" si="180">P162*$C163</f>
        <v>0</v>
      </c>
      <c r="Q164" s="60">
        <f t="shared" si="180"/>
        <v>0</v>
      </c>
      <c r="R164" s="60">
        <f t="shared" si="180"/>
        <v>0</v>
      </c>
      <c r="S164" s="60">
        <f t="shared" si="180"/>
        <v>0</v>
      </c>
      <c r="T164" s="16"/>
      <c r="U164" s="16"/>
      <c r="V164" s="16"/>
      <c r="W164" s="16"/>
      <c r="X164" s="16"/>
      <c r="Y164" s="16"/>
      <c r="Z164" s="16"/>
      <c r="AA164" s="16"/>
    </row>
    <row r="165" ht="12.0" customHeight="1">
      <c r="A165" s="58" t="s">
        <v>98</v>
      </c>
      <c r="B165" s="29"/>
      <c r="C165" s="60">
        <f t="shared" ref="C165:N165" si="181">C162+C164</f>
        <v>0</v>
      </c>
      <c r="D165" s="60">
        <f t="shared" si="181"/>
        <v>0</v>
      </c>
      <c r="E165" s="60">
        <f t="shared" si="181"/>
        <v>0</v>
      </c>
      <c r="F165" s="60">
        <f t="shared" si="181"/>
        <v>0</v>
      </c>
      <c r="G165" s="60">
        <f t="shared" si="181"/>
        <v>0</v>
      </c>
      <c r="H165" s="60">
        <f t="shared" si="181"/>
        <v>0</v>
      </c>
      <c r="I165" s="60">
        <f t="shared" si="181"/>
        <v>0</v>
      </c>
      <c r="J165" s="60">
        <f t="shared" si="181"/>
        <v>0</v>
      </c>
      <c r="K165" s="60">
        <f t="shared" si="181"/>
        <v>0</v>
      </c>
      <c r="L165" s="60">
        <f t="shared" si="181"/>
        <v>0</v>
      </c>
      <c r="M165" s="60">
        <f t="shared" si="181"/>
        <v>0</v>
      </c>
      <c r="N165" s="60">
        <f t="shared" si="181"/>
        <v>0</v>
      </c>
      <c r="O165" s="60">
        <f t="shared" si="182"/>
        <v>0</v>
      </c>
      <c r="P165" s="60">
        <f t="shared" ref="P165:S165" si="183">P162+P164</f>
        <v>0</v>
      </c>
      <c r="Q165" s="60">
        <f t="shared" si="183"/>
        <v>0</v>
      </c>
      <c r="R165" s="60">
        <f t="shared" si="183"/>
        <v>0</v>
      </c>
      <c r="S165" s="60">
        <f t="shared" si="183"/>
        <v>0</v>
      </c>
      <c r="T165" s="16"/>
      <c r="U165" s="16"/>
      <c r="V165" s="16"/>
      <c r="W165" s="16"/>
      <c r="X165" s="16"/>
      <c r="Y165" s="16"/>
      <c r="Z165" s="16"/>
      <c r="AA165" s="16"/>
    </row>
    <row r="166" ht="12.0" customHeight="1">
      <c r="A166" s="63" t="s">
        <v>99</v>
      </c>
      <c r="B166" s="64">
        <v>0.25</v>
      </c>
      <c r="C166" s="60">
        <f t="shared" ref="C166:N166" si="184">C165*$B$16</f>
        <v>0</v>
      </c>
      <c r="D166" s="60">
        <f t="shared" si="184"/>
        <v>0</v>
      </c>
      <c r="E166" s="60">
        <f t="shared" si="184"/>
        <v>0</v>
      </c>
      <c r="F166" s="60">
        <f t="shared" si="184"/>
        <v>0</v>
      </c>
      <c r="G166" s="60">
        <f t="shared" si="184"/>
        <v>0</v>
      </c>
      <c r="H166" s="60">
        <f t="shared" si="184"/>
        <v>0</v>
      </c>
      <c r="I166" s="60">
        <f t="shared" si="184"/>
        <v>0</v>
      </c>
      <c r="J166" s="60">
        <f t="shared" si="184"/>
        <v>0</v>
      </c>
      <c r="K166" s="60">
        <f t="shared" si="184"/>
        <v>0</v>
      </c>
      <c r="L166" s="60">
        <f t="shared" si="184"/>
        <v>0</v>
      </c>
      <c r="M166" s="60">
        <f t="shared" si="184"/>
        <v>0</v>
      </c>
      <c r="N166" s="60">
        <f t="shared" si="184"/>
        <v>0</v>
      </c>
      <c r="O166" s="60">
        <f t="shared" si="182"/>
        <v>0</v>
      </c>
      <c r="P166" s="60">
        <f t="shared" ref="P166:S166" si="185">P165*$B166</f>
        <v>0</v>
      </c>
      <c r="Q166" s="60">
        <f t="shared" si="185"/>
        <v>0</v>
      </c>
      <c r="R166" s="60">
        <f t="shared" si="185"/>
        <v>0</v>
      </c>
      <c r="S166" s="60">
        <f t="shared" si="185"/>
        <v>0</v>
      </c>
      <c r="T166" s="16"/>
      <c r="U166" s="16"/>
      <c r="V166" s="16"/>
      <c r="W166" s="16"/>
      <c r="X166" s="16"/>
      <c r="Y166" s="16"/>
      <c r="Z166" s="16"/>
      <c r="AA166" s="16"/>
    </row>
    <row r="167" ht="12.0" customHeight="1">
      <c r="A167" s="63" t="s">
        <v>100</v>
      </c>
      <c r="B167" s="65">
        <f>1-B166</f>
        <v>0.75</v>
      </c>
      <c r="C167" s="60">
        <f t="shared" ref="C167:N167" si="186">C165*$B$17</f>
        <v>0</v>
      </c>
      <c r="D167" s="60">
        <f t="shared" si="186"/>
        <v>0</v>
      </c>
      <c r="E167" s="60">
        <f t="shared" si="186"/>
        <v>0</v>
      </c>
      <c r="F167" s="60">
        <f t="shared" si="186"/>
        <v>0</v>
      </c>
      <c r="G167" s="60">
        <f t="shared" si="186"/>
        <v>0</v>
      </c>
      <c r="H167" s="60">
        <f t="shared" si="186"/>
        <v>0</v>
      </c>
      <c r="I167" s="60">
        <f t="shared" si="186"/>
        <v>0</v>
      </c>
      <c r="J167" s="60">
        <f t="shared" si="186"/>
        <v>0</v>
      </c>
      <c r="K167" s="60">
        <f t="shared" si="186"/>
        <v>0</v>
      </c>
      <c r="L167" s="60">
        <f t="shared" si="186"/>
        <v>0</v>
      </c>
      <c r="M167" s="60">
        <f t="shared" si="186"/>
        <v>0</v>
      </c>
      <c r="N167" s="60">
        <f t="shared" si="186"/>
        <v>0</v>
      </c>
      <c r="O167" s="60">
        <f t="shared" si="182"/>
        <v>0</v>
      </c>
      <c r="P167" s="60">
        <f t="shared" ref="P167:S167" si="187">P165-P166</f>
        <v>0</v>
      </c>
      <c r="Q167" s="60">
        <f t="shared" si="187"/>
        <v>0</v>
      </c>
      <c r="R167" s="60">
        <f t="shared" si="187"/>
        <v>0</v>
      </c>
      <c r="S167" s="60">
        <f t="shared" si="187"/>
        <v>0</v>
      </c>
      <c r="T167" s="16"/>
      <c r="U167" s="16"/>
      <c r="V167" s="16"/>
      <c r="W167" s="16"/>
      <c r="X167" s="16"/>
      <c r="Y167" s="16"/>
      <c r="Z167" s="16"/>
      <c r="AA167" s="16"/>
    </row>
    <row r="168" ht="12.0" customHeight="1">
      <c r="A168" s="51" t="str">
        <f>Vendas!A179</f>
        <v/>
      </c>
      <c r="B168" s="29"/>
      <c r="C168" s="52" t="s">
        <v>73</v>
      </c>
      <c r="D168" s="52" t="s">
        <v>74</v>
      </c>
      <c r="E168" s="52" t="s">
        <v>75</v>
      </c>
      <c r="F168" s="52" t="s">
        <v>76</v>
      </c>
      <c r="G168" s="52" t="s">
        <v>77</v>
      </c>
      <c r="H168" s="52" t="s">
        <v>78</v>
      </c>
      <c r="I168" s="52" t="s">
        <v>79</v>
      </c>
      <c r="J168" s="52" t="s">
        <v>80</v>
      </c>
      <c r="K168" s="52" t="s">
        <v>81</v>
      </c>
      <c r="L168" s="52" t="s">
        <v>82</v>
      </c>
      <c r="M168" s="52" t="s">
        <v>83</v>
      </c>
      <c r="N168" s="52" t="s">
        <v>84</v>
      </c>
      <c r="O168" s="52" t="s">
        <v>26</v>
      </c>
      <c r="P168" s="52" t="s">
        <v>27</v>
      </c>
      <c r="Q168" s="52" t="s">
        <v>28</v>
      </c>
      <c r="R168" s="52" t="s">
        <v>29</v>
      </c>
      <c r="S168" s="52" t="s">
        <v>30</v>
      </c>
      <c r="T168" s="16"/>
      <c r="U168" s="16"/>
      <c r="V168" s="16"/>
      <c r="W168" s="16"/>
      <c r="X168" s="16"/>
      <c r="Y168" s="16"/>
      <c r="Z168" s="16"/>
      <c r="AA168" s="16"/>
    </row>
    <row r="169" ht="12.0" customHeight="1">
      <c r="A169" s="58" t="s">
        <v>102</v>
      </c>
      <c r="B169" s="29"/>
      <c r="C169" s="56" t="str">
        <f>Vendas!C181</f>
        <v/>
      </c>
      <c r="D169" s="56" t="str">
        <f>Vendas!D181</f>
        <v/>
      </c>
      <c r="E169" s="56" t="str">
        <f>Vendas!E181</f>
        <v/>
      </c>
      <c r="F169" s="56" t="str">
        <f>Vendas!F181</f>
        <v/>
      </c>
      <c r="G169" s="56" t="str">
        <f>Vendas!G181</f>
        <v/>
      </c>
      <c r="H169" s="56" t="str">
        <f>Vendas!H181</f>
        <v/>
      </c>
      <c r="I169" s="56" t="str">
        <f>Vendas!I181</f>
        <v/>
      </c>
      <c r="J169" s="56" t="str">
        <f>Vendas!J181</f>
        <v/>
      </c>
      <c r="K169" s="56" t="str">
        <f>Vendas!K181</f>
        <v/>
      </c>
      <c r="L169" s="56" t="str">
        <f>Vendas!L181</f>
        <v/>
      </c>
      <c r="M169" s="56" t="str">
        <f>Vendas!M181</f>
        <v/>
      </c>
      <c r="N169" s="56" t="str">
        <f>Vendas!N181</f>
        <v/>
      </c>
      <c r="O169" s="56">
        <f>SUM(C169:N169)</f>
        <v>0</v>
      </c>
      <c r="P169" s="56" t="str">
        <f>Vendas!P181</f>
        <v/>
      </c>
      <c r="Q169" s="56" t="str">
        <f>Vendas!Q181</f>
        <v/>
      </c>
      <c r="R169" s="56" t="str">
        <f>Vendas!R181</f>
        <v/>
      </c>
      <c r="S169" s="56" t="str">
        <f>Vendas!S181</f>
        <v/>
      </c>
      <c r="T169" s="16"/>
      <c r="U169" s="16"/>
      <c r="V169" s="16"/>
      <c r="W169" s="16"/>
      <c r="X169" s="16"/>
      <c r="Y169" s="16"/>
      <c r="Z169" s="16"/>
      <c r="AA169" s="16"/>
    </row>
    <row r="170" ht="12.0" customHeight="1">
      <c r="A170" s="63" t="s">
        <v>111</v>
      </c>
      <c r="B170" s="45">
        <v>0.0</v>
      </c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16"/>
      <c r="U170" s="16"/>
      <c r="V170" s="16"/>
      <c r="W170" s="16"/>
      <c r="X170" s="16"/>
      <c r="Y170" s="16"/>
      <c r="Z170" s="16"/>
      <c r="AA170" s="16"/>
    </row>
    <row r="171" ht="12.0" customHeight="1">
      <c r="A171" s="58" t="s">
        <v>103</v>
      </c>
      <c r="B171" s="29"/>
      <c r="C171" s="60">
        <f>Vendas!C182*(1-$B170)</f>
        <v>0</v>
      </c>
      <c r="D171" s="60">
        <f>Vendas!D182*(1-$B170)</f>
        <v>0</v>
      </c>
      <c r="E171" s="60">
        <f>Vendas!E182*(1-$B170)</f>
        <v>0</v>
      </c>
      <c r="F171" s="60">
        <f>Vendas!F182*(1-$B170)</f>
        <v>0</v>
      </c>
      <c r="G171" s="60">
        <f>Vendas!G182*(1-$B170)</f>
        <v>0</v>
      </c>
      <c r="H171" s="60">
        <f>Vendas!H182*(1-$B170)</f>
        <v>0</v>
      </c>
      <c r="I171" s="60">
        <f>Vendas!I182*(1-$B170)</f>
        <v>0</v>
      </c>
      <c r="J171" s="60">
        <f>Vendas!J182*(1-$B170)</f>
        <v>0</v>
      </c>
      <c r="K171" s="60">
        <f>Vendas!K182*(1-$B170)</f>
        <v>0</v>
      </c>
      <c r="L171" s="60">
        <f>Vendas!L182*(1-$B170)</f>
        <v>0</v>
      </c>
      <c r="M171" s="60">
        <f>Vendas!M182*(1-$B170)</f>
        <v>0</v>
      </c>
      <c r="N171" s="60">
        <f>Vendas!N182*(1-$B170)</f>
        <v>0</v>
      </c>
      <c r="O171" s="60">
        <f>AVERAGE(C171:N171)</f>
        <v>0</v>
      </c>
      <c r="P171" s="60">
        <f>Vendas!P182*(1-Aprovisionamento!$B170)</f>
        <v>0</v>
      </c>
      <c r="Q171" s="60">
        <f>Vendas!Q182*(1-Aprovisionamento!$B170)</f>
        <v>0</v>
      </c>
      <c r="R171" s="60">
        <f>Vendas!R182*(1-Aprovisionamento!$B170)</f>
        <v>0</v>
      </c>
      <c r="S171" s="60">
        <f>Vendas!S182*(1-Aprovisionamento!$B170)</f>
        <v>0</v>
      </c>
      <c r="T171" s="16"/>
      <c r="U171" s="16"/>
      <c r="V171" s="16"/>
      <c r="W171" s="16"/>
      <c r="X171" s="16"/>
      <c r="Y171" s="16"/>
      <c r="Z171" s="16"/>
      <c r="AA171" s="16"/>
    </row>
    <row r="172" ht="12.0" customHeight="1">
      <c r="A172" s="58" t="s">
        <v>112</v>
      </c>
      <c r="B172" s="29"/>
      <c r="C172" s="60">
        <f t="shared" ref="C172:N172" si="188">C169*C171</f>
        <v>0</v>
      </c>
      <c r="D172" s="60">
        <f t="shared" si="188"/>
        <v>0</v>
      </c>
      <c r="E172" s="60">
        <f t="shared" si="188"/>
        <v>0</v>
      </c>
      <c r="F172" s="60">
        <f t="shared" si="188"/>
        <v>0</v>
      </c>
      <c r="G172" s="60">
        <f t="shared" si="188"/>
        <v>0</v>
      </c>
      <c r="H172" s="60">
        <f t="shared" si="188"/>
        <v>0</v>
      </c>
      <c r="I172" s="60">
        <f t="shared" si="188"/>
        <v>0</v>
      </c>
      <c r="J172" s="60">
        <f t="shared" si="188"/>
        <v>0</v>
      </c>
      <c r="K172" s="60">
        <f t="shared" si="188"/>
        <v>0</v>
      </c>
      <c r="L172" s="60">
        <f t="shared" si="188"/>
        <v>0</v>
      </c>
      <c r="M172" s="60">
        <f t="shared" si="188"/>
        <v>0</v>
      </c>
      <c r="N172" s="60">
        <f t="shared" si="188"/>
        <v>0</v>
      </c>
      <c r="O172" s="60">
        <f>SUM(C172:N172)</f>
        <v>0</v>
      </c>
      <c r="P172" s="60">
        <f t="shared" ref="P172:S172" si="189">P169*P171</f>
        <v>0</v>
      </c>
      <c r="Q172" s="60">
        <f t="shared" si="189"/>
        <v>0</v>
      </c>
      <c r="R172" s="60">
        <f t="shared" si="189"/>
        <v>0</v>
      </c>
      <c r="S172" s="60">
        <f t="shared" si="189"/>
        <v>0</v>
      </c>
      <c r="T172" s="16"/>
      <c r="U172" s="16"/>
      <c r="V172" s="16"/>
      <c r="W172" s="16"/>
      <c r="X172" s="16"/>
      <c r="Y172" s="16"/>
      <c r="Z172" s="16"/>
      <c r="AA172" s="16"/>
    </row>
    <row r="173" ht="12.0" customHeight="1">
      <c r="A173" s="58" t="s">
        <v>96</v>
      </c>
      <c r="B173" s="29"/>
      <c r="C173" s="61" t="str">
        <f>Vendas!C184</f>
        <v/>
      </c>
      <c r="D173" s="61" t="str">
        <f>Vendas!D184</f>
        <v/>
      </c>
      <c r="E173" s="61" t="str">
        <f>Vendas!E184</f>
        <v/>
      </c>
      <c r="F173" s="61" t="str">
        <f>Vendas!F184</f>
        <v/>
      </c>
      <c r="G173" s="61" t="str">
        <f>Vendas!G184</f>
        <v/>
      </c>
      <c r="H173" s="61" t="str">
        <f>Vendas!H184</f>
        <v/>
      </c>
      <c r="I173" s="61" t="str">
        <f>Vendas!I184</f>
        <v/>
      </c>
      <c r="J173" s="61" t="str">
        <f>Vendas!J184</f>
        <v/>
      </c>
      <c r="K173" s="61" t="str">
        <f>Vendas!K184</f>
        <v/>
      </c>
      <c r="L173" s="61" t="str">
        <f>Vendas!L184</f>
        <v/>
      </c>
      <c r="M173" s="61" t="str">
        <f>Vendas!M184</f>
        <v/>
      </c>
      <c r="N173" s="61" t="str">
        <f>Vendas!N184</f>
        <v/>
      </c>
      <c r="O173" s="60"/>
      <c r="P173" s="60"/>
      <c r="Q173" s="60"/>
      <c r="R173" s="60"/>
      <c r="S173" s="60"/>
      <c r="T173" s="16"/>
      <c r="U173" s="16"/>
      <c r="V173" s="16"/>
      <c r="W173" s="16"/>
      <c r="X173" s="16"/>
      <c r="Y173" s="16"/>
      <c r="Z173" s="16"/>
      <c r="AA173" s="16"/>
    </row>
    <row r="174" ht="12.0" customHeight="1">
      <c r="A174" s="58" t="s">
        <v>113</v>
      </c>
      <c r="B174" s="29"/>
      <c r="C174" s="60">
        <f t="shared" ref="C174:N174" si="190">C172*C173</f>
        <v>0</v>
      </c>
      <c r="D174" s="60">
        <f t="shared" si="190"/>
        <v>0</v>
      </c>
      <c r="E174" s="60">
        <f t="shared" si="190"/>
        <v>0</v>
      </c>
      <c r="F174" s="60">
        <f t="shared" si="190"/>
        <v>0</v>
      </c>
      <c r="G174" s="60">
        <f t="shared" si="190"/>
        <v>0</v>
      </c>
      <c r="H174" s="60">
        <f t="shared" si="190"/>
        <v>0</v>
      </c>
      <c r="I174" s="60">
        <f t="shared" si="190"/>
        <v>0</v>
      </c>
      <c r="J174" s="60">
        <f t="shared" si="190"/>
        <v>0</v>
      </c>
      <c r="K174" s="60">
        <f t="shared" si="190"/>
        <v>0</v>
      </c>
      <c r="L174" s="60">
        <f t="shared" si="190"/>
        <v>0</v>
      </c>
      <c r="M174" s="60">
        <f t="shared" si="190"/>
        <v>0</v>
      </c>
      <c r="N174" s="60">
        <f t="shared" si="190"/>
        <v>0</v>
      </c>
      <c r="O174" s="60">
        <f t="shared" ref="O174:O177" si="193">SUM(C174:N174)</f>
        <v>0</v>
      </c>
      <c r="P174" s="60">
        <f t="shared" ref="P174:S174" si="191">P172*$C173</f>
        <v>0</v>
      </c>
      <c r="Q174" s="60">
        <f t="shared" si="191"/>
        <v>0</v>
      </c>
      <c r="R174" s="60">
        <f t="shared" si="191"/>
        <v>0</v>
      </c>
      <c r="S174" s="60">
        <f t="shared" si="191"/>
        <v>0</v>
      </c>
      <c r="T174" s="16"/>
      <c r="U174" s="16"/>
      <c r="V174" s="16"/>
      <c r="W174" s="16"/>
      <c r="X174" s="16"/>
      <c r="Y174" s="16"/>
      <c r="Z174" s="16"/>
      <c r="AA174" s="16"/>
    </row>
    <row r="175" ht="12.0" customHeight="1">
      <c r="A175" s="58" t="s">
        <v>98</v>
      </c>
      <c r="B175" s="29"/>
      <c r="C175" s="60">
        <f t="shared" ref="C175:N175" si="192">C172+C174</f>
        <v>0</v>
      </c>
      <c r="D175" s="60">
        <f t="shared" si="192"/>
        <v>0</v>
      </c>
      <c r="E175" s="60">
        <f t="shared" si="192"/>
        <v>0</v>
      </c>
      <c r="F175" s="60">
        <f t="shared" si="192"/>
        <v>0</v>
      </c>
      <c r="G175" s="60">
        <f t="shared" si="192"/>
        <v>0</v>
      </c>
      <c r="H175" s="60">
        <f t="shared" si="192"/>
        <v>0</v>
      </c>
      <c r="I175" s="60">
        <f t="shared" si="192"/>
        <v>0</v>
      </c>
      <c r="J175" s="60">
        <f t="shared" si="192"/>
        <v>0</v>
      </c>
      <c r="K175" s="60">
        <f t="shared" si="192"/>
        <v>0</v>
      </c>
      <c r="L175" s="60">
        <f t="shared" si="192"/>
        <v>0</v>
      </c>
      <c r="M175" s="60">
        <f t="shared" si="192"/>
        <v>0</v>
      </c>
      <c r="N175" s="60">
        <f t="shared" si="192"/>
        <v>0</v>
      </c>
      <c r="O175" s="60">
        <f t="shared" si="193"/>
        <v>0</v>
      </c>
      <c r="P175" s="60">
        <f t="shared" ref="P175:S175" si="194">P172+P174</f>
        <v>0</v>
      </c>
      <c r="Q175" s="60">
        <f t="shared" si="194"/>
        <v>0</v>
      </c>
      <c r="R175" s="60">
        <f t="shared" si="194"/>
        <v>0</v>
      </c>
      <c r="S175" s="60">
        <f t="shared" si="194"/>
        <v>0</v>
      </c>
      <c r="T175" s="16"/>
      <c r="U175" s="16"/>
      <c r="V175" s="16"/>
      <c r="W175" s="16"/>
      <c r="X175" s="16"/>
      <c r="Y175" s="16"/>
      <c r="Z175" s="16"/>
      <c r="AA175" s="16"/>
    </row>
    <row r="176" ht="12.0" customHeight="1">
      <c r="A176" s="63" t="s">
        <v>99</v>
      </c>
      <c r="B176" s="64">
        <v>0.25</v>
      </c>
      <c r="C176" s="60">
        <f t="shared" ref="C176:N176" si="195">C175*$B$16</f>
        <v>0</v>
      </c>
      <c r="D176" s="60">
        <f t="shared" si="195"/>
        <v>0</v>
      </c>
      <c r="E176" s="60">
        <f t="shared" si="195"/>
        <v>0</v>
      </c>
      <c r="F176" s="60">
        <f t="shared" si="195"/>
        <v>0</v>
      </c>
      <c r="G176" s="60">
        <f t="shared" si="195"/>
        <v>0</v>
      </c>
      <c r="H176" s="60">
        <f t="shared" si="195"/>
        <v>0</v>
      </c>
      <c r="I176" s="60">
        <f t="shared" si="195"/>
        <v>0</v>
      </c>
      <c r="J176" s="60">
        <f t="shared" si="195"/>
        <v>0</v>
      </c>
      <c r="K176" s="60">
        <f t="shared" si="195"/>
        <v>0</v>
      </c>
      <c r="L176" s="60">
        <f t="shared" si="195"/>
        <v>0</v>
      </c>
      <c r="M176" s="60">
        <f t="shared" si="195"/>
        <v>0</v>
      </c>
      <c r="N176" s="60">
        <f t="shared" si="195"/>
        <v>0</v>
      </c>
      <c r="O176" s="60">
        <f t="shared" si="193"/>
        <v>0</v>
      </c>
      <c r="P176" s="60">
        <f t="shared" ref="P176:S176" si="196">P175*$B176</f>
        <v>0</v>
      </c>
      <c r="Q176" s="60">
        <f t="shared" si="196"/>
        <v>0</v>
      </c>
      <c r="R176" s="60">
        <f t="shared" si="196"/>
        <v>0</v>
      </c>
      <c r="S176" s="60">
        <f t="shared" si="196"/>
        <v>0</v>
      </c>
      <c r="T176" s="16"/>
      <c r="U176" s="16"/>
      <c r="V176" s="16"/>
      <c r="W176" s="16"/>
      <c r="X176" s="16"/>
      <c r="Y176" s="16"/>
      <c r="Z176" s="16"/>
      <c r="AA176" s="16"/>
    </row>
    <row r="177" ht="12.0" customHeight="1">
      <c r="A177" s="63" t="s">
        <v>100</v>
      </c>
      <c r="B177" s="65">
        <f>1-B176</f>
        <v>0.75</v>
      </c>
      <c r="C177" s="60">
        <f t="shared" ref="C177:N177" si="197">C175*$B$17</f>
        <v>0</v>
      </c>
      <c r="D177" s="60">
        <f t="shared" si="197"/>
        <v>0</v>
      </c>
      <c r="E177" s="60">
        <f t="shared" si="197"/>
        <v>0</v>
      </c>
      <c r="F177" s="60">
        <f t="shared" si="197"/>
        <v>0</v>
      </c>
      <c r="G177" s="60">
        <f t="shared" si="197"/>
        <v>0</v>
      </c>
      <c r="H177" s="60">
        <f t="shared" si="197"/>
        <v>0</v>
      </c>
      <c r="I177" s="60">
        <f t="shared" si="197"/>
        <v>0</v>
      </c>
      <c r="J177" s="60">
        <f t="shared" si="197"/>
        <v>0</v>
      </c>
      <c r="K177" s="60">
        <f t="shared" si="197"/>
        <v>0</v>
      </c>
      <c r="L177" s="60">
        <f t="shared" si="197"/>
        <v>0</v>
      </c>
      <c r="M177" s="60">
        <f t="shared" si="197"/>
        <v>0</v>
      </c>
      <c r="N177" s="60">
        <f t="shared" si="197"/>
        <v>0</v>
      </c>
      <c r="O177" s="60">
        <f t="shared" si="193"/>
        <v>0</v>
      </c>
      <c r="P177" s="60">
        <f t="shared" ref="P177:S177" si="198">P175-P176</f>
        <v>0</v>
      </c>
      <c r="Q177" s="60">
        <f t="shared" si="198"/>
        <v>0</v>
      </c>
      <c r="R177" s="60">
        <f t="shared" si="198"/>
        <v>0</v>
      </c>
      <c r="S177" s="60">
        <f t="shared" si="198"/>
        <v>0</v>
      </c>
      <c r="T177" s="16"/>
      <c r="U177" s="16"/>
      <c r="V177" s="16"/>
      <c r="W177" s="16"/>
      <c r="X177" s="16"/>
      <c r="Y177" s="16"/>
      <c r="Z177" s="16"/>
      <c r="AA177" s="16"/>
    </row>
    <row r="178" ht="12.0" customHeight="1">
      <c r="A178" s="51" t="str">
        <f>Vendas!A189</f>
        <v/>
      </c>
      <c r="B178" s="29"/>
      <c r="C178" s="52" t="s">
        <v>73</v>
      </c>
      <c r="D178" s="52" t="s">
        <v>74</v>
      </c>
      <c r="E178" s="52" t="s">
        <v>75</v>
      </c>
      <c r="F178" s="52" t="s">
        <v>76</v>
      </c>
      <c r="G178" s="52" t="s">
        <v>77</v>
      </c>
      <c r="H178" s="52" t="s">
        <v>78</v>
      </c>
      <c r="I178" s="52" t="s">
        <v>79</v>
      </c>
      <c r="J178" s="52" t="s">
        <v>80</v>
      </c>
      <c r="K178" s="52" t="s">
        <v>81</v>
      </c>
      <c r="L178" s="52" t="s">
        <v>82</v>
      </c>
      <c r="M178" s="52" t="s">
        <v>83</v>
      </c>
      <c r="N178" s="52" t="s">
        <v>84</v>
      </c>
      <c r="O178" s="52" t="s">
        <v>26</v>
      </c>
      <c r="P178" s="52" t="s">
        <v>27</v>
      </c>
      <c r="Q178" s="52" t="s">
        <v>28</v>
      </c>
      <c r="R178" s="52" t="s">
        <v>29</v>
      </c>
      <c r="S178" s="52" t="s">
        <v>30</v>
      </c>
      <c r="T178" s="16"/>
      <c r="U178" s="16"/>
      <c r="V178" s="16"/>
      <c r="W178" s="16"/>
      <c r="X178" s="16"/>
      <c r="Y178" s="16"/>
      <c r="Z178" s="16"/>
      <c r="AA178" s="16"/>
    </row>
    <row r="179" ht="12.0" customHeight="1">
      <c r="A179" s="58" t="s">
        <v>102</v>
      </c>
      <c r="B179" s="29"/>
      <c r="C179" s="56" t="str">
        <f>Vendas!C191</f>
        <v/>
      </c>
      <c r="D179" s="56" t="str">
        <f>Vendas!D191</f>
        <v/>
      </c>
      <c r="E179" s="56" t="str">
        <f>Vendas!E191</f>
        <v/>
      </c>
      <c r="F179" s="56" t="str">
        <f>Vendas!F191</f>
        <v/>
      </c>
      <c r="G179" s="56" t="str">
        <f>Vendas!G191</f>
        <v/>
      </c>
      <c r="H179" s="56" t="str">
        <f>Vendas!H191</f>
        <v/>
      </c>
      <c r="I179" s="56" t="str">
        <f>Vendas!I191</f>
        <v/>
      </c>
      <c r="J179" s="56" t="str">
        <f>Vendas!J191</f>
        <v/>
      </c>
      <c r="K179" s="56" t="str">
        <f>Vendas!K191</f>
        <v/>
      </c>
      <c r="L179" s="56" t="str">
        <f>Vendas!L191</f>
        <v/>
      </c>
      <c r="M179" s="56" t="str">
        <f>Vendas!M191</f>
        <v/>
      </c>
      <c r="N179" s="56" t="str">
        <f>Vendas!N191</f>
        <v/>
      </c>
      <c r="O179" s="56">
        <f>SUM(C179:N179)</f>
        <v>0</v>
      </c>
      <c r="P179" s="56" t="str">
        <f>Vendas!P191</f>
        <v/>
      </c>
      <c r="Q179" s="56" t="str">
        <f>Vendas!Q191</f>
        <v/>
      </c>
      <c r="R179" s="56" t="str">
        <f>Vendas!R191</f>
        <v/>
      </c>
      <c r="S179" s="56" t="str">
        <f>Vendas!S191</f>
        <v/>
      </c>
      <c r="T179" s="16"/>
      <c r="U179" s="16"/>
      <c r="V179" s="16"/>
      <c r="W179" s="16"/>
      <c r="X179" s="16"/>
      <c r="Y179" s="16"/>
      <c r="Z179" s="16"/>
      <c r="AA179" s="16"/>
    </row>
    <row r="180" ht="12.0" customHeight="1">
      <c r="A180" s="63" t="s">
        <v>111</v>
      </c>
      <c r="B180" s="45">
        <v>0.0</v>
      </c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16"/>
      <c r="U180" s="16"/>
      <c r="V180" s="16"/>
      <c r="W180" s="16"/>
      <c r="X180" s="16"/>
      <c r="Y180" s="16"/>
      <c r="Z180" s="16"/>
      <c r="AA180" s="16"/>
    </row>
    <row r="181" ht="12.0" customHeight="1">
      <c r="A181" s="58" t="s">
        <v>103</v>
      </c>
      <c r="B181" s="29"/>
      <c r="C181" s="60">
        <f>Vendas!C192*(1-$B180)</f>
        <v>0</v>
      </c>
      <c r="D181" s="60">
        <f>Vendas!D192*(1-$B180)</f>
        <v>0</v>
      </c>
      <c r="E181" s="60">
        <f>Vendas!E192*(1-$B180)</f>
        <v>0</v>
      </c>
      <c r="F181" s="60">
        <f>Vendas!F192*(1-$B180)</f>
        <v>0</v>
      </c>
      <c r="G181" s="60">
        <f>Vendas!G192*(1-$B180)</f>
        <v>0</v>
      </c>
      <c r="H181" s="60">
        <f>Vendas!H192*(1-$B180)</f>
        <v>0</v>
      </c>
      <c r="I181" s="60">
        <f>Vendas!I192*(1-$B180)</f>
        <v>0</v>
      </c>
      <c r="J181" s="60">
        <f>Vendas!J192*(1-$B180)</f>
        <v>0</v>
      </c>
      <c r="K181" s="60">
        <f>Vendas!K192*(1-$B180)</f>
        <v>0</v>
      </c>
      <c r="L181" s="60">
        <f>Vendas!L192*(1-$B180)</f>
        <v>0</v>
      </c>
      <c r="M181" s="60">
        <f>Vendas!M192*(1-$B180)</f>
        <v>0</v>
      </c>
      <c r="N181" s="60">
        <f>Vendas!N192*(1-$B180)</f>
        <v>0</v>
      </c>
      <c r="O181" s="60">
        <f>AVERAGE(C181:N181)</f>
        <v>0</v>
      </c>
      <c r="P181" s="60">
        <f>Vendas!P192*(1-Aprovisionamento!$B180)</f>
        <v>0</v>
      </c>
      <c r="Q181" s="60">
        <f>Vendas!Q192*(1-Aprovisionamento!$B180)</f>
        <v>0</v>
      </c>
      <c r="R181" s="60">
        <f>Vendas!R192*(1-Aprovisionamento!$B180)</f>
        <v>0</v>
      </c>
      <c r="S181" s="60">
        <f>Vendas!S192*(1-Aprovisionamento!$B180)</f>
        <v>0</v>
      </c>
      <c r="T181" s="16"/>
      <c r="U181" s="16"/>
      <c r="V181" s="16"/>
      <c r="W181" s="16"/>
      <c r="X181" s="16"/>
      <c r="Y181" s="16"/>
      <c r="Z181" s="16"/>
      <c r="AA181" s="16"/>
    </row>
    <row r="182" ht="12.0" customHeight="1">
      <c r="A182" s="58" t="s">
        <v>112</v>
      </c>
      <c r="B182" s="29"/>
      <c r="C182" s="60">
        <f t="shared" ref="C182:N182" si="199">C179*C181</f>
        <v>0</v>
      </c>
      <c r="D182" s="60">
        <f t="shared" si="199"/>
        <v>0</v>
      </c>
      <c r="E182" s="60">
        <f t="shared" si="199"/>
        <v>0</v>
      </c>
      <c r="F182" s="60">
        <f t="shared" si="199"/>
        <v>0</v>
      </c>
      <c r="G182" s="60">
        <f t="shared" si="199"/>
        <v>0</v>
      </c>
      <c r="H182" s="60">
        <f t="shared" si="199"/>
        <v>0</v>
      </c>
      <c r="I182" s="60">
        <f t="shared" si="199"/>
        <v>0</v>
      </c>
      <c r="J182" s="60">
        <f t="shared" si="199"/>
        <v>0</v>
      </c>
      <c r="K182" s="60">
        <f t="shared" si="199"/>
        <v>0</v>
      </c>
      <c r="L182" s="60">
        <f t="shared" si="199"/>
        <v>0</v>
      </c>
      <c r="M182" s="60">
        <f t="shared" si="199"/>
        <v>0</v>
      </c>
      <c r="N182" s="60">
        <f t="shared" si="199"/>
        <v>0</v>
      </c>
      <c r="O182" s="60">
        <f>SUM(C182:N182)</f>
        <v>0</v>
      </c>
      <c r="P182" s="60">
        <f t="shared" ref="P182:S182" si="200">P179*P181</f>
        <v>0</v>
      </c>
      <c r="Q182" s="60">
        <f t="shared" si="200"/>
        <v>0</v>
      </c>
      <c r="R182" s="60">
        <f t="shared" si="200"/>
        <v>0</v>
      </c>
      <c r="S182" s="60">
        <f t="shared" si="200"/>
        <v>0</v>
      </c>
      <c r="T182" s="16"/>
      <c r="U182" s="16"/>
      <c r="V182" s="16"/>
      <c r="W182" s="16"/>
      <c r="X182" s="16"/>
      <c r="Y182" s="16"/>
      <c r="Z182" s="16"/>
      <c r="AA182" s="16"/>
    </row>
    <row r="183" ht="12.0" customHeight="1">
      <c r="A183" s="58" t="s">
        <v>96</v>
      </c>
      <c r="B183" s="29"/>
      <c r="C183" s="61" t="str">
        <f>Vendas!C194</f>
        <v/>
      </c>
      <c r="D183" s="61" t="str">
        <f>Vendas!D194</f>
        <v/>
      </c>
      <c r="E183" s="61" t="str">
        <f>Vendas!E194</f>
        <v/>
      </c>
      <c r="F183" s="61" t="str">
        <f>Vendas!F194</f>
        <v/>
      </c>
      <c r="G183" s="61" t="str">
        <f>Vendas!G194</f>
        <v/>
      </c>
      <c r="H183" s="61" t="str">
        <f>Vendas!H194</f>
        <v/>
      </c>
      <c r="I183" s="61" t="str">
        <f>Vendas!I194</f>
        <v/>
      </c>
      <c r="J183" s="61" t="str">
        <f>Vendas!J194</f>
        <v/>
      </c>
      <c r="K183" s="61" t="str">
        <f>Vendas!K194</f>
        <v/>
      </c>
      <c r="L183" s="61" t="str">
        <f>Vendas!L194</f>
        <v/>
      </c>
      <c r="M183" s="61" t="str">
        <f>Vendas!M194</f>
        <v/>
      </c>
      <c r="N183" s="61" t="str">
        <f>Vendas!N194</f>
        <v/>
      </c>
      <c r="O183" s="60"/>
      <c r="P183" s="60"/>
      <c r="Q183" s="60"/>
      <c r="R183" s="60"/>
      <c r="S183" s="60"/>
      <c r="T183" s="16"/>
      <c r="U183" s="16"/>
      <c r="V183" s="16"/>
      <c r="W183" s="16"/>
      <c r="X183" s="16"/>
      <c r="Y183" s="16"/>
      <c r="Z183" s="16"/>
      <c r="AA183" s="16"/>
    </row>
    <row r="184" ht="12.0" customHeight="1">
      <c r="A184" s="58" t="s">
        <v>113</v>
      </c>
      <c r="B184" s="29"/>
      <c r="C184" s="60">
        <f t="shared" ref="C184:N184" si="201">C182*C183</f>
        <v>0</v>
      </c>
      <c r="D184" s="60">
        <f t="shared" si="201"/>
        <v>0</v>
      </c>
      <c r="E184" s="60">
        <f t="shared" si="201"/>
        <v>0</v>
      </c>
      <c r="F184" s="60">
        <f t="shared" si="201"/>
        <v>0</v>
      </c>
      <c r="G184" s="60">
        <f t="shared" si="201"/>
        <v>0</v>
      </c>
      <c r="H184" s="60">
        <f t="shared" si="201"/>
        <v>0</v>
      </c>
      <c r="I184" s="60">
        <f t="shared" si="201"/>
        <v>0</v>
      </c>
      <c r="J184" s="60">
        <f t="shared" si="201"/>
        <v>0</v>
      </c>
      <c r="K184" s="60">
        <f t="shared" si="201"/>
        <v>0</v>
      </c>
      <c r="L184" s="60">
        <f t="shared" si="201"/>
        <v>0</v>
      </c>
      <c r="M184" s="60">
        <f t="shared" si="201"/>
        <v>0</v>
      </c>
      <c r="N184" s="60">
        <f t="shared" si="201"/>
        <v>0</v>
      </c>
      <c r="O184" s="60">
        <f t="shared" ref="O184:O187" si="204">SUM(C184:N184)</f>
        <v>0</v>
      </c>
      <c r="P184" s="60">
        <f t="shared" ref="P184:S184" si="202">P182*$C183</f>
        <v>0</v>
      </c>
      <c r="Q184" s="60">
        <f t="shared" si="202"/>
        <v>0</v>
      </c>
      <c r="R184" s="60">
        <f t="shared" si="202"/>
        <v>0</v>
      </c>
      <c r="S184" s="60">
        <f t="shared" si="202"/>
        <v>0</v>
      </c>
      <c r="T184" s="16"/>
      <c r="U184" s="16"/>
      <c r="V184" s="16"/>
      <c r="W184" s="16"/>
      <c r="X184" s="16"/>
      <c r="Y184" s="16"/>
      <c r="Z184" s="16"/>
      <c r="AA184" s="16"/>
    </row>
    <row r="185" ht="12.0" customHeight="1">
      <c r="A185" s="58" t="s">
        <v>98</v>
      </c>
      <c r="B185" s="29"/>
      <c r="C185" s="60">
        <f t="shared" ref="C185:N185" si="203">C182+C184</f>
        <v>0</v>
      </c>
      <c r="D185" s="60">
        <f t="shared" si="203"/>
        <v>0</v>
      </c>
      <c r="E185" s="60">
        <f t="shared" si="203"/>
        <v>0</v>
      </c>
      <c r="F185" s="60">
        <f t="shared" si="203"/>
        <v>0</v>
      </c>
      <c r="G185" s="60">
        <f t="shared" si="203"/>
        <v>0</v>
      </c>
      <c r="H185" s="60">
        <f t="shared" si="203"/>
        <v>0</v>
      </c>
      <c r="I185" s="60">
        <f t="shared" si="203"/>
        <v>0</v>
      </c>
      <c r="J185" s="60">
        <f t="shared" si="203"/>
        <v>0</v>
      </c>
      <c r="K185" s="60">
        <f t="shared" si="203"/>
        <v>0</v>
      </c>
      <c r="L185" s="60">
        <f t="shared" si="203"/>
        <v>0</v>
      </c>
      <c r="M185" s="60">
        <f t="shared" si="203"/>
        <v>0</v>
      </c>
      <c r="N185" s="60">
        <f t="shared" si="203"/>
        <v>0</v>
      </c>
      <c r="O185" s="60">
        <f t="shared" si="204"/>
        <v>0</v>
      </c>
      <c r="P185" s="60">
        <f t="shared" ref="P185:S185" si="205">P182+P184</f>
        <v>0</v>
      </c>
      <c r="Q185" s="60">
        <f t="shared" si="205"/>
        <v>0</v>
      </c>
      <c r="R185" s="60">
        <f t="shared" si="205"/>
        <v>0</v>
      </c>
      <c r="S185" s="60">
        <f t="shared" si="205"/>
        <v>0</v>
      </c>
      <c r="T185" s="16"/>
      <c r="U185" s="16"/>
      <c r="V185" s="16"/>
      <c r="W185" s="16"/>
      <c r="X185" s="16"/>
      <c r="Y185" s="16"/>
      <c r="Z185" s="16"/>
      <c r="AA185" s="16"/>
    </row>
    <row r="186" ht="12.0" customHeight="1">
      <c r="A186" s="63" t="s">
        <v>99</v>
      </c>
      <c r="B186" s="64">
        <v>0.25</v>
      </c>
      <c r="C186" s="60">
        <f t="shared" ref="C186:N186" si="206">C185*$B$16</f>
        <v>0</v>
      </c>
      <c r="D186" s="60">
        <f t="shared" si="206"/>
        <v>0</v>
      </c>
      <c r="E186" s="60">
        <f t="shared" si="206"/>
        <v>0</v>
      </c>
      <c r="F186" s="60">
        <f t="shared" si="206"/>
        <v>0</v>
      </c>
      <c r="G186" s="60">
        <f t="shared" si="206"/>
        <v>0</v>
      </c>
      <c r="H186" s="60">
        <f t="shared" si="206"/>
        <v>0</v>
      </c>
      <c r="I186" s="60">
        <f t="shared" si="206"/>
        <v>0</v>
      </c>
      <c r="J186" s="60">
        <f t="shared" si="206"/>
        <v>0</v>
      </c>
      <c r="K186" s="60">
        <f t="shared" si="206"/>
        <v>0</v>
      </c>
      <c r="L186" s="60">
        <f t="shared" si="206"/>
        <v>0</v>
      </c>
      <c r="M186" s="60">
        <f t="shared" si="206"/>
        <v>0</v>
      </c>
      <c r="N186" s="60">
        <f t="shared" si="206"/>
        <v>0</v>
      </c>
      <c r="O186" s="60">
        <f t="shared" si="204"/>
        <v>0</v>
      </c>
      <c r="P186" s="60">
        <f t="shared" ref="P186:S186" si="207">P185*$B186</f>
        <v>0</v>
      </c>
      <c r="Q186" s="60">
        <f t="shared" si="207"/>
        <v>0</v>
      </c>
      <c r="R186" s="60">
        <f t="shared" si="207"/>
        <v>0</v>
      </c>
      <c r="S186" s="60">
        <f t="shared" si="207"/>
        <v>0</v>
      </c>
      <c r="T186" s="16"/>
      <c r="U186" s="16"/>
      <c r="V186" s="16"/>
      <c r="W186" s="16"/>
      <c r="X186" s="16"/>
      <c r="Y186" s="16"/>
      <c r="Z186" s="16"/>
      <c r="AA186" s="16"/>
    </row>
    <row r="187" ht="12.0" customHeight="1">
      <c r="A187" s="63" t="s">
        <v>100</v>
      </c>
      <c r="B187" s="65">
        <f>1-B186</f>
        <v>0.75</v>
      </c>
      <c r="C187" s="60">
        <f t="shared" ref="C187:N187" si="208">C185*$B$17</f>
        <v>0</v>
      </c>
      <c r="D187" s="60">
        <f t="shared" si="208"/>
        <v>0</v>
      </c>
      <c r="E187" s="60">
        <f t="shared" si="208"/>
        <v>0</v>
      </c>
      <c r="F187" s="60">
        <f t="shared" si="208"/>
        <v>0</v>
      </c>
      <c r="G187" s="60">
        <f t="shared" si="208"/>
        <v>0</v>
      </c>
      <c r="H187" s="60">
        <f t="shared" si="208"/>
        <v>0</v>
      </c>
      <c r="I187" s="60">
        <f t="shared" si="208"/>
        <v>0</v>
      </c>
      <c r="J187" s="60">
        <f t="shared" si="208"/>
        <v>0</v>
      </c>
      <c r="K187" s="60">
        <f t="shared" si="208"/>
        <v>0</v>
      </c>
      <c r="L187" s="60">
        <f t="shared" si="208"/>
        <v>0</v>
      </c>
      <c r="M187" s="60">
        <f t="shared" si="208"/>
        <v>0</v>
      </c>
      <c r="N187" s="60">
        <f t="shared" si="208"/>
        <v>0</v>
      </c>
      <c r="O187" s="60">
        <f t="shared" si="204"/>
        <v>0</v>
      </c>
      <c r="P187" s="60">
        <f t="shared" ref="P187:S187" si="209">P185-P186</f>
        <v>0</v>
      </c>
      <c r="Q187" s="60">
        <f t="shared" si="209"/>
        <v>0</v>
      </c>
      <c r="R187" s="60">
        <f t="shared" si="209"/>
        <v>0</v>
      </c>
      <c r="S187" s="60">
        <f t="shared" si="209"/>
        <v>0</v>
      </c>
      <c r="T187" s="16"/>
      <c r="U187" s="16"/>
      <c r="V187" s="16"/>
      <c r="W187" s="16"/>
      <c r="X187" s="16"/>
      <c r="Y187" s="16"/>
      <c r="Z187" s="16"/>
      <c r="AA187" s="16"/>
    </row>
    <row r="188" ht="12.0" customHeight="1">
      <c r="A188" s="51" t="str">
        <f>Vendas!A199</f>
        <v/>
      </c>
      <c r="B188" s="29"/>
      <c r="C188" s="52" t="s">
        <v>73</v>
      </c>
      <c r="D188" s="52" t="s">
        <v>74</v>
      </c>
      <c r="E188" s="52" t="s">
        <v>75</v>
      </c>
      <c r="F188" s="52" t="s">
        <v>76</v>
      </c>
      <c r="G188" s="52" t="s">
        <v>77</v>
      </c>
      <c r="H188" s="52" t="s">
        <v>78</v>
      </c>
      <c r="I188" s="52" t="s">
        <v>79</v>
      </c>
      <c r="J188" s="52" t="s">
        <v>80</v>
      </c>
      <c r="K188" s="52" t="s">
        <v>81</v>
      </c>
      <c r="L188" s="52" t="s">
        <v>82</v>
      </c>
      <c r="M188" s="52" t="s">
        <v>83</v>
      </c>
      <c r="N188" s="52" t="s">
        <v>84</v>
      </c>
      <c r="O188" s="52" t="s">
        <v>26</v>
      </c>
      <c r="P188" s="52" t="s">
        <v>27</v>
      </c>
      <c r="Q188" s="52" t="s">
        <v>28</v>
      </c>
      <c r="R188" s="52" t="s">
        <v>29</v>
      </c>
      <c r="S188" s="52" t="s">
        <v>30</v>
      </c>
      <c r="T188" s="16"/>
      <c r="U188" s="16"/>
      <c r="V188" s="16"/>
      <c r="W188" s="16"/>
      <c r="X188" s="16"/>
      <c r="Y188" s="16"/>
      <c r="Z188" s="16"/>
      <c r="AA188" s="16"/>
    </row>
    <row r="189" ht="12.0" customHeight="1">
      <c r="A189" s="58" t="s">
        <v>102</v>
      </c>
      <c r="B189" s="29"/>
      <c r="C189" s="56" t="str">
        <f>Vendas!C201</f>
        <v/>
      </c>
      <c r="D189" s="56" t="str">
        <f>Vendas!D201</f>
        <v/>
      </c>
      <c r="E189" s="56" t="str">
        <f>Vendas!E201</f>
        <v/>
      </c>
      <c r="F189" s="56" t="str">
        <f>Vendas!F201</f>
        <v/>
      </c>
      <c r="G189" s="56" t="str">
        <f>Vendas!G201</f>
        <v/>
      </c>
      <c r="H189" s="56" t="str">
        <f>Vendas!H201</f>
        <v/>
      </c>
      <c r="I189" s="56" t="str">
        <f>Vendas!I201</f>
        <v/>
      </c>
      <c r="J189" s="56" t="str">
        <f>Vendas!J201</f>
        <v/>
      </c>
      <c r="K189" s="56" t="str">
        <f>Vendas!K201</f>
        <v/>
      </c>
      <c r="L189" s="56" t="str">
        <f>Vendas!L201</f>
        <v/>
      </c>
      <c r="M189" s="56" t="str">
        <f>Vendas!M201</f>
        <v/>
      </c>
      <c r="N189" s="56" t="str">
        <f>Vendas!N201</f>
        <v/>
      </c>
      <c r="O189" s="56">
        <f>SUM(C189:N189)</f>
        <v>0</v>
      </c>
      <c r="P189" s="56" t="str">
        <f>Vendas!P201</f>
        <v/>
      </c>
      <c r="Q189" s="56" t="str">
        <f>Vendas!Q201</f>
        <v/>
      </c>
      <c r="R189" s="56" t="str">
        <f>Vendas!R201</f>
        <v/>
      </c>
      <c r="S189" s="56" t="str">
        <f>Vendas!S201</f>
        <v/>
      </c>
      <c r="T189" s="16"/>
      <c r="U189" s="16"/>
      <c r="V189" s="16"/>
      <c r="W189" s="16"/>
      <c r="X189" s="16"/>
      <c r="Y189" s="16"/>
      <c r="Z189" s="16"/>
      <c r="AA189" s="16"/>
    </row>
    <row r="190" ht="12.0" customHeight="1">
      <c r="A190" s="63" t="s">
        <v>111</v>
      </c>
      <c r="B190" s="45">
        <v>0.0</v>
      </c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16"/>
      <c r="U190" s="16"/>
      <c r="V190" s="16"/>
      <c r="W190" s="16"/>
      <c r="X190" s="16"/>
      <c r="Y190" s="16"/>
      <c r="Z190" s="16"/>
      <c r="AA190" s="16"/>
    </row>
    <row r="191" ht="12.0" customHeight="1">
      <c r="A191" s="58" t="s">
        <v>103</v>
      </c>
      <c r="B191" s="29"/>
      <c r="C191" s="60">
        <f>Vendas!C202*(1-$B190)</f>
        <v>0</v>
      </c>
      <c r="D191" s="60">
        <f>Vendas!D202*(1-$B190)</f>
        <v>0</v>
      </c>
      <c r="E191" s="60">
        <f>Vendas!E202*(1-$B190)</f>
        <v>0</v>
      </c>
      <c r="F191" s="60">
        <f>Vendas!F202*(1-$B190)</f>
        <v>0</v>
      </c>
      <c r="G191" s="60">
        <f>Vendas!G202*(1-$B190)</f>
        <v>0</v>
      </c>
      <c r="H191" s="60">
        <f>Vendas!H202*(1-$B190)</f>
        <v>0</v>
      </c>
      <c r="I191" s="60">
        <f>Vendas!I202*(1-$B190)</f>
        <v>0</v>
      </c>
      <c r="J191" s="60">
        <f>Vendas!J202*(1-$B190)</f>
        <v>0</v>
      </c>
      <c r="K191" s="60">
        <f>Vendas!K202*(1-$B190)</f>
        <v>0</v>
      </c>
      <c r="L191" s="60">
        <f>Vendas!L202*(1-$B190)</f>
        <v>0</v>
      </c>
      <c r="M191" s="60">
        <f>Vendas!M202*(1-$B190)</f>
        <v>0</v>
      </c>
      <c r="N191" s="60">
        <f>Vendas!N202*(1-$B190)</f>
        <v>0</v>
      </c>
      <c r="O191" s="60">
        <f>AVERAGE(C191:N191)</f>
        <v>0</v>
      </c>
      <c r="P191" s="60">
        <f>Vendas!P202*(1-Aprovisionamento!$B190)</f>
        <v>0</v>
      </c>
      <c r="Q191" s="60">
        <f>Vendas!Q202*(1-Aprovisionamento!$B190)</f>
        <v>0</v>
      </c>
      <c r="R191" s="60">
        <f>Vendas!R202*(1-Aprovisionamento!$B190)</f>
        <v>0</v>
      </c>
      <c r="S191" s="60">
        <f>Vendas!S202*(1-Aprovisionamento!$B190)</f>
        <v>0</v>
      </c>
      <c r="T191" s="16"/>
      <c r="U191" s="16"/>
      <c r="V191" s="16"/>
      <c r="W191" s="16"/>
      <c r="X191" s="16"/>
      <c r="Y191" s="16"/>
      <c r="Z191" s="16"/>
      <c r="AA191" s="16"/>
    </row>
    <row r="192" ht="12.0" customHeight="1">
      <c r="A192" s="58" t="s">
        <v>112</v>
      </c>
      <c r="B192" s="29"/>
      <c r="C192" s="60">
        <f t="shared" ref="C192:N192" si="210">C189*C191</f>
        <v>0</v>
      </c>
      <c r="D192" s="60">
        <f t="shared" si="210"/>
        <v>0</v>
      </c>
      <c r="E192" s="60">
        <f t="shared" si="210"/>
        <v>0</v>
      </c>
      <c r="F192" s="60">
        <f t="shared" si="210"/>
        <v>0</v>
      </c>
      <c r="G192" s="60">
        <f t="shared" si="210"/>
        <v>0</v>
      </c>
      <c r="H192" s="60">
        <f t="shared" si="210"/>
        <v>0</v>
      </c>
      <c r="I192" s="60">
        <f t="shared" si="210"/>
        <v>0</v>
      </c>
      <c r="J192" s="60">
        <f t="shared" si="210"/>
        <v>0</v>
      </c>
      <c r="K192" s="60">
        <f t="shared" si="210"/>
        <v>0</v>
      </c>
      <c r="L192" s="60">
        <f t="shared" si="210"/>
        <v>0</v>
      </c>
      <c r="M192" s="60">
        <f t="shared" si="210"/>
        <v>0</v>
      </c>
      <c r="N192" s="60">
        <f t="shared" si="210"/>
        <v>0</v>
      </c>
      <c r="O192" s="60">
        <f>SUM(C192:N192)</f>
        <v>0</v>
      </c>
      <c r="P192" s="60">
        <f t="shared" ref="P192:S192" si="211">P189*P191</f>
        <v>0</v>
      </c>
      <c r="Q192" s="60">
        <f t="shared" si="211"/>
        <v>0</v>
      </c>
      <c r="R192" s="60">
        <f t="shared" si="211"/>
        <v>0</v>
      </c>
      <c r="S192" s="60">
        <f t="shared" si="211"/>
        <v>0</v>
      </c>
      <c r="T192" s="16"/>
      <c r="U192" s="16"/>
      <c r="V192" s="16"/>
      <c r="W192" s="16"/>
      <c r="X192" s="16"/>
      <c r="Y192" s="16"/>
      <c r="Z192" s="16"/>
      <c r="AA192" s="16"/>
    </row>
    <row r="193" ht="12.0" customHeight="1">
      <c r="A193" s="58" t="s">
        <v>96</v>
      </c>
      <c r="B193" s="29"/>
      <c r="C193" s="61" t="str">
        <f>Vendas!C204</f>
        <v/>
      </c>
      <c r="D193" s="61" t="str">
        <f>Vendas!D204</f>
        <v/>
      </c>
      <c r="E193" s="61" t="str">
        <f>Vendas!E204</f>
        <v/>
      </c>
      <c r="F193" s="61" t="str">
        <f>Vendas!F204</f>
        <v/>
      </c>
      <c r="G193" s="61" t="str">
        <f>Vendas!G204</f>
        <v/>
      </c>
      <c r="H193" s="61" t="str">
        <f>Vendas!H204</f>
        <v/>
      </c>
      <c r="I193" s="61" t="str">
        <f>Vendas!I204</f>
        <v/>
      </c>
      <c r="J193" s="61" t="str">
        <f>Vendas!J204</f>
        <v/>
      </c>
      <c r="K193" s="61" t="str">
        <f>Vendas!K204</f>
        <v/>
      </c>
      <c r="L193" s="61" t="str">
        <f>Vendas!L204</f>
        <v/>
      </c>
      <c r="M193" s="61" t="str">
        <f>Vendas!M204</f>
        <v/>
      </c>
      <c r="N193" s="61" t="str">
        <f>Vendas!N204</f>
        <v/>
      </c>
      <c r="O193" s="60"/>
      <c r="P193" s="60"/>
      <c r="Q193" s="60"/>
      <c r="R193" s="60"/>
      <c r="S193" s="60"/>
      <c r="T193" s="16"/>
      <c r="U193" s="16"/>
      <c r="V193" s="16"/>
      <c r="W193" s="16"/>
      <c r="X193" s="16"/>
      <c r="Y193" s="16"/>
      <c r="Z193" s="16"/>
      <c r="AA193" s="16"/>
    </row>
    <row r="194" ht="12.0" customHeight="1">
      <c r="A194" s="58" t="s">
        <v>113</v>
      </c>
      <c r="B194" s="29"/>
      <c r="C194" s="60">
        <f t="shared" ref="C194:N194" si="212">C192*C193</f>
        <v>0</v>
      </c>
      <c r="D194" s="60">
        <f t="shared" si="212"/>
        <v>0</v>
      </c>
      <c r="E194" s="60">
        <f t="shared" si="212"/>
        <v>0</v>
      </c>
      <c r="F194" s="60">
        <f t="shared" si="212"/>
        <v>0</v>
      </c>
      <c r="G194" s="60">
        <f t="shared" si="212"/>
        <v>0</v>
      </c>
      <c r="H194" s="60">
        <f t="shared" si="212"/>
        <v>0</v>
      </c>
      <c r="I194" s="60">
        <f t="shared" si="212"/>
        <v>0</v>
      </c>
      <c r="J194" s="60">
        <f t="shared" si="212"/>
        <v>0</v>
      </c>
      <c r="K194" s="60">
        <f t="shared" si="212"/>
        <v>0</v>
      </c>
      <c r="L194" s="60">
        <f t="shared" si="212"/>
        <v>0</v>
      </c>
      <c r="M194" s="60">
        <f t="shared" si="212"/>
        <v>0</v>
      </c>
      <c r="N194" s="60">
        <f t="shared" si="212"/>
        <v>0</v>
      </c>
      <c r="O194" s="60">
        <f t="shared" ref="O194:O197" si="215">SUM(C194:N194)</f>
        <v>0</v>
      </c>
      <c r="P194" s="60">
        <f t="shared" ref="P194:S194" si="213">P192*$C193</f>
        <v>0</v>
      </c>
      <c r="Q194" s="60">
        <f t="shared" si="213"/>
        <v>0</v>
      </c>
      <c r="R194" s="60">
        <f t="shared" si="213"/>
        <v>0</v>
      </c>
      <c r="S194" s="60">
        <f t="shared" si="213"/>
        <v>0</v>
      </c>
      <c r="T194" s="16"/>
      <c r="U194" s="16"/>
      <c r="V194" s="16"/>
      <c r="W194" s="16"/>
      <c r="X194" s="16"/>
      <c r="Y194" s="16"/>
      <c r="Z194" s="16"/>
      <c r="AA194" s="16"/>
    </row>
    <row r="195" ht="12.0" customHeight="1">
      <c r="A195" s="58" t="s">
        <v>98</v>
      </c>
      <c r="B195" s="29"/>
      <c r="C195" s="60">
        <f t="shared" ref="C195:N195" si="214">C192+C194</f>
        <v>0</v>
      </c>
      <c r="D195" s="60">
        <f t="shared" si="214"/>
        <v>0</v>
      </c>
      <c r="E195" s="60">
        <f t="shared" si="214"/>
        <v>0</v>
      </c>
      <c r="F195" s="60">
        <f t="shared" si="214"/>
        <v>0</v>
      </c>
      <c r="G195" s="60">
        <f t="shared" si="214"/>
        <v>0</v>
      </c>
      <c r="H195" s="60">
        <f t="shared" si="214"/>
        <v>0</v>
      </c>
      <c r="I195" s="60">
        <f t="shared" si="214"/>
        <v>0</v>
      </c>
      <c r="J195" s="60">
        <f t="shared" si="214"/>
        <v>0</v>
      </c>
      <c r="K195" s="60">
        <f t="shared" si="214"/>
        <v>0</v>
      </c>
      <c r="L195" s="60">
        <f t="shared" si="214"/>
        <v>0</v>
      </c>
      <c r="M195" s="60">
        <f t="shared" si="214"/>
        <v>0</v>
      </c>
      <c r="N195" s="60">
        <f t="shared" si="214"/>
        <v>0</v>
      </c>
      <c r="O195" s="60">
        <f t="shared" si="215"/>
        <v>0</v>
      </c>
      <c r="P195" s="60">
        <f t="shared" ref="P195:S195" si="216">P192+P194</f>
        <v>0</v>
      </c>
      <c r="Q195" s="60">
        <f t="shared" si="216"/>
        <v>0</v>
      </c>
      <c r="R195" s="60">
        <f t="shared" si="216"/>
        <v>0</v>
      </c>
      <c r="S195" s="60">
        <f t="shared" si="216"/>
        <v>0</v>
      </c>
      <c r="T195" s="16"/>
      <c r="U195" s="16"/>
      <c r="V195" s="16"/>
      <c r="W195" s="16"/>
      <c r="X195" s="16"/>
      <c r="Y195" s="16"/>
      <c r="Z195" s="16"/>
      <c r="AA195" s="16"/>
    </row>
    <row r="196" ht="12.0" customHeight="1">
      <c r="A196" s="63" t="s">
        <v>99</v>
      </c>
      <c r="B196" s="64">
        <v>0.25</v>
      </c>
      <c r="C196" s="60">
        <f t="shared" ref="C196:N196" si="217">C195*$B$16</f>
        <v>0</v>
      </c>
      <c r="D196" s="60">
        <f t="shared" si="217"/>
        <v>0</v>
      </c>
      <c r="E196" s="60">
        <f t="shared" si="217"/>
        <v>0</v>
      </c>
      <c r="F196" s="60">
        <f t="shared" si="217"/>
        <v>0</v>
      </c>
      <c r="G196" s="60">
        <f t="shared" si="217"/>
        <v>0</v>
      </c>
      <c r="H196" s="60">
        <f t="shared" si="217"/>
        <v>0</v>
      </c>
      <c r="I196" s="60">
        <f t="shared" si="217"/>
        <v>0</v>
      </c>
      <c r="J196" s="60">
        <f t="shared" si="217"/>
        <v>0</v>
      </c>
      <c r="K196" s="60">
        <f t="shared" si="217"/>
        <v>0</v>
      </c>
      <c r="L196" s="60">
        <f t="shared" si="217"/>
        <v>0</v>
      </c>
      <c r="M196" s="60">
        <f t="shared" si="217"/>
        <v>0</v>
      </c>
      <c r="N196" s="60">
        <f t="shared" si="217"/>
        <v>0</v>
      </c>
      <c r="O196" s="60">
        <f t="shared" si="215"/>
        <v>0</v>
      </c>
      <c r="P196" s="60">
        <f t="shared" ref="P196:S196" si="218">P195*$B196</f>
        <v>0</v>
      </c>
      <c r="Q196" s="60">
        <f t="shared" si="218"/>
        <v>0</v>
      </c>
      <c r="R196" s="60">
        <f t="shared" si="218"/>
        <v>0</v>
      </c>
      <c r="S196" s="60">
        <f t="shared" si="218"/>
        <v>0</v>
      </c>
      <c r="T196" s="16"/>
      <c r="U196" s="16"/>
      <c r="V196" s="16"/>
      <c r="W196" s="16"/>
      <c r="X196" s="16"/>
      <c r="Y196" s="16"/>
      <c r="Z196" s="16"/>
      <c r="AA196" s="16"/>
    </row>
    <row r="197" ht="12.0" customHeight="1">
      <c r="A197" s="63" t="s">
        <v>100</v>
      </c>
      <c r="B197" s="65">
        <f>1-B196</f>
        <v>0.75</v>
      </c>
      <c r="C197" s="60">
        <f t="shared" ref="C197:N197" si="219">C195*$B$17</f>
        <v>0</v>
      </c>
      <c r="D197" s="60">
        <f t="shared" si="219"/>
        <v>0</v>
      </c>
      <c r="E197" s="60">
        <f t="shared" si="219"/>
        <v>0</v>
      </c>
      <c r="F197" s="60">
        <f t="shared" si="219"/>
        <v>0</v>
      </c>
      <c r="G197" s="60">
        <f t="shared" si="219"/>
        <v>0</v>
      </c>
      <c r="H197" s="60">
        <f t="shared" si="219"/>
        <v>0</v>
      </c>
      <c r="I197" s="60">
        <f t="shared" si="219"/>
        <v>0</v>
      </c>
      <c r="J197" s="60">
        <f t="shared" si="219"/>
        <v>0</v>
      </c>
      <c r="K197" s="60">
        <f t="shared" si="219"/>
        <v>0</v>
      </c>
      <c r="L197" s="60">
        <f t="shared" si="219"/>
        <v>0</v>
      </c>
      <c r="M197" s="60">
        <f t="shared" si="219"/>
        <v>0</v>
      </c>
      <c r="N197" s="60">
        <f t="shared" si="219"/>
        <v>0</v>
      </c>
      <c r="O197" s="60">
        <f t="shared" si="215"/>
        <v>0</v>
      </c>
      <c r="P197" s="60">
        <f t="shared" ref="P197:S197" si="220">P195-P196</f>
        <v>0</v>
      </c>
      <c r="Q197" s="60">
        <f t="shared" si="220"/>
        <v>0</v>
      </c>
      <c r="R197" s="60">
        <f t="shared" si="220"/>
        <v>0</v>
      </c>
      <c r="S197" s="60">
        <f t="shared" si="220"/>
        <v>0</v>
      </c>
      <c r="T197" s="16"/>
      <c r="U197" s="16"/>
      <c r="V197" s="16"/>
      <c r="W197" s="16"/>
      <c r="X197" s="16"/>
      <c r="Y197" s="16"/>
      <c r="Z197" s="16"/>
      <c r="AA197" s="16"/>
    </row>
    <row r="198" ht="12.0" customHeight="1">
      <c r="A198" s="51" t="str">
        <f>Vendas!A209</f>
        <v/>
      </c>
      <c r="B198" s="29"/>
      <c r="C198" s="52" t="s">
        <v>73</v>
      </c>
      <c r="D198" s="52" t="s">
        <v>74</v>
      </c>
      <c r="E198" s="52" t="s">
        <v>75</v>
      </c>
      <c r="F198" s="52" t="s">
        <v>76</v>
      </c>
      <c r="G198" s="52" t="s">
        <v>77</v>
      </c>
      <c r="H198" s="52" t="s">
        <v>78</v>
      </c>
      <c r="I198" s="52" t="s">
        <v>79</v>
      </c>
      <c r="J198" s="52" t="s">
        <v>80</v>
      </c>
      <c r="K198" s="52" t="s">
        <v>81</v>
      </c>
      <c r="L198" s="52" t="s">
        <v>82</v>
      </c>
      <c r="M198" s="52" t="s">
        <v>83</v>
      </c>
      <c r="N198" s="52" t="s">
        <v>84</v>
      </c>
      <c r="O198" s="52" t="s">
        <v>26</v>
      </c>
      <c r="P198" s="52" t="s">
        <v>27</v>
      </c>
      <c r="Q198" s="52" t="s">
        <v>28</v>
      </c>
      <c r="R198" s="52" t="s">
        <v>29</v>
      </c>
      <c r="S198" s="52" t="s">
        <v>30</v>
      </c>
      <c r="T198" s="16"/>
      <c r="U198" s="16"/>
      <c r="V198" s="16"/>
      <c r="W198" s="16"/>
      <c r="X198" s="16"/>
      <c r="Y198" s="16"/>
      <c r="Z198" s="16"/>
      <c r="AA198" s="16"/>
    </row>
    <row r="199" ht="12.0" customHeight="1">
      <c r="A199" s="58" t="s">
        <v>102</v>
      </c>
      <c r="B199" s="29"/>
      <c r="C199" s="56" t="str">
        <f>Vendas!C211</f>
        <v/>
      </c>
      <c r="D199" s="56" t="str">
        <f>Vendas!D211</f>
        <v/>
      </c>
      <c r="E199" s="56" t="str">
        <f>Vendas!E211</f>
        <v/>
      </c>
      <c r="F199" s="56" t="str">
        <f>Vendas!F211</f>
        <v/>
      </c>
      <c r="G199" s="56" t="str">
        <f>Vendas!G211</f>
        <v/>
      </c>
      <c r="H199" s="56" t="str">
        <f>Vendas!H211</f>
        <v/>
      </c>
      <c r="I199" s="56" t="str">
        <f>Vendas!I211</f>
        <v/>
      </c>
      <c r="J199" s="56" t="str">
        <f>Vendas!J211</f>
        <v/>
      </c>
      <c r="K199" s="56" t="str">
        <f>Vendas!K211</f>
        <v/>
      </c>
      <c r="L199" s="56" t="str">
        <f>Vendas!L211</f>
        <v/>
      </c>
      <c r="M199" s="56" t="str">
        <f>Vendas!M211</f>
        <v/>
      </c>
      <c r="N199" s="56" t="str">
        <f>Vendas!N211</f>
        <v/>
      </c>
      <c r="O199" s="56">
        <f>SUM(C199:N199)</f>
        <v>0</v>
      </c>
      <c r="P199" s="56" t="str">
        <f>Vendas!P211</f>
        <v/>
      </c>
      <c r="Q199" s="56" t="str">
        <f>Vendas!Q211</f>
        <v/>
      </c>
      <c r="R199" s="56" t="str">
        <f>Vendas!R211</f>
        <v/>
      </c>
      <c r="S199" s="56" t="str">
        <f>Vendas!S211</f>
        <v/>
      </c>
      <c r="T199" s="16"/>
      <c r="U199" s="16"/>
      <c r="V199" s="16"/>
      <c r="W199" s="16"/>
      <c r="X199" s="16"/>
      <c r="Y199" s="16"/>
      <c r="Z199" s="16"/>
      <c r="AA199" s="16"/>
    </row>
    <row r="200" ht="12.0" customHeight="1">
      <c r="A200" s="63" t="s">
        <v>111</v>
      </c>
      <c r="B200" s="45">
        <v>0.0</v>
      </c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16"/>
      <c r="U200" s="16"/>
      <c r="V200" s="16"/>
      <c r="W200" s="16"/>
      <c r="X200" s="16"/>
      <c r="Y200" s="16"/>
      <c r="Z200" s="16"/>
      <c r="AA200" s="16"/>
    </row>
    <row r="201" ht="12.0" customHeight="1">
      <c r="A201" s="58" t="s">
        <v>103</v>
      </c>
      <c r="B201" s="29"/>
      <c r="C201" s="60">
        <f>Vendas!C212*(1-$B200)</f>
        <v>0</v>
      </c>
      <c r="D201" s="60">
        <f>Vendas!D212*(1-$B200)</f>
        <v>0</v>
      </c>
      <c r="E201" s="60">
        <f>Vendas!E212*(1-$B200)</f>
        <v>0</v>
      </c>
      <c r="F201" s="60">
        <f>Vendas!F212*(1-$B200)</f>
        <v>0</v>
      </c>
      <c r="G201" s="60">
        <f>Vendas!G212*(1-$B200)</f>
        <v>0</v>
      </c>
      <c r="H201" s="60">
        <f>Vendas!H212*(1-$B200)</f>
        <v>0</v>
      </c>
      <c r="I201" s="60">
        <f>Vendas!I212*(1-$B200)</f>
        <v>0</v>
      </c>
      <c r="J201" s="60">
        <f>Vendas!J212*(1-$B200)</f>
        <v>0</v>
      </c>
      <c r="K201" s="60">
        <f>Vendas!K212*(1-$B200)</f>
        <v>0</v>
      </c>
      <c r="L201" s="60">
        <f>Vendas!L212*(1-$B200)</f>
        <v>0</v>
      </c>
      <c r="M201" s="60">
        <f>Vendas!M212*(1-$B200)</f>
        <v>0</v>
      </c>
      <c r="N201" s="60">
        <f>Vendas!N212*(1-$B200)</f>
        <v>0</v>
      </c>
      <c r="O201" s="60">
        <f>AVERAGE(C201:N201)</f>
        <v>0</v>
      </c>
      <c r="P201" s="60">
        <f>Vendas!P212*(1-Aprovisionamento!$B200)</f>
        <v>0</v>
      </c>
      <c r="Q201" s="60">
        <f>Vendas!Q212*(1-Aprovisionamento!$B200)</f>
        <v>0</v>
      </c>
      <c r="R201" s="60">
        <f>Vendas!R212*(1-Aprovisionamento!$B200)</f>
        <v>0</v>
      </c>
      <c r="S201" s="60">
        <f>Vendas!S212*(1-Aprovisionamento!$B200)</f>
        <v>0</v>
      </c>
      <c r="T201" s="16"/>
      <c r="U201" s="16"/>
      <c r="V201" s="16"/>
      <c r="W201" s="16"/>
      <c r="X201" s="16"/>
      <c r="Y201" s="16"/>
      <c r="Z201" s="16"/>
      <c r="AA201" s="16"/>
    </row>
    <row r="202" ht="12.0" customHeight="1">
      <c r="A202" s="58" t="s">
        <v>112</v>
      </c>
      <c r="B202" s="29"/>
      <c r="C202" s="60">
        <f t="shared" ref="C202:N202" si="221">C199*C201</f>
        <v>0</v>
      </c>
      <c r="D202" s="60">
        <f t="shared" si="221"/>
        <v>0</v>
      </c>
      <c r="E202" s="60">
        <f t="shared" si="221"/>
        <v>0</v>
      </c>
      <c r="F202" s="60">
        <f t="shared" si="221"/>
        <v>0</v>
      </c>
      <c r="G202" s="60">
        <f t="shared" si="221"/>
        <v>0</v>
      </c>
      <c r="H202" s="60">
        <f t="shared" si="221"/>
        <v>0</v>
      </c>
      <c r="I202" s="60">
        <f t="shared" si="221"/>
        <v>0</v>
      </c>
      <c r="J202" s="60">
        <f t="shared" si="221"/>
        <v>0</v>
      </c>
      <c r="K202" s="60">
        <f t="shared" si="221"/>
        <v>0</v>
      </c>
      <c r="L202" s="60">
        <f t="shared" si="221"/>
        <v>0</v>
      </c>
      <c r="M202" s="60">
        <f t="shared" si="221"/>
        <v>0</v>
      </c>
      <c r="N202" s="60">
        <f t="shared" si="221"/>
        <v>0</v>
      </c>
      <c r="O202" s="60">
        <f>SUM(C202:N202)</f>
        <v>0</v>
      </c>
      <c r="P202" s="60">
        <f t="shared" ref="P202:S202" si="222">P199*P201</f>
        <v>0</v>
      </c>
      <c r="Q202" s="60">
        <f t="shared" si="222"/>
        <v>0</v>
      </c>
      <c r="R202" s="60">
        <f t="shared" si="222"/>
        <v>0</v>
      </c>
      <c r="S202" s="60">
        <f t="shared" si="222"/>
        <v>0</v>
      </c>
      <c r="T202" s="16"/>
      <c r="U202" s="16"/>
      <c r="V202" s="16"/>
      <c r="W202" s="16"/>
      <c r="X202" s="16"/>
      <c r="Y202" s="16"/>
      <c r="Z202" s="16"/>
      <c r="AA202" s="16"/>
    </row>
    <row r="203" ht="12.0" customHeight="1">
      <c r="A203" s="58" t="s">
        <v>96</v>
      </c>
      <c r="B203" s="29"/>
      <c r="C203" s="61" t="str">
        <f>Vendas!C214</f>
        <v/>
      </c>
      <c r="D203" s="61" t="str">
        <f>Vendas!D214</f>
        <v/>
      </c>
      <c r="E203" s="61" t="str">
        <f>Vendas!E214</f>
        <v/>
      </c>
      <c r="F203" s="61" t="str">
        <f>Vendas!F214</f>
        <v/>
      </c>
      <c r="G203" s="61" t="str">
        <f>Vendas!G214</f>
        <v/>
      </c>
      <c r="H203" s="61" t="str">
        <f>Vendas!H214</f>
        <v/>
      </c>
      <c r="I203" s="61" t="str">
        <f>Vendas!I214</f>
        <v/>
      </c>
      <c r="J203" s="61" t="str">
        <f>Vendas!J214</f>
        <v/>
      </c>
      <c r="K203" s="61" t="str">
        <f>Vendas!K214</f>
        <v/>
      </c>
      <c r="L203" s="61" t="str">
        <f>Vendas!L214</f>
        <v/>
      </c>
      <c r="M203" s="61" t="str">
        <f>Vendas!M214</f>
        <v/>
      </c>
      <c r="N203" s="61" t="str">
        <f>Vendas!N214</f>
        <v/>
      </c>
      <c r="O203" s="60"/>
      <c r="P203" s="60"/>
      <c r="Q203" s="60"/>
      <c r="R203" s="60"/>
      <c r="S203" s="60"/>
      <c r="T203" s="16"/>
      <c r="U203" s="16"/>
      <c r="V203" s="16"/>
      <c r="W203" s="16"/>
      <c r="X203" s="16"/>
      <c r="Y203" s="16"/>
      <c r="Z203" s="16"/>
      <c r="AA203" s="16"/>
    </row>
    <row r="204" ht="12.0" customHeight="1">
      <c r="A204" s="58" t="s">
        <v>113</v>
      </c>
      <c r="B204" s="29"/>
      <c r="C204" s="60">
        <f t="shared" ref="C204:N204" si="223">C202*C203</f>
        <v>0</v>
      </c>
      <c r="D204" s="60">
        <f t="shared" si="223"/>
        <v>0</v>
      </c>
      <c r="E204" s="60">
        <f t="shared" si="223"/>
        <v>0</v>
      </c>
      <c r="F204" s="60">
        <f t="shared" si="223"/>
        <v>0</v>
      </c>
      <c r="G204" s="60">
        <f t="shared" si="223"/>
        <v>0</v>
      </c>
      <c r="H204" s="60">
        <f t="shared" si="223"/>
        <v>0</v>
      </c>
      <c r="I204" s="60">
        <f t="shared" si="223"/>
        <v>0</v>
      </c>
      <c r="J204" s="60">
        <f t="shared" si="223"/>
        <v>0</v>
      </c>
      <c r="K204" s="60">
        <f t="shared" si="223"/>
        <v>0</v>
      </c>
      <c r="L204" s="60">
        <f t="shared" si="223"/>
        <v>0</v>
      </c>
      <c r="M204" s="60">
        <f t="shared" si="223"/>
        <v>0</v>
      </c>
      <c r="N204" s="60">
        <f t="shared" si="223"/>
        <v>0</v>
      </c>
      <c r="O204" s="60">
        <f t="shared" ref="O204:O207" si="226">SUM(C204:N204)</f>
        <v>0</v>
      </c>
      <c r="P204" s="60">
        <f t="shared" ref="P204:S204" si="224">P202*$C203</f>
        <v>0</v>
      </c>
      <c r="Q204" s="60">
        <f t="shared" si="224"/>
        <v>0</v>
      </c>
      <c r="R204" s="60">
        <f t="shared" si="224"/>
        <v>0</v>
      </c>
      <c r="S204" s="60">
        <f t="shared" si="224"/>
        <v>0</v>
      </c>
      <c r="T204" s="16"/>
      <c r="U204" s="16"/>
      <c r="V204" s="16"/>
      <c r="W204" s="16"/>
      <c r="X204" s="16"/>
      <c r="Y204" s="16"/>
      <c r="Z204" s="16"/>
      <c r="AA204" s="16"/>
    </row>
    <row r="205" ht="12.0" customHeight="1">
      <c r="A205" s="58" t="s">
        <v>98</v>
      </c>
      <c r="B205" s="29"/>
      <c r="C205" s="60">
        <f t="shared" ref="C205:N205" si="225">C202+C204</f>
        <v>0</v>
      </c>
      <c r="D205" s="60">
        <f t="shared" si="225"/>
        <v>0</v>
      </c>
      <c r="E205" s="60">
        <f t="shared" si="225"/>
        <v>0</v>
      </c>
      <c r="F205" s="60">
        <f t="shared" si="225"/>
        <v>0</v>
      </c>
      <c r="G205" s="60">
        <f t="shared" si="225"/>
        <v>0</v>
      </c>
      <c r="H205" s="60">
        <f t="shared" si="225"/>
        <v>0</v>
      </c>
      <c r="I205" s="60">
        <f t="shared" si="225"/>
        <v>0</v>
      </c>
      <c r="J205" s="60">
        <f t="shared" si="225"/>
        <v>0</v>
      </c>
      <c r="K205" s="60">
        <f t="shared" si="225"/>
        <v>0</v>
      </c>
      <c r="L205" s="60">
        <f t="shared" si="225"/>
        <v>0</v>
      </c>
      <c r="M205" s="60">
        <f t="shared" si="225"/>
        <v>0</v>
      </c>
      <c r="N205" s="60">
        <f t="shared" si="225"/>
        <v>0</v>
      </c>
      <c r="O205" s="60">
        <f t="shared" si="226"/>
        <v>0</v>
      </c>
      <c r="P205" s="60">
        <f t="shared" ref="P205:S205" si="227">P202+P204</f>
        <v>0</v>
      </c>
      <c r="Q205" s="60">
        <f t="shared" si="227"/>
        <v>0</v>
      </c>
      <c r="R205" s="60">
        <f t="shared" si="227"/>
        <v>0</v>
      </c>
      <c r="S205" s="60">
        <f t="shared" si="227"/>
        <v>0</v>
      </c>
      <c r="T205" s="16"/>
      <c r="U205" s="16"/>
      <c r="V205" s="16"/>
      <c r="W205" s="16"/>
      <c r="X205" s="16"/>
      <c r="Y205" s="16"/>
      <c r="Z205" s="16"/>
      <c r="AA205" s="16"/>
    </row>
    <row r="206" ht="12.0" customHeight="1">
      <c r="A206" s="63" t="s">
        <v>99</v>
      </c>
      <c r="B206" s="64">
        <v>0.25</v>
      </c>
      <c r="C206" s="60">
        <f t="shared" ref="C206:N206" si="228">C205*$B$16</f>
        <v>0</v>
      </c>
      <c r="D206" s="60">
        <f t="shared" si="228"/>
        <v>0</v>
      </c>
      <c r="E206" s="60">
        <f t="shared" si="228"/>
        <v>0</v>
      </c>
      <c r="F206" s="60">
        <f t="shared" si="228"/>
        <v>0</v>
      </c>
      <c r="G206" s="60">
        <f t="shared" si="228"/>
        <v>0</v>
      </c>
      <c r="H206" s="60">
        <f t="shared" si="228"/>
        <v>0</v>
      </c>
      <c r="I206" s="60">
        <f t="shared" si="228"/>
        <v>0</v>
      </c>
      <c r="J206" s="60">
        <f t="shared" si="228"/>
        <v>0</v>
      </c>
      <c r="K206" s="60">
        <f t="shared" si="228"/>
        <v>0</v>
      </c>
      <c r="L206" s="60">
        <f t="shared" si="228"/>
        <v>0</v>
      </c>
      <c r="M206" s="60">
        <f t="shared" si="228"/>
        <v>0</v>
      </c>
      <c r="N206" s="60">
        <f t="shared" si="228"/>
        <v>0</v>
      </c>
      <c r="O206" s="60">
        <f t="shared" si="226"/>
        <v>0</v>
      </c>
      <c r="P206" s="60">
        <f t="shared" ref="P206:S206" si="229">P205*$B206</f>
        <v>0</v>
      </c>
      <c r="Q206" s="60">
        <f t="shared" si="229"/>
        <v>0</v>
      </c>
      <c r="R206" s="60">
        <f t="shared" si="229"/>
        <v>0</v>
      </c>
      <c r="S206" s="60">
        <f t="shared" si="229"/>
        <v>0</v>
      </c>
      <c r="T206" s="16"/>
      <c r="U206" s="16"/>
      <c r="V206" s="16"/>
      <c r="W206" s="16"/>
      <c r="X206" s="16"/>
      <c r="Y206" s="16"/>
      <c r="Z206" s="16"/>
      <c r="AA206" s="16"/>
    </row>
    <row r="207" ht="12.0" customHeight="1">
      <c r="A207" s="63" t="s">
        <v>100</v>
      </c>
      <c r="B207" s="65">
        <f>1-B206</f>
        <v>0.75</v>
      </c>
      <c r="C207" s="60">
        <f t="shared" ref="C207:N207" si="230">C205*$B$17</f>
        <v>0</v>
      </c>
      <c r="D207" s="60">
        <f t="shared" si="230"/>
        <v>0</v>
      </c>
      <c r="E207" s="60">
        <f t="shared" si="230"/>
        <v>0</v>
      </c>
      <c r="F207" s="60">
        <f t="shared" si="230"/>
        <v>0</v>
      </c>
      <c r="G207" s="60">
        <f t="shared" si="230"/>
        <v>0</v>
      </c>
      <c r="H207" s="60">
        <f t="shared" si="230"/>
        <v>0</v>
      </c>
      <c r="I207" s="60">
        <f t="shared" si="230"/>
        <v>0</v>
      </c>
      <c r="J207" s="60">
        <f t="shared" si="230"/>
        <v>0</v>
      </c>
      <c r="K207" s="60">
        <f t="shared" si="230"/>
        <v>0</v>
      </c>
      <c r="L207" s="60">
        <f t="shared" si="230"/>
        <v>0</v>
      </c>
      <c r="M207" s="60">
        <f t="shared" si="230"/>
        <v>0</v>
      </c>
      <c r="N207" s="60">
        <f t="shared" si="230"/>
        <v>0</v>
      </c>
      <c r="O207" s="60">
        <f t="shared" si="226"/>
        <v>0</v>
      </c>
      <c r="P207" s="60">
        <f t="shared" ref="P207:S207" si="231">P205-P206</f>
        <v>0</v>
      </c>
      <c r="Q207" s="60">
        <f t="shared" si="231"/>
        <v>0</v>
      </c>
      <c r="R207" s="60">
        <f t="shared" si="231"/>
        <v>0</v>
      </c>
      <c r="S207" s="60">
        <f t="shared" si="231"/>
        <v>0</v>
      </c>
      <c r="T207" s="16"/>
      <c r="U207" s="16"/>
      <c r="V207" s="16"/>
      <c r="W207" s="16"/>
      <c r="X207" s="16"/>
      <c r="Y207" s="16"/>
      <c r="Z207" s="16"/>
      <c r="AA207" s="16"/>
    </row>
    <row r="208" ht="12.0" customHeight="1">
      <c r="A208" s="51" t="str">
        <f>Vendas!A219</f>
        <v/>
      </c>
      <c r="B208" s="29"/>
      <c r="C208" s="52" t="s">
        <v>73</v>
      </c>
      <c r="D208" s="52" t="s">
        <v>74</v>
      </c>
      <c r="E208" s="52" t="s">
        <v>75</v>
      </c>
      <c r="F208" s="52" t="s">
        <v>76</v>
      </c>
      <c r="G208" s="52" t="s">
        <v>77</v>
      </c>
      <c r="H208" s="52" t="s">
        <v>78</v>
      </c>
      <c r="I208" s="52" t="s">
        <v>79</v>
      </c>
      <c r="J208" s="52" t="s">
        <v>80</v>
      </c>
      <c r="K208" s="52" t="s">
        <v>81</v>
      </c>
      <c r="L208" s="52" t="s">
        <v>82</v>
      </c>
      <c r="M208" s="52" t="s">
        <v>83</v>
      </c>
      <c r="N208" s="52" t="s">
        <v>84</v>
      </c>
      <c r="O208" s="52" t="s">
        <v>26</v>
      </c>
      <c r="P208" s="52" t="s">
        <v>27</v>
      </c>
      <c r="Q208" s="52" t="s">
        <v>28</v>
      </c>
      <c r="R208" s="52" t="s">
        <v>29</v>
      </c>
      <c r="S208" s="52" t="s">
        <v>30</v>
      </c>
      <c r="T208" s="16"/>
      <c r="U208" s="16"/>
      <c r="V208" s="16"/>
      <c r="W208" s="16"/>
      <c r="X208" s="16"/>
      <c r="Y208" s="16"/>
      <c r="Z208" s="16"/>
      <c r="AA208" s="16"/>
    </row>
    <row r="209" ht="12.0" customHeight="1">
      <c r="A209" s="58" t="s">
        <v>102</v>
      </c>
      <c r="B209" s="29"/>
      <c r="C209" s="56" t="str">
        <f>Vendas!C221</f>
        <v/>
      </c>
      <c r="D209" s="56" t="str">
        <f>Vendas!D221</f>
        <v/>
      </c>
      <c r="E209" s="56" t="str">
        <f>Vendas!E221</f>
        <v/>
      </c>
      <c r="F209" s="56" t="str">
        <f>Vendas!F221</f>
        <v/>
      </c>
      <c r="G209" s="56" t="str">
        <f>Vendas!G221</f>
        <v/>
      </c>
      <c r="H209" s="56" t="str">
        <f>Vendas!H221</f>
        <v/>
      </c>
      <c r="I209" s="56" t="str">
        <f>Vendas!I221</f>
        <v/>
      </c>
      <c r="J209" s="56" t="str">
        <f>Vendas!J221</f>
        <v/>
      </c>
      <c r="K209" s="56" t="str">
        <f>Vendas!K221</f>
        <v/>
      </c>
      <c r="L209" s="56" t="str">
        <f>Vendas!L221</f>
        <v/>
      </c>
      <c r="M209" s="56" t="str">
        <f>Vendas!M221</f>
        <v/>
      </c>
      <c r="N209" s="56" t="str">
        <f>Vendas!N221</f>
        <v/>
      </c>
      <c r="O209" s="56">
        <f>SUM(C209:N209)</f>
        <v>0</v>
      </c>
      <c r="P209" s="56" t="str">
        <f>Vendas!P221</f>
        <v/>
      </c>
      <c r="Q209" s="56" t="str">
        <f>Vendas!Q221</f>
        <v/>
      </c>
      <c r="R209" s="56" t="str">
        <f>Vendas!R221</f>
        <v/>
      </c>
      <c r="S209" s="56" t="str">
        <f>Vendas!S221</f>
        <v/>
      </c>
      <c r="T209" s="16"/>
      <c r="U209" s="16"/>
      <c r="V209" s="16"/>
      <c r="W209" s="16"/>
      <c r="X209" s="16"/>
      <c r="Y209" s="16"/>
      <c r="Z209" s="16"/>
      <c r="AA209" s="16"/>
    </row>
    <row r="210" ht="12.0" customHeight="1">
      <c r="A210" s="63" t="s">
        <v>111</v>
      </c>
      <c r="B210" s="45">
        <v>0.0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16"/>
      <c r="U210" s="16"/>
      <c r="V210" s="16"/>
      <c r="W210" s="16"/>
      <c r="X210" s="16"/>
      <c r="Y210" s="16"/>
      <c r="Z210" s="16"/>
      <c r="AA210" s="16"/>
    </row>
    <row r="211" ht="12.0" customHeight="1">
      <c r="A211" s="58" t="s">
        <v>103</v>
      </c>
      <c r="B211" s="29"/>
      <c r="C211" s="60">
        <f>Vendas!C222*(1-$B210)</f>
        <v>0</v>
      </c>
      <c r="D211" s="60">
        <f>Vendas!D222*(1-$B210)</f>
        <v>0</v>
      </c>
      <c r="E211" s="60">
        <f>Vendas!E222*(1-$B210)</f>
        <v>0</v>
      </c>
      <c r="F211" s="60">
        <f>Vendas!F222*(1-$B210)</f>
        <v>0</v>
      </c>
      <c r="G211" s="60">
        <f>Vendas!G222*(1-$B210)</f>
        <v>0</v>
      </c>
      <c r="H211" s="60">
        <f>Vendas!H222*(1-$B210)</f>
        <v>0</v>
      </c>
      <c r="I211" s="60">
        <f>Vendas!I222*(1-$B210)</f>
        <v>0</v>
      </c>
      <c r="J211" s="60">
        <f>Vendas!J222*(1-$B210)</f>
        <v>0</v>
      </c>
      <c r="K211" s="60">
        <f>Vendas!K222*(1-$B210)</f>
        <v>0</v>
      </c>
      <c r="L211" s="60">
        <f>Vendas!L222*(1-$B210)</f>
        <v>0</v>
      </c>
      <c r="M211" s="60">
        <f>Vendas!M222*(1-$B210)</f>
        <v>0</v>
      </c>
      <c r="N211" s="60">
        <f>Vendas!N222*(1-$B210)</f>
        <v>0</v>
      </c>
      <c r="O211" s="60">
        <f>AVERAGE(C211:N211)</f>
        <v>0</v>
      </c>
      <c r="P211" s="60">
        <f>Vendas!P222*(1-Aprovisionamento!$B210)</f>
        <v>0</v>
      </c>
      <c r="Q211" s="60">
        <f>Vendas!Q222*(1-Aprovisionamento!$B210)</f>
        <v>0</v>
      </c>
      <c r="R211" s="60">
        <f>Vendas!R222*(1-Aprovisionamento!$B210)</f>
        <v>0</v>
      </c>
      <c r="S211" s="60">
        <f>Vendas!S222*(1-Aprovisionamento!$B210)</f>
        <v>0</v>
      </c>
      <c r="T211" s="16"/>
      <c r="U211" s="16"/>
      <c r="V211" s="16"/>
      <c r="W211" s="16"/>
      <c r="X211" s="16"/>
      <c r="Y211" s="16"/>
      <c r="Z211" s="16"/>
      <c r="AA211" s="16"/>
    </row>
    <row r="212" ht="12.0" customHeight="1">
      <c r="A212" s="58" t="s">
        <v>112</v>
      </c>
      <c r="B212" s="29"/>
      <c r="C212" s="60">
        <f t="shared" ref="C212:N212" si="232">C209*C211</f>
        <v>0</v>
      </c>
      <c r="D212" s="60">
        <f t="shared" si="232"/>
        <v>0</v>
      </c>
      <c r="E212" s="60">
        <f t="shared" si="232"/>
        <v>0</v>
      </c>
      <c r="F212" s="60">
        <f t="shared" si="232"/>
        <v>0</v>
      </c>
      <c r="G212" s="60">
        <f t="shared" si="232"/>
        <v>0</v>
      </c>
      <c r="H212" s="60">
        <f t="shared" si="232"/>
        <v>0</v>
      </c>
      <c r="I212" s="60">
        <f t="shared" si="232"/>
        <v>0</v>
      </c>
      <c r="J212" s="60">
        <f t="shared" si="232"/>
        <v>0</v>
      </c>
      <c r="K212" s="60">
        <f t="shared" si="232"/>
        <v>0</v>
      </c>
      <c r="L212" s="60">
        <f t="shared" si="232"/>
        <v>0</v>
      </c>
      <c r="M212" s="60">
        <f t="shared" si="232"/>
        <v>0</v>
      </c>
      <c r="N212" s="60">
        <f t="shared" si="232"/>
        <v>0</v>
      </c>
      <c r="O212" s="60">
        <f>SUM(C212:N212)</f>
        <v>0</v>
      </c>
      <c r="P212" s="60">
        <f t="shared" ref="P212:S212" si="233">P209*P211</f>
        <v>0</v>
      </c>
      <c r="Q212" s="60">
        <f t="shared" si="233"/>
        <v>0</v>
      </c>
      <c r="R212" s="60">
        <f t="shared" si="233"/>
        <v>0</v>
      </c>
      <c r="S212" s="60">
        <f t="shared" si="233"/>
        <v>0</v>
      </c>
      <c r="T212" s="16"/>
      <c r="U212" s="16"/>
      <c r="V212" s="16"/>
      <c r="W212" s="16"/>
      <c r="X212" s="16"/>
      <c r="Y212" s="16"/>
      <c r="Z212" s="16"/>
      <c r="AA212" s="16"/>
    </row>
    <row r="213" ht="12.0" customHeight="1">
      <c r="A213" s="58" t="s">
        <v>96</v>
      </c>
      <c r="B213" s="29"/>
      <c r="C213" s="61" t="str">
        <f>Vendas!C224</f>
        <v/>
      </c>
      <c r="D213" s="61" t="str">
        <f>Vendas!D224</f>
        <v/>
      </c>
      <c r="E213" s="61" t="str">
        <f>Vendas!E224</f>
        <v/>
      </c>
      <c r="F213" s="61" t="str">
        <f>Vendas!F224</f>
        <v/>
      </c>
      <c r="G213" s="61" t="str">
        <f>Vendas!G224</f>
        <v/>
      </c>
      <c r="H213" s="61" t="str">
        <f>Vendas!H224</f>
        <v/>
      </c>
      <c r="I213" s="61" t="str">
        <f>Vendas!I224</f>
        <v/>
      </c>
      <c r="J213" s="61" t="str">
        <f>Vendas!J224</f>
        <v/>
      </c>
      <c r="K213" s="61" t="str">
        <f>Vendas!K224</f>
        <v/>
      </c>
      <c r="L213" s="61" t="str">
        <f>Vendas!L224</f>
        <v/>
      </c>
      <c r="M213" s="61" t="str">
        <f>Vendas!M224</f>
        <v/>
      </c>
      <c r="N213" s="61" t="str">
        <f>Vendas!N224</f>
        <v/>
      </c>
      <c r="O213" s="60"/>
      <c r="P213" s="60"/>
      <c r="Q213" s="60"/>
      <c r="R213" s="60"/>
      <c r="S213" s="60"/>
      <c r="T213" s="16"/>
      <c r="U213" s="16"/>
      <c r="V213" s="16"/>
      <c r="W213" s="16"/>
      <c r="X213" s="16"/>
      <c r="Y213" s="16"/>
      <c r="Z213" s="16"/>
      <c r="AA213" s="16"/>
    </row>
    <row r="214" ht="12.0" customHeight="1">
      <c r="A214" s="58" t="s">
        <v>113</v>
      </c>
      <c r="B214" s="29"/>
      <c r="C214" s="60">
        <f t="shared" ref="C214:N214" si="234">C212*C213</f>
        <v>0</v>
      </c>
      <c r="D214" s="60">
        <f t="shared" si="234"/>
        <v>0</v>
      </c>
      <c r="E214" s="60">
        <f t="shared" si="234"/>
        <v>0</v>
      </c>
      <c r="F214" s="60">
        <f t="shared" si="234"/>
        <v>0</v>
      </c>
      <c r="G214" s="60">
        <f t="shared" si="234"/>
        <v>0</v>
      </c>
      <c r="H214" s="60">
        <f t="shared" si="234"/>
        <v>0</v>
      </c>
      <c r="I214" s="60">
        <f t="shared" si="234"/>
        <v>0</v>
      </c>
      <c r="J214" s="60">
        <f t="shared" si="234"/>
        <v>0</v>
      </c>
      <c r="K214" s="60">
        <f t="shared" si="234"/>
        <v>0</v>
      </c>
      <c r="L214" s="60">
        <f t="shared" si="234"/>
        <v>0</v>
      </c>
      <c r="M214" s="60">
        <f t="shared" si="234"/>
        <v>0</v>
      </c>
      <c r="N214" s="60">
        <f t="shared" si="234"/>
        <v>0</v>
      </c>
      <c r="O214" s="60">
        <f t="shared" ref="O214:O217" si="237">SUM(C214:N214)</f>
        <v>0</v>
      </c>
      <c r="P214" s="60">
        <f t="shared" ref="P214:S214" si="235">P212*$C213</f>
        <v>0</v>
      </c>
      <c r="Q214" s="60">
        <f t="shared" si="235"/>
        <v>0</v>
      </c>
      <c r="R214" s="60">
        <f t="shared" si="235"/>
        <v>0</v>
      </c>
      <c r="S214" s="60">
        <f t="shared" si="235"/>
        <v>0</v>
      </c>
      <c r="T214" s="16"/>
      <c r="U214" s="16"/>
      <c r="V214" s="16"/>
      <c r="W214" s="16"/>
      <c r="X214" s="16"/>
      <c r="Y214" s="16"/>
      <c r="Z214" s="16"/>
      <c r="AA214" s="16"/>
    </row>
    <row r="215" ht="12.0" customHeight="1">
      <c r="A215" s="58" t="s">
        <v>98</v>
      </c>
      <c r="B215" s="29"/>
      <c r="C215" s="60">
        <f t="shared" ref="C215:N215" si="236">C212+C214</f>
        <v>0</v>
      </c>
      <c r="D215" s="60">
        <f t="shared" si="236"/>
        <v>0</v>
      </c>
      <c r="E215" s="60">
        <f t="shared" si="236"/>
        <v>0</v>
      </c>
      <c r="F215" s="60">
        <f t="shared" si="236"/>
        <v>0</v>
      </c>
      <c r="G215" s="60">
        <f t="shared" si="236"/>
        <v>0</v>
      </c>
      <c r="H215" s="60">
        <f t="shared" si="236"/>
        <v>0</v>
      </c>
      <c r="I215" s="60">
        <f t="shared" si="236"/>
        <v>0</v>
      </c>
      <c r="J215" s="60">
        <f t="shared" si="236"/>
        <v>0</v>
      </c>
      <c r="K215" s="60">
        <f t="shared" si="236"/>
        <v>0</v>
      </c>
      <c r="L215" s="60">
        <f t="shared" si="236"/>
        <v>0</v>
      </c>
      <c r="M215" s="60">
        <f t="shared" si="236"/>
        <v>0</v>
      </c>
      <c r="N215" s="60">
        <f t="shared" si="236"/>
        <v>0</v>
      </c>
      <c r="O215" s="60">
        <f t="shared" si="237"/>
        <v>0</v>
      </c>
      <c r="P215" s="60">
        <f t="shared" ref="P215:S215" si="238">P212+P214</f>
        <v>0</v>
      </c>
      <c r="Q215" s="60">
        <f t="shared" si="238"/>
        <v>0</v>
      </c>
      <c r="R215" s="60">
        <f t="shared" si="238"/>
        <v>0</v>
      </c>
      <c r="S215" s="60">
        <f t="shared" si="238"/>
        <v>0</v>
      </c>
      <c r="T215" s="16"/>
      <c r="U215" s="16"/>
      <c r="V215" s="16"/>
      <c r="W215" s="16"/>
      <c r="X215" s="16"/>
      <c r="Y215" s="16"/>
      <c r="Z215" s="16"/>
      <c r="AA215" s="16"/>
    </row>
    <row r="216" ht="12.0" customHeight="1">
      <c r="A216" s="63" t="s">
        <v>99</v>
      </c>
      <c r="B216" s="64">
        <v>0.25</v>
      </c>
      <c r="C216" s="60">
        <f t="shared" ref="C216:N216" si="239">C215*$B$16</f>
        <v>0</v>
      </c>
      <c r="D216" s="60">
        <f t="shared" si="239"/>
        <v>0</v>
      </c>
      <c r="E216" s="60">
        <f t="shared" si="239"/>
        <v>0</v>
      </c>
      <c r="F216" s="60">
        <f t="shared" si="239"/>
        <v>0</v>
      </c>
      <c r="G216" s="60">
        <f t="shared" si="239"/>
        <v>0</v>
      </c>
      <c r="H216" s="60">
        <f t="shared" si="239"/>
        <v>0</v>
      </c>
      <c r="I216" s="60">
        <f t="shared" si="239"/>
        <v>0</v>
      </c>
      <c r="J216" s="60">
        <f t="shared" si="239"/>
        <v>0</v>
      </c>
      <c r="K216" s="60">
        <f t="shared" si="239"/>
        <v>0</v>
      </c>
      <c r="L216" s="60">
        <f t="shared" si="239"/>
        <v>0</v>
      </c>
      <c r="M216" s="60">
        <f t="shared" si="239"/>
        <v>0</v>
      </c>
      <c r="N216" s="60">
        <f t="shared" si="239"/>
        <v>0</v>
      </c>
      <c r="O216" s="60">
        <f t="shared" si="237"/>
        <v>0</v>
      </c>
      <c r="P216" s="60">
        <f t="shared" ref="P216:S216" si="240">P215*$B216</f>
        <v>0</v>
      </c>
      <c r="Q216" s="60">
        <f t="shared" si="240"/>
        <v>0</v>
      </c>
      <c r="R216" s="60">
        <f t="shared" si="240"/>
        <v>0</v>
      </c>
      <c r="S216" s="60">
        <f t="shared" si="240"/>
        <v>0</v>
      </c>
      <c r="T216" s="16"/>
      <c r="U216" s="16"/>
      <c r="V216" s="16"/>
      <c r="W216" s="16"/>
      <c r="X216" s="16"/>
      <c r="Y216" s="16"/>
      <c r="Z216" s="16"/>
      <c r="AA216" s="16"/>
    </row>
    <row r="217" ht="12.0" customHeight="1">
      <c r="A217" s="63" t="s">
        <v>100</v>
      </c>
      <c r="B217" s="65">
        <f>1-B216</f>
        <v>0.75</v>
      </c>
      <c r="C217" s="60">
        <f t="shared" ref="C217:N217" si="241">C215*$B$17</f>
        <v>0</v>
      </c>
      <c r="D217" s="60">
        <f t="shared" si="241"/>
        <v>0</v>
      </c>
      <c r="E217" s="60">
        <f t="shared" si="241"/>
        <v>0</v>
      </c>
      <c r="F217" s="60">
        <f t="shared" si="241"/>
        <v>0</v>
      </c>
      <c r="G217" s="60">
        <f t="shared" si="241"/>
        <v>0</v>
      </c>
      <c r="H217" s="60">
        <f t="shared" si="241"/>
        <v>0</v>
      </c>
      <c r="I217" s="60">
        <f t="shared" si="241"/>
        <v>0</v>
      </c>
      <c r="J217" s="60">
        <f t="shared" si="241"/>
        <v>0</v>
      </c>
      <c r="K217" s="60">
        <f t="shared" si="241"/>
        <v>0</v>
      </c>
      <c r="L217" s="60">
        <f t="shared" si="241"/>
        <v>0</v>
      </c>
      <c r="M217" s="60">
        <f t="shared" si="241"/>
        <v>0</v>
      </c>
      <c r="N217" s="60">
        <f t="shared" si="241"/>
        <v>0</v>
      </c>
      <c r="O217" s="60">
        <f t="shared" si="237"/>
        <v>0</v>
      </c>
      <c r="P217" s="60">
        <f t="shared" ref="P217:S217" si="242">P215-P216</f>
        <v>0</v>
      </c>
      <c r="Q217" s="60">
        <f t="shared" si="242"/>
        <v>0</v>
      </c>
      <c r="R217" s="60">
        <f t="shared" si="242"/>
        <v>0</v>
      </c>
      <c r="S217" s="60">
        <f t="shared" si="242"/>
        <v>0</v>
      </c>
      <c r="T217" s="16"/>
      <c r="U217" s="16"/>
      <c r="V217" s="16"/>
      <c r="W217" s="16"/>
      <c r="X217" s="16"/>
      <c r="Y217" s="16"/>
      <c r="Z217" s="16"/>
      <c r="AA217" s="16"/>
    </row>
    <row r="218" ht="12.0" customHeight="1">
      <c r="A218" s="51" t="str">
        <f>Vendas!A229</f>
        <v/>
      </c>
      <c r="B218" s="29"/>
      <c r="C218" s="52" t="s">
        <v>73</v>
      </c>
      <c r="D218" s="52" t="s">
        <v>74</v>
      </c>
      <c r="E218" s="52" t="s">
        <v>75</v>
      </c>
      <c r="F218" s="52" t="s">
        <v>76</v>
      </c>
      <c r="G218" s="52" t="s">
        <v>77</v>
      </c>
      <c r="H218" s="52" t="s">
        <v>78</v>
      </c>
      <c r="I218" s="52" t="s">
        <v>79</v>
      </c>
      <c r="J218" s="52" t="s">
        <v>80</v>
      </c>
      <c r="K218" s="52" t="s">
        <v>81</v>
      </c>
      <c r="L218" s="52" t="s">
        <v>82</v>
      </c>
      <c r="M218" s="52" t="s">
        <v>83</v>
      </c>
      <c r="N218" s="52" t="s">
        <v>84</v>
      </c>
      <c r="O218" s="52" t="s">
        <v>26</v>
      </c>
      <c r="P218" s="52" t="s">
        <v>27</v>
      </c>
      <c r="Q218" s="52" t="s">
        <v>28</v>
      </c>
      <c r="R218" s="52" t="s">
        <v>29</v>
      </c>
      <c r="S218" s="52" t="s">
        <v>30</v>
      </c>
      <c r="T218" s="16"/>
      <c r="U218" s="16"/>
      <c r="V218" s="16"/>
      <c r="W218" s="16"/>
      <c r="X218" s="16"/>
      <c r="Y218" s="16"/>
      <c r="Z218" s="16"/>
      <c r="AA218" s="16"/>
    </row>
    <row r="219" ht="12.0" customHeight="1">
      <c r="A219" s="58" t="s">
        <v>102</v>
      </c>
      <c r="B219" s="29"/>
      <c r="C219" s="56" t="str">
        <f>Vendas!C231</f>
        <v/>
      </c>
      <c r="D219" s="56" t="str">
        <f>Vendas!D231</f>
        <v/>
      </c>
      <c r="E219" s="56" t="str">
        <f>Vendas!E231</f>
        <v/>
      </c>
      <c r="F219" s="56" t="str">
        <f>Vendas!F231</f>
        <v/>
      </c>
      <c r="G219" s="56" t="str">
        <f>Vendas!G231</f>
        <v/>
      </c>
      <c r="H219" s="56" t="str">
        <f>Vendas!H231</f>
        <v/>
      </c>
      <c r="I219" s="56" t="str">
        <f>Vendas!I231</f>
        <v/>
      </c>
      <c r="J219" s="56" t="str">
        <f>Vendas!J231</f>
        <v/>
      </c>
      <c r="K219" s="56" t="str">
        <f>Vendas!K231</f>
        <v/>
      </c>
      <c r="L219" s="56" t="str">
        <f>Vendas!L231</f>
        <v/>
      </c>
      <c r="M219" s="56" t="str">
        <f>Vendas!M231</f>
        <v/>
      </c>
      <c r="N219" s="56" t="str">
        <f>Vendas!N231</f>
        <v/>
      </c>
      <c r="O219" s="56">
        <f>SUM(C219:N219)</f>
        <v>0</v>
      </c>
      <c r="P219" s="56" t="str">
        <f>Vendas!P231</f>
        <v/>
      </c>
      <c r="Q219" s="56" t="str">
        <f>Vendas!Q231</f>
        <v/>
      </c>
      <c r="R219" s="56" t="str">
        <f>Vendas!R231</f>
        <v/>
      </c>
      <c r="S219" s="56" t="str">
        <f>Vendas!S231</f>
        <v/>
      </c>
      <c r="T219" s="16"/>
      <c r="U219" s="16"/>
      <c r="V219" s="16"/>
      <c r="W219" s="16"/>
      <c r="X219" s="16"/>
      <c r="Y219" s="16"/>
      <c r="Z219" s="16"/>
      <c r="AA219" s="16"/>
    </row>
    <row r="220" ht="12.0" customHeight="1">
      <c r="A220" s="63" t="s">
        <v>111</v>
      </c>
      <c r="B220" s="45">
        <v>0.0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16"/>
      <c r="U220" s="16"/>
      <c r="V220" s="16"/>
      <c r="W220" s="16"/>
      <c r="X220" s="16"/>
      <c r="Y220" s="16"/>
      <c r="Z220" s="16"/>
      <c r="AA220" s="16"/>
    </row>
    <row r="221" ht="12.0" customHeight="1">
      <c r="A221" s="58" t="s">
        <v>103</v>
      </c>
      <c r="B221" s="29"/>
      <c r="C221" s="60">
        <f>Vendas!C232*(1-$B220)</f>
        <v>0</v>
      </c>
      <c r="D221" s="60">
        <f>Vendas!D232*(1-$B220)</f>
        <v>0</v>
      </c>
      <c r="E221" s="60">
        <f>Vendas!E232*(1-$B220)</f>
        <v>0</v>
      </c>
      <c r="F221" s="60">
        <f>Vendas!F232*(1-$B220)</f>
        <v>0</v>
      </c>
      <c r="G221" s="60">
        <f>Vendas!G232*(1-$B220)</f>
        <v>0</v>
      </c>
      <c r="H221" s="60">
        <f>Vendas!H232*(1-$B220)</f>
        <v>0</v>
      </c>
      <c r="I221" s="60">
        <f>Vendas!I232*(1-$B220)</f>
        <v>0</v>
      </c>
      <c r="J221" s="60">
        <f>Vendas!J232*(1-$B220)</f>
        <v>0</v>
      </c>
      <c r="K221" s="60">
        <f>Vendas!K232*(1-$B220)</f>
        <v>0</v>
      </c>
      <c r="L221" s="60">
        <f>Vendas!L232*(1-$B220)</f>
        <v>0</v>
      </c>
      <c r="M221" s="60">
        <f>Vendas!M232*(1-$B220)</f>
        <v>0</v>
      </c>
      <c r="N221" s="60">
        <f>Vendas!N232*(1-$B220)</f>
        <v>0</v>
      </c>
      <c r="O221" s="60">
        <f>AVERAGE(C221:N221)</f>
        <v>0</v>
      </c>
      <c r="P221" s="60">
        <f>Vendas!P232*(1-Aprovisionamento!$B220)</f>
        <v>0</v>
      </c>
      <c r="Q221" s="60">
        <f>Vendas!Q232*(1-Aprovisionamento!$B220)</f>
        <v>0</v>
      </c>
      <c r="R221" s="60">
        <f>Vendas!R232*(1-Aprovisionamento!$B220)</f>
        <v>0</v>
      </c>
      <c r="S221" s="60">
        <f>Vendas!S232*(1-Aprovisionamento!$B220)</f>
        <v>0</v>
      </c>
      <c r="T221" s="16"/>
      <c r="U221" s="16"/>
      <c r="V221" s="16"/>
      <c r="W221" s="16"/>
      <c r="X221" s="16"/>
      <c r="Y221" s="16"/>
      <c r="Z221" s="16"/>
      <c r="AA221" s="16"/>
    </row>
    <row r="222" ht="12.0" customHeight="1">
      <c r="A222" s="58" t="s">
        <v>112</v>
      </c>
      <c r="B222" s="29"/>
      <c r="C222" s="60">
        <f t="shared" ref="C222:N222" si="243">C219*C221</f>
        <v>0</v>
      </c>
      <c r="D222" s="60">
        <f t="shared" si="243"/>
        <v>0</v>
      </c>
      <c r="E222" s="60">
        <f t="shared" si="243"/>
        <v>0</v>
      </c>
      <c r="F222" s="60">
        <f t="shared" si="243"/>
        <v>0</v>
      </c>
      <c r="G222" s="60">
        <f t="shared" si="243"/>
        <v>0</v>
      </c>
      <c r="H222" s="60">
        <f t="shared" si="243"/>
        <v>0</v>
      </c>
      <c r="I222" s="60">
        <f t="shared" si="243"/>
        <v>0</v>
      </c>
      <c r="J222" s="60">
        <f t="shared" si="243"/>
        <v>0</v>
      </c>
      <c r="K222" s="60">
        <f t="shared" si="243"/>
        <v>0</v>
      </c>
      <c r="L222" s="60">
        <f t="shared" si="243"/>
        <v>0</v>
      </c>
      <c r="M222" s="60">
        <f t="shared" si="243"/>
        <v>0</v>
      </c>
      <c r="N222" s="60">
        <f t="shared" si="243"/>
        <v>0</v>
      </c>
      <c r="O222" s="60">
        <f>SUM(C222:N222)</f>
        <v>0</v>
      </c>
      <c r="P222" s="60">
        <f t="shared" ref="P222:S222" si="244">P219*P221</f>
        <v>0</v>
      </c>
      <c r="Q222" s="60">
        <f t="shared" si="244"/>
        <v>0</v>
      </c>
      <c r="R222" s="60">
        <f t="shared" si="244"/>
        <v>0</v>
      </c>
      <c r="S222" s="60">
        <f t="shared" si="244"/>
        <v>0</v>
      </c>
      <c r="T222" s="16"/>
      <c r="U222" s="16"/>
      <c r="V222" s="16"/>
      <c r="W222" s="16"/>
      <c r="X222" s="16"/>
      <c r="Y222" s="16"/>
      <c r="Z222" s="16"/>
      <c r="AA222" s="16"/>
    </row>
    <row r="223" ht="12.0" customHeight="1">
      <c r="A223" s="58" t="s">
        <v>96</v>
      </c>
      <c r="B223" s="29"/>
      <c r="C223" s="61" t="str">
        <f>Vendas!C234</f>
        <v/>
      </c>
      <c r="D223" s="61" t="str">
        <f>Vendas!D234</f>
        <v/>
      </c>
      <c r="E223" s="61" t="str">
        <f>Vendas!E234</f>
        <v/>
      </c>
      <c r="F223" s="61" t="str">
        <f>Vendas!F234</f>
        <v/>
      </c>
      <c r="G223" s="61" t="str">
        <f>Vendas!G234</f>
        <v/>
      </c>
      <c r="H223" s="61" t="str">
        <f>Vendas!H234</f>
        <v/>
      </c>
      <c r="I223" s="61" t="str">
        <f>Vendas!I234</f>
        <v/>
      </c>
      <c r="J223" s="61" t="str">
        <f>Vendas!J234</f>
        <v/>
      </c>
      <c r="K223" s="61" t="str">
        <f>Vendas!K234</f>
        <v/>
      </c>
      <c r="L223" s="61" t="str">
        <f>Vendas!L234</f>
        <v/>
      </c>
      <c r="M223" s="61" t="str">
        <f>Vendas!M234</f>
        <v/>
      </c>
      <c r="N223" s="61" t="str">
        <f>Vendas!N234</f>
        <v/>
      </c>
      <c r="O223" s="60"/>
      <c r="P223" s="60"/>
      <c r="Q223" s="60"/>
      <c r="R223" s="60"/>
      <c r="S223" s="60"/>
      <c r="T223" s="16"/>
      <c r="U223" s="16"/>
      <c r="V223" s="16"/>
      <c r="W223" s="16"/>
      <c r="X223" s="16"/>
      <c r="Y223" s="16"/>
      <c r="Z223" s="16"/>
      <c r="AA223" s="16"/>
    </row>
    <row r="224" ht="12.0" customHeight="1">
      <c r="A224" s="58" t="s">
        <v>113</v>
      </c>
      <c r="B224" s="29"/>
      <c r="C224" s="60">
        <f t="shared" ref="C224:N224" si="245">C222*C223</f>
        <v>0</v>
      </c>
      <c r="D224" s="60">
        <f t="shared" si="245"/>
        <v>0</v>
      </c>
      <c r="E224" s="60">
        <f t="shared" si="245"/>
        <v>0</v>
      </c>
      <c r="F224" s="60">
        <f t="shared" si="245"/>
        <v>0</v>
      </c>
      <c r="G224" s="60">
        <f t="shared" si="245"/>
        <v>0</v>
      </c>
      <c r="H224" s="60">
        <f t="shared" si="245"/>
        <v>0</v>
      </c>
      <c r="I224" s="60">
        <f t="shared" si="245"/>
        <v>0</v>
      </c>
      <c r="J224" s="60">
        <f t="shared" si="245"/>
        <v>0</v>
      </c>
      <c r="K224" s="60">
        <f t="shared" si="245"/>
        <v>0</v>
      </c>
      <c r="L224" s="60">
        <f t="shared" si="245"/>
        <v>0</v>
      </c>
      <c r="M224" s="60">
        <f t="shared" si="245"/>
        <v>0</v>
      </c>
      <c r="N224" s="60">
        <f t="shared" si="245"/>
        <v>0</v>
      </c>
      <c r="O224" s="60">
        <f t="shared" ref="O224:O227" si="248">SUM(C224:N224)</f>
        <v>0</v>
      </c>
      <c r="P224" s="60">
        <f t="shared" ref="P224:S224" si="246">P222*$C223</f>
        <v>0</v>
      </c>
      <c r="Q224" s="60">
        <f t="shared" si="246"/>
        <v>0</v>
      </c>
      <c r="R224" s="60">
        <f t="shared" si="246"/>
        <v>0</v>
      </c>
      <c r="S224" s="60">
        <f t="shared" si="246"/>
        <v>0</v>
      </c>
      <c r="T224" s="16"/>
      <c r="U224" s="16"/>
      <c r="V224" s="16"/>
      <c r="W224" s="16"/>
      <c r="X224" s="16"/>
      <c r="Y224" s="16"/>
      <c r="Z224" s="16"/>
      <c r="AA224" s="16"/>
    </row>
    <row r="225" ht="12.0" customHeight="1">
      <c r="A225" s="58" t="s">
        <v>98</v>
      </c>
      <c r="B225" s="29"/>
      <c r="C225" s="60">
        <f t="shared" ref="C225:N225" si="247">C222+C224</f>
        <v>0</v>
      </c>
      <c r="D225" s="60">
        <f t="shared" si="247"/>
        <v>0</v>
      </c>
      <c r="E225" s="60">
        <f t="shared" si="247"/>
        <v>0</v>
      </c>
      <c r="F225" s="60">
        <f t="shared" si="247"/>
        <v>0</v>
      </c>
      <c r="G225" s="60">
        <f t="shared" si="247"/>
        <v>0</v>
      </c>
      <c r="H225" s="60">
        <f t="shared" si="247"/>
        <v>0</v>
      </c>
      <c r="I225" s="60">
        <f t="shared" si="247"/>
        <v>0</v>
      </c>
      <c r="J225" s="60">
        <f t="shared" si="247"/>
        <v>0</v>
      </c>
      <c r="K225" s="60">
        <f t="shared" si="247"/>
        <v>0</v>
      </c>
      <c r="L225" s="60">
        <f t="shared" si="247"/>
        <v>0</v>
      </c>
      <c r="M225" s="60">
        <f t="shared" si="247"/>
        <v>0</v>
      </c>
      <c r="N225" s="60">
        <f t="shared" si="247"/>
        <v>0</v>
      </c>
      <c r="O225" s="60">
        <f t="shared" si="248"/>
        <v>0</v>
      </c>
      <c r="P225" s="60">
        <f t="shared" ref="P225:S225" si="249">P222+P224</f>
        <v>0</v>
      </c>
      <c r="Q225" s="60">
        <f t="shared" si="249"/>
        <v>0</v>
      </c>
      <c r="R225" s="60">
        <f t="shared" si="249"/>
        <v>0</v>
      </c>
      <c r="S225" s="60">
        <f t="shared" si="249"/>
        <v>0</v>
      </c>
      <c r="T225" s="16"/>
      <c r="U225" s="16"/>
      <c r="V225" s="16"/>
      <c r="W225" s="16"/>
      <c r="X225" s="16"/>
      <c r="Y225" s="16"/>
      <c r="Z225" s="16"/>
      <c r="AA225" s="16"/>
    </row>
    <row r="226" ht="12.0" customHeight="1">
      <c r="A226" s="63" t="s">
        <v>99</v>
      </c>
      <c r="B226" s="64">
        <v>0.25</v>
      </c>
      <c r="C226" s="60">
        <f t="shared" ref="C226:N226" si="250">C225*$B$16</f>
        <v>0</v>
      </c>
      <c r="D226" s="60">
        <f t="shared" si="250"/>
        <v>0</v>
      </c>
      <c r="E226" s="60">
        <f t="shared" si="250"/>
        <v>0</v>
      </c>
      <c r="F226" s="60">
        <f t="shared" si="250"/>
        <v>0</v>
      </c>
      <c r="G226" s="60">
        <f t="shared" si="250"/>
        <v>0</v>
      </c>
      <c r="H226" s="60">
        <f t="shared" si="250"/>
        <v>0</v>
      </c>
      <c r="I226" s="60">
        <f t="shared" si="250"/>
        <v>0</v>
      </c>
      <c r="J226" s="60">
        <f t="shared" si="250"/>
        <v>0</v>
      </c>
      <c r="K226" s="60">
        <f t="shared" si="250"/>
        <v>0</v>
      </c>
      <c r="L226" s="60">
        <f t="shared" si="250"/>
        <v>0</v>
      </c>
      <c r="M226" s="60">
        <f t="shared" si="250"/>
        <v>0</v>
      </c>
      <c r="N226" s="60">
        <f t="shared" si="250"/>
        <v>0</v>
      </c>
      <c r="O226" s="60">
        <f t="shared" si="248"/>
        <v>0</v>
      </c>
      <c r="P226" s="60">
        <f t="shared" ref="P226:S226" si="251">P225*$B226</f>
        <v>0</v>
      </c>
      <c r="Q226" s="60">
        <f t="shared" si="251"/>
        <v>0</v>
      </c>
      <c r="R226" s="60">
        <f t="shared" si="251"/>
        <v>0</v>
      </c>
      <c r="S226" s="60">
        <f t="shared" si="251"/>
        <v>0</v>
      </c>
      <c r="T226" s="16"/>
      <c r="U226" s="16"/>
      <c r="V226" s="16"/>
      <c r="W226" s="16"/>
      <c r="X226" s="16"/>
      <c r="Y226" s="16"/>
      <c r="Z226" s="16"/>
      <c r="AA226" s="16"/>
    </row>
    <row r="227" ht="12.0" customHeight="1">
      <c r="A227" s="63" t="s">
        <v>100</v>
      </c>
      <c r="B227" s="65">
        <f>1-B226</f>
        <v>0.75</v>
      </c>
      <c r="C227" s="60">
        <f t="shared" ref="C227:N227" si="252">C225*$B$17</f>
        <v>0</v>
      </c>
      <c r="D227" s="60">
        <f t="shared" si="252"/>
        <v>0</v>
      </c>
      <c r="E227" s="60">
        <f t="shared" si="252"/>
        <v>0</v>
      </c>
      <c r="F227" s="60">
        <f t="shared" si="252"/>
        <v>0</v>
      </c>
      <c r="G227" s="60">
        <f t="shared" si="252"/>
        <v>0</v>
      </c>
      <c r="H227" s="60">
        <f t="shared" si="252"/>
        <v>0</v>
      </c>
      <c r="I227" s="60">
        <f t="shared" si="252"/>
        <v>0</v>
      </c>
      <c r="J227" s="60">
        <f t="shared" si="252"/>
        <v>0</v>
      </c>
      <c r="K227" s="60">
        <f t="shared" si="252"/>
        <v>0</v>
      </c>
      <c r="L227" s="60">
        <f t="shared" si="252"/>
        <v>0</v>
      </c>
      <c r="M227" s="60">
        <f t="shared" si="252"/>
        <v>0</v>
      </c>
      <c r="N227" s="60">
        <f t="shared" si="252"/>
        <v>0</v>
      </c>
      <c r="O227" s="60">
        <f t="shared" si="248"/>
        <v>0</v>
      </c>
      <c r="P227" s="60">
        <f t="shared" ref="P227:S227" si="253">P225-P226</f>
        <v>0</v>
      </c>
      <c r="Q227" s="60">
        <f t="shared" si="253"/>
        <v>0</v>
      </c>
      <c r="R227" s="60">
        <f t="shared" si="253"/>
        <v>0</v>
      </c>
      <c r="S227" s="60">
        <f t="shared" si="253"/>
        <v>0</v>
      </c>
      <c r="T227" s="16"/>
      <c r="U227" s="16"/>
      <c r="V227" s="16"/>
      <c r="W227" s="16"/>
      <c r="X227" s="16"/>
      <c r="Y227" s="16"/>
      <c r="Z227" s="16"/>
      <c r="AA227" s="16"/>
    </row>
    <row r="228" ht="12.0" customHeight="1">
      <c r="A228" s="51" t="str">
        <f>Vendas!A239</f>
        <v/>
      </c>
      <c r="B228" s="29"/>
      <c r="C228" s="52" t="s">
        <v>73</v>
      </c>
      <c r="D228" s="52" t="s">
        <v>74</v>
      </c>
      <c r="E228" s="52" t="s">
        <v>75</v>
      </c>
      <c r="F228" s="52" t="s">
        <v>76</v>
      </c>
      <c r="G228" s="52" t="s">
        <v>77</v>
      </c>
      <c r="H228" s="52" t="s">
        <v>78</v>
      </c>
      <c r="I228" s="52" t="s">
        <v>79</v>
      </c>
      <c r="J228" s="52" t="s">
        <v>80</v>
      </c>
      <c r="K228" s="52" t="s">
        <v>81</v>
      </c>
      <c r="L228" s="52" t="s">
        <v>82</v>
      </c>
      <c r="M228" s="52" t="s">
        <v>83</v>
      </c>
      <c r="N228" s="52" t="s">
        <v>84</v>
      </c>
      <c r="O228" s="52" t="s">
        <v>26</v>
      </c>
      <c r="P228" s="52" t="s">
        <v>27</v>
      </c>
      <c r="Q228" s="52" t="s">
        <v>28</v>
      </c>
      <c r="R228" s="52" t="s">
        <v>29</v>
      </c>
      <c r="S228" s="52" t="s">
        <v>30</v>
      </c>
      <c r="T228" s="16"/>
      <c r="U228" s="16"/>
      <c r="V228" s="16"/>
      <c r="W228" s="16"/>
      <c r="X228" s="16"/>
      <c r="Y228" s="16"/>
      <c r="Z228" s="16"/>
      <c r="AA228" s="16"/>
    </row>
    <row r="229" ht="12.0" customHeight="1">
      <c r="A229" s="58" t="s">
        <v>102</v>
      </c>
      <c r="B229" s="29"/>
      <c r="C229" s="56" t="str">
        <f>Vendas!C241</f>
        <v/>
      </c>
      <c r="D229" s="56" t="str">
        <f>Vendas!D241</f>
        <v/>
      </c>
      <c r="E229" s="56" t="str">
        <f>Vendas!E241</f>
        <v/>
      </c>
      <c r="F229" s="56" t="str">
        <f>Vendas!F241</f>
        <v/>
      </c>
      <c r="G229" s="56" t="str">
        <f>Vendas!G241</f>
        <v/>
      </c>
      <c r="H229" s="56" t="str">
        <f>Vendas!H241</f>
        <v/>
      </c>
      <c r="I229" s="56" t="str">
        <f>Vendas!I241</f>
        <v/>
      </c>
      <c r="J229" s="56" t="str">
        <f>Vendas!J241</f>
        <v/>
      </c>
      <c r="K229" s="56" t="str">
        <f>Vendas!K241</f>
        <v/>
      </c>
      <c r="L229" s="56" t="str">
        <f>Vendas!L241</f>
        <v/>
      </c>
      <c r="M229" s="56" t="str">
        <f>Vendas!M241</f>
        <v/>
      </c>
      <c r="N229" s="56" t="str">
        <f>Vendas!N241</f>
        <v/>
      </c>
      <c r="O229" s="56">
        <f>SUM(C229:N229)</f>
        <v>0</v>
      </c>
      <c r="P229" s="56" t="str">
        <f>Vendas!P241</f>
        <v/>
      </c>
      <c r="Q229" s="56" t="str">
        <f>Vendas!Q241</f>
        <v/>
      </c>
      <c r="R229" s="56" t="str">
        <f>Vendas!R241</f>
        <v/>
      </c>
      <c r="S229" s="56" t="str">
        <f>Vendas!S241</f>
        <v/>
      </c>
      <c r="T229" s="16"/>
      <c r="U229" s="16"/>
      <c r="V229" s="16"/>
      <c r="W229" s="16"/>
      <c r="X229" s="16"/>
      <c r="Y229" s="16"/>
      <c r="Z229" s="16"/>
      <c r="AA229" s="16"/>
    </row>
    <row r="230" ht="12.0" customHeight="1">
      <c r="A230" s="63" t="s">
        <v>111</v>
      </c>
      <c r="B230" s="45">
        <v>0.0</v>
      </c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16"/>
      <c r="U230" s="16"/>
      <c r="V230" s="16"/>
      <c r="W230" s="16"/>
      <c r="X230" s="16"/>
      <c r="Y230" s="16"/>
      <c r="Z230" s="16"/>
      <c r="AA230" s="16"/>
    </row>
    <row r="231" ht="12.0" customHeight="1">
      <c r="A231" s="58" t="s">
        <v>103</v>
      </c>
      <c r="B231" s="29"/>
      <c r="C231" s="60">
        <f>Vendas!C242*(1-$B230)</f>
        <v>0</v>
      </c>
      <c r="D231" s="60">
        <f>Vendas!D242*(1-$B230)</f>
        <v>0</v>
      </c>
      <c r="E231" s="60">
        <f>Vendas!E242*(1-$B230)</f>
        <v>0</v>
      </c>
      <c r="F231" s="60">
        <f>Vendas!F242*(1-$B230)</f>
        <v>0</v>
      </c>
      <c r="G231" s="60">
        <f>Vendas!G242*(1-$B230)</f>
        <v>0</v>
      </c>
      <c r="H231" s="60">
        <f>Vendas!H242*(1-$B230)</f>
        <v>0</v>
      </c>
      <c r="I231" s="60">
        <f>Vendas!I242*(1-$B230)</f>
        <v>0</v>
      </c>
      <c r="J231" s="60">
        <f>Vendas!J242*(1-$B230)</f>
        <v>0</v>
      </c>
      <c r="K231" s="60">
        <f>Vendas!K242*(1-$B230)</f>
        <v>0</v>
      </c>
      <c r="L231" s="60">
        <f>Vendas!L242*(1-$B230)</f>
        <v>0</v>
      </c>
      <c r="M231" s="60">
        <f>Vendas!M242*(1-$B230)</f>
        <v>0</v>
      </c>
      <c r="N231" s="60">
        <f>Vendas!N242*(1-$B230)</f>
        <v>0</v>
      </c>
      <c r="O231" s="60">
        <f>AVERAGE(C231:N231)</f>
        <v>0</v>
      </c>
      <c r="P231" s="60">
        <f>Vendas!P242*(1-Aprovisionamento!$B230)</f>
        <v>0</v>
      </c>
      <c r="Q231" s="60">
        <f>Vendas!Q242*(1-Aprovisionamento!$B230)</f>
        <v>0</v>
      </c>
      <c r="R231" s="60">
        <f>Vendas!R242*(1-Aprovisionamento!$B230)</f>
        <v>0</v>
      </c>
      <c r="S231" s="60">
        <f>Vendas!S242*(1-Aprovisionamento!$B230)</f>
        <v>0</v>
      </c>
      <c r="T231" s="16"/>
      <c r="U231" s="16"/>
      <c r="V231" s="16"/>
      <c r="W231" s="16"/>
      <c r="X231" s="16"/>
      <c r="Y231" s="16"/>
      <c r="Z231" s="16"/>
      <c r="AA231" s="16"/>
    </row>
    <row r="232" ht="12.0" customHeight="1">
      <c r="A232" s="58" t="s">
        <v>112</v>
      </c>
      <c r="B232" s="29"/>
      <c r="C232" s="60">
        <f t="shared" ref="C232:N232" si="254">C229*C231</f>
        <v>0</v>
      </c>
      <c r="D232" s="60">
        <f t="shared" si="254"/>
        <v>0</v>
      </c>
      <c r="E232" s="60">
        <f t="shared" si="254"/>
        <v>0</v>
      </c>
      <c r="F232" s="60">
        <f t="shared" si="254"/>
        <v>0</v>
      </c>
      <c r="G232" s="60">
        <f t="shared" si="254"/>
        <v>0</v>
      </c>
      <c r="H232" s="60">
        <f t="shared" si="254"/>
        <v>0</v>
      </c>
      <c r="I232" s="60">
        <f t="shared" si="254"/>
        <v>0</v>
      </c>
      <c r="J232" s="60">
        <f t="shared" si="254"/>
        <v>0</v>
      </c>
      <c r="K232" s="60">
        <f t="shared" si="254"/>
        <v>0</v>
      </c>
      <c r="L232" s="60">
        <f t="shared" si="254"/>
        <v>0</v>
      </c>
      <c r="M232" s="60">
        <f t="shared" si="254"/>
        <v>0</v>
      </c>
      <c r="N232" s="60">
        <f t="shared" si="254"/>
        <v>0</v>
      </c>
      <c r="O232" s="60">
        <f>SUM(C232:N232)</f>
        <v>0</v>
      </c>
      <c r="P232" s="60">
        <f t="shared" ref="P232:S232" si="255">P229*P231</f>
        <v>0</v>
      </c>
      <c r="Q232" s="60">
        <f t="shared" si="255"/>
        <v>0</v>
      </c>
      <c r="R232" s="60">
        <f t="shared" si="255"/>
        <v>0</v>
      </c>
      <c r="S232" s="60">
        <f t="shared" si="255"/>
        <v>0</v>
      </c>
      <c r="T232" s="16"/>
      <c r="U232" s="16"/>
      <c r="V232" s="16"/>
      <c r="W232" s="16"/>
      <c r="X232" s="16"/>
      <c r="Y232" s="16"/>
      <c r="Z232" s="16"/>
      <c r="AA232" s="16"/>
    </row>
    <row r="233" ht="12.0" customHeight="1">
      <c r="A233" s="58" t="s">
        <v>96</v>
      </c>
      <c r="B233" s="29"/>
      <c r="C233" s="61" t="str">
        <f>Vendas!C244</f>
        <v/>
      </c>
      <c r="D233" s="61" t="str">
        <f>Vendas!D244</f>
        <v/>
      </c>
      <c r="E233" s="61" t="str">
        <f>Vendas!E244</f>
        <v/>
      </c>
      <c r="F233" s="61" t="str">
        <f>Vendas!F244</f>
        <v/>
      </c>
      <c r="G233" s="61" t="str">
        <f>Vendas!G244</f>
        <v/>
      </c>
      <c r="H233" s="61" t="str">
        <f>Vendas!H244</f>
        <v/>
      </c>
      <c r="I233" s="61" t="str">
        <f>Vendas!I244</f>
        <v/>
      </c>
      <c r="J233" s="61" t="str">
        <f>Vendas!J244</f>
        <v/>
      </c>
      <c r="K233" s="61" t="str">
        <f>Vendas!K244</f>
        <v/>
      </c>
      <c r="L233" s="61" t="str">
        <f>Vendas!L244</f>
        <v/>
      </c>
      <c r="M233" s="61" t="str">
        <f>Vendas!M244</f>
        <v/>
      </c>
      <c r="N233" s="61" t="str">
        <f>Vendas!N244</f>
        <v/>
      </c>
      <c r="O233" s="60"/>
      <c r="P233" s="60"/>
      <c r="Q233" s="60"/>
      <c r="R233" s="60"/>
      <c r="S233" s="60"/>
      <c r="T233" s="16"/>
      <c r="U233" s="16"/>
      <c r="V233" s="16"/>
      <c r="W233" s="16"/>
      <c r="X233" s="16"/>
      <c r="Y233" s="16"/>
      <c r="Z233" s="16"/>
      <c r="AA233" s="16"/>
    </row>
    <row r="234" ht="12.0" customHeight="1">
      <c r="A234" s="58" t="s">
        <v>113</v>
      </c>
      <c r="B234" s="29"/>
      <c r="C234" s="60">
        <f t="shared" ref="C234:N234" si="256">C232*C233</f>
        <v>0</v>
      </c>
      <c r="D234" s="60">
        <f t="shared" si="256"/>
        <v>0</v>
      </c>
      <c r="E234" s="60">
        <f t="shared" si="256"/>
        <v>0</v>
      </c>
      <c r="F234" s="60">
        <f t="shared" si="256"/>
        <v>0</v>
      </c>
      <c r="G234" s="60">
        <f t="shared" si="256"/>
        <v>0</v>
      </c>
      <c r="H234" s="60">
        <f t="shared" si="256"/>
        <v>0</v>
      </c>
      <c r="I234" s="60">
        <f t="shared" si="256"/>
        <v>0</v>
      </c>
      <c r="J234" s="60">
        <f t="shared" si="256"/>
        <v>0</v>
      </c>
      <c r="K234" s="60">
        <f t="shared" si="256"/>
        <v>0</v>
      </c>
      <c r="L234" s="60">
        <f t="shared" si="256"/>
        <v>0</v>
      </c>
      <c r="M234" s="60">
        <f t="shared" si="256"/>
        <v>0</v>
      </c>
      <c r="N234" s="60">
        <f t="shared" si="256"/>
        <v>0</v>
      </c>
      <c r="O234" s="60">
        <f t="shared" ref="O234:O237" si="259">SUM(C234:N234)</f>
        <v>0</v>
      </c>
      <c r="P234" s="60">
        <f t="shared" ref="P234:S234" si="257">P232*$C233</f>
        <v>0</v>
      </c>
      <c r="Q234" s="60">
        <f t="shared" si="257"/>
        <v>0</v>
      </c>
      <c r="R234" s="60">
        <f t="shared" si="257"/>
        <v>0</v>
      </c>
      <c r="S234" s="60">
        <f t="shared" si="257"/>
        <v>0</v>
      </c>
      <c r="T234" s="16"/>
      <c r="U234" s="16"/>
      <c r="V234" s="16"/>
      <c r="W234" s="16"/>
      <c r="X234" s="16"/>
      <c r="Y234" s="16"/>
      <c r="Z234" s="16"/>
      <c r="AA234" s="16"/>
    </row>
    <row r="235" ht="12.0" customHeight="1">
      <c r="A235" s="58" t="s">
        <v>98</v>
      </c>
      <c r="B235" s="29"/>
      <c r="C235" s="60">
        <f t="shared" ref="C235:N235" si="258">C232+C234</f>
        <v>0</v>
      </c>
      <c r="D235" s="60">
        <f t="shared" si="258"/>
        <v>0</v>
      </c>
      <c r="E235" s="60">
        <f t="shared" si="258"/>
        <v>0</v>
      </c>
      <c r="F235" s="60">
        <f t="shared" si="258"/>
        <v>0</v>
      </c>
      <c r="G235" s="60">
        <f t="shared" si="258"/>
        <v>0</v>
      </c>
      <c r="H235" s="60">
        <f t="shared" si="258"/>
        <v>0</v>
      </c>
      <c r="I235" s="60">
        <f t="shared" si="258"/>
        <v>0</v>
      </c>
      <c r="J235" s="60">
        <f t="shared" si="258"/>
        <v>0</v>
      </c>
      <c r="K235" s="60">
        <f t="shared" si="258"/>
        <v>0</v>
      </c>
      <c r="L235" s="60">
        <f t="shared" si="258"/>
        <v>0</v>
      </c>
      <c r="M235" s="60">
        <f t="shared" si="258"/>
        <v>0</v>
      </c>
      <c r="N235" s="60">
        <f t="shared" si="258"/>
        <v>0</v>
      </c>
      <c r="O235" s="60">
        <f t="shared" si="259"/>
        <v>0</v>
      </c>
      <c r="P235" s="60">
        <f t="shared" ref="P235:S235" si="260">P232+P234</f>
        <v>0</v>
      </c>
      <c r="Q235" s="60">
        <f t="shared" si="260"/>
        <v>0</v>
      </c>
      <c r="R235" s="60">
        <f t="shared" si="260"/>
        <v>0</v>
      </c>
      <c r="S235" s="60">
        <f t="shared" si="260"/>
        <v>0</v>
      </c>
      <c r="T235" s="16"/>
      <c r="U235" s="16"/>
      <c r="V235" s="16"/>
      <c r="W235" s="16"/>
      <c r="X235" s="16"/>
      <c r="Y235" s="16"/>
      <c r="Z235" s="16"/>
      <c r="AA235" s="16"/>
    </row>
    <row r="236" ht="12.0" customHeight="1">
      <c r="A236" s="63" t="s">
        <v>99</v>
      </c>
      <c r="B236" s="64">
        <v>0.25</v>
      </c>
      <c r="C236" s="60">
        <f t="shared" ref="C236:N236" si="261">C235*$B$16</f>
        <v>0</v>
      </c>
      <c r="D236" s="60">
        <f t="shared" si="261"/>
        <v>0</v>
      </c>
      <c r="E236" s="60">
        <f t="shared" si="261"/>
        <v>0</v>
      </c>
      <c r="F236" s="60">
        <f t="shared" si="261"/>
        <v>0</v>
      </c>
      <c r="G236" s="60">
        <f t="shared" si="261"/>
        <v>0</v>
      </c>
      <c r="H236" s="60">
        <f t="shared" si="261"/>
        <v>0</v>
      </c>
      <c r="I236" s="60">
        <f t="shared" si="261"/>
        <v>0</v>
      </c>
      <c r="J236" s="60">
        <f t="shared" si="261"/>
        <v>0</v>
      </c>
      <c r="K236" s="60">
        <f t="shared" si="261"/>
        <v>0</v>
      </c>
      <c r="L236" s="60">
        <f t="shared" si="261"/>
        <v>0</v>
      </c>
      <c r="M236" s="60">
        <f t="shared" si="261"/>
        <v>0</v>
      </c>
      <c r="N236" s="60">
        <f t="shared" si="261"/>
        <v>0</v>
      </c>
      <c r="O236" s="60">
        <f t="shared" si="259"/>
        <v>0</v>
      </c>
      <c r="P236" s="60">
        <f t="shared" ref="P236:S236" si="262">P235*$B236</f>
        <v>0</v>
      </c>
      <c r="Q236" s="60">
        <f t="shared" si="262"/>
        <v>0</v>
      </c>
      <c r="R236" s="60">
        <f t="shared" si="262"/>
        <v>0</v>
      </c>
      <c r="S236" s="60">
        <f t="shared" si="262"/>
        <v>0</v>
      </c>
      <c r="T236" s="16"/>
      <c r="U236" s="16"/>
      <c r="V236" s="16"/>
      <c r="W236" s="16"/>
      <c r="X236" s="16"/>
      <c r="Y236" s="16"/>
      <c r="Z236" s="16"/>
      <c r="AA236" s="16"/>
    </row>
    <row r="237" ht="12.0" customHeight="1">
      <c r="A237" s="63" t="s">
        <v>100</v>
      </c>
      <c r="B237" s="65">
        <f>1-B236</f>
        <v>0.75</v>
      </c>
      <c r="C237" s="60">
        <f t="shared" ref="C237:N237" si="263">C235*$B$17</f>
        <v>0</v>
      </c>
      <c r="D237" s="60">
        <f t="shared" si="263"/>
        <v>0</v>
      </c>
      <c r="E237" s="60">
        <f t="shared" si="263"/>
        <v>0</v>
      </c>
      <c r="F237" s="60">
        <f t="shared" si="263"/>
        <v>0</v>
      </c>
      <c r="G237" s="60">
        <f t="shared" si="263"/>
        <v>0</v>
      </c>
      <c r="H237" s="60">
        <f t="shared" si="263"/>
        <v>0</v>
      </c>
      <c r="I237" s="60">
        <f t="shared" si="263"/>
        <v>0</v>
      </c>
      <c r="J237" s="60">
        <f t="shared" si="263"/>
        <v>0</v>
      </c>
      <c r="K237" s="60">
        <f t="shared" si="263"/>
        <v>0</v>
      </c>
      <c r="L237" s="60">
        <f t="shared" si="263"/>
        <v>0</v>
      </c>
      <c r="M237" s="60">
        <f t="shared" si="263"/>
        <v>0</v>
      </c>
      <c r="N237" s="60">
        <f t="shared" si="263"/>
        <v>0</v>
      </c>
      <c r="O237" s="60">
        <f t="shared" si="259"/>
        <v>0</v>
      </c>
      <c r="P237" s="60">
        <f t="shared" ref="P237:S237" si="264">P235-P236</f>
        <v>0</v>
      </c>
      <c r="Q237" s="60">
        <f t="shared" si="264"/>
        <v>0</v>
      </c>
      <c r="R237" s="60">
        <f t="shared" si="264"/>
        <v>0</v>
      </c>
      <c r="S237" s="60">
        <f t="shared" si="264"/>
        <v>0</v>
      </c>
      <c r="T237" s="16"/>
      <c r="U237" s="16"/>
      <c r="V237" s="16"/>
      <c r="W237" s="16"/>
      <c r="X237" s="16"/>
      <c r="Y237" s="16"/>
      <c r="Z237" s="16"/>
      <c r="AA237" s="16"/>
    </row>
    <row r="238" ht="12.0" customHeight="1">
      <c r="A238" s="51" t="str">
        <f>Vendas!A249</f>
        <v/>
      </c>
      <c r="B238" s="29"/>
      <c r="C238" s="52" t="s">
        <v>73</v>
      </c>
      <c r="D238" s="52" t="s">
        <v>74</v>
      </c>
      <c r="E238" s="52" t="s">
        <v>75</v>
      </c>
      <c r="F238" s="52" t="s">
        <v>76</v>
      </c>
      <c r="G238" s="52" t="s">
        <v>77</v>
      </c>
      <c r="H238" s="52" t="s">
        <v>78</v>
      </c>
      <c r="I238" s="52" t="s">
        <v>79</v>
      </c>
      <c r="J238" s="52" t="s">
        <v>80</v>
      </c>
      <c r="K238" s="52" t="s">
        <v>81</v>
      </c>
      <c r="L238" s="52" t="s">
        <v>82</v>
      </c>
      <c r="M238" s="52" t="s">
        <v>83</v>
      </c>
      <c r="N238" s="52" t="s">
        <v>84</v>
      </c>
      <c r="O238" s="52" t="s">
        <v>26</v>
      </c>
      <c r="P238" s="52" t="s">
        <v>27</v>
      </c>
      <c r="Q238" s="52" t="s">
        <v>28</v>
      </c>
      <c r="R238" s="52" t="s">
        <v>29</v>
      </c>
      <c r="S238" s="52" t="s">
        <v>30</v>
      </c>
      <c r="T238" s="16"/>
      <c r="U238" s="16"/>
      <c r="V238" s="16"/>
      <c r="W238" s="16"/>
      <c r="X238" s="16"/>
      <c r="Y238" s="16"/>
      <c r="Z238" s="16"/>
      <c r="AA238" s="16"/>
    </row>
    <row r="239" ht="12.0" customHeight="1">
      <c r="A239" s="58" t="s">
        <v>102</v>
      </c>
      <c r="B239" s="29"/>
      <c r="C239" s="56" t="str">
        <f>Vendas!C251</f>
        <v/>
      </c>
      <c r="D239" s="56" t="str">
        <f>Vendas!D251</f>
        <v/>
      </c>
      <c r="E239" s="56" t="str">
        <f>Vendas!E251</f>
        <v/>
      </c>
      <c r="F239" s="56" t="str">
        <f>Vendas!F251</f>
        <v/>
      </c>
      <c r="G239" s="56" t="str">
        <f>Vendas!G251</f>
        <v/>
      </c>
      <c r="H239" s="56" t="str">
        <f>Vendas!H251</f>
        <v/>
      </c>
      <c r="I239" s="56" t="str">
        <f>Vendas!I251</f>
        <v/>
      </c>
      <c r="J239" s="56" t="str">
        <f>Vendas!J251</f>
        <v/>
      </c>
      <c r="K239" s="56" t="str">
        <f>Vendas!K251</f>
        <v/>
      </c>
      <c r="L239" s="56" t="str">
        <f>Vendas!L251</f>
        <v/>
      </c>
      <c r="M239" s="56" t="str">
        <f>Vendas!M251</f>
        <v/>
      </c>
      <c r="N239" s="56" t="str">
        <f>Vendas!N251</f>
        <v/>
      </c>
      <c r="O239" s="56">
        <f>SUM(C239:N239)</f>
        <v>0</v>
      </c>
      <c r="P239" s="56" t="str">
        <f>Vendas!P251</f>
        <v/>
      </c>
      <c r="Q239" s="56" t="str">
        <f>Vendas!Q251</f>
        <v/>
      </c>
      <c r="R239" s="56" t="str">
        <f>Vendas!R251</f>
        <v/>
      </c>
      <c r="S239" s="56" t="str">
        <f>Vendas!S251</f>
        <v/>
      </c>
      <c r="T239" s="16"/>
      <c r="U239" s="16"/>
      <c r="V239" s="16"/>
      <c r="W239" s="16"/>
      <c r="X239" s="16"/>
      <c r="Y239" s="16"/>
      <c r="Z239" s="16"/>
      <c r="AA239" s="16"/>
    </row>
    <row r="240" ht="12.0" customHeight="1">
      <c r="A240" s="63" t="s">
        <v>111</v>
      </c>
      <c r="B240" s="45">
        <v>0.0</v>
      </c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16"/>
      <c r="U240" s="16"/>
      <c r="V240" s="16"/>
      <c r="W240" s="16"/>
      <c r="X240" s="16"/>
      <c r="Y240" s="16"/>
      <c r="Z240" s="16"/>
      <c r="AA240" s="16"/>
    </row>
    <row r="241" ht="12.0" customHeight="1">
      <c r="A241" s="58" t="s">
        <v>103</v>
      </c>
      <c r="B241" s="29"/>
      <c r="C241" s="60">
        <f>Vendas!C252*(1-$B240)</f>
        <v>0</v>
      </c>
      <c r="D241" s="60">
        <f>Vendas!D252*(1-$B240)</f>
        <v>0</v>
      </c>
      <c r="E241" s="60">
        <f>Vendas!E252*(1-$B240)</f>
        <v>0</v>
      </c>
      <c r="F241" s="60">
        <f>Vendas!F252*(1-$B240)</f>
        <v>0</v>
      </c>
      <c r="G241" s="60">
        <f>Vendas!G252*(1-$B240)</f>
        <v>0</v>
      </c>
      <c r="H241" s="60">
        <f>Vendas!H252*(1-$B240)</f>
        <v>0</v>
      </c>
      <c r="I241" s="60">
        <f>Vendas!I252*(1-$B240)</f>
        <v>0</v>
      </c>
      <c r="J241" s="60">
        <f>Vendas!J252*(1-$B240)</f>
        <v>0</v>
      </c>
      <c r="K241" s="60">
        <f>Vendas!K252*(1-$B240)</f>
        <v>0</v>
      </c>
      <c r="L241" s="60">
        <f>Vendas!L252*(1-$B240)</f>
        <v>0</v>
      </c>
      <c r="M241" s="60">
        <f>Vendas!M252*(1-$B240)</f>
        <v>0</v>
      </c>
      <c r="N241" s="60">
        <f>Vendas!N252*(1-$B240)</f>
        <v>0</v>
      </c>
      <c r="O241" s="60">
        <f>AVERAGE(C241:N241)</f>
        <v>0</v>
      </c>
      <c r="P241" s="60">
        <f>Vendas!P252*(1-Aprovisionamento!$B240)</f>
        <v>0</v>
      </c>
      <c r="Q241" s="60">
        <f>Vendas!Q252*(1-Aprovisionamento!$B240)</f>
        <v>0</v>
      </c>
      <c r="R241" s="60">
        <f>Vendas!R252*(1-Aprovisionamento!$B240)</f>
        <v>0</v>
      </c>
      <c r="S241" s="60">
        <f>Vendas!S252*(1-Aprovisionamento!$B240)</f>
        <v>0</v>
      </c>
      <c r="T241" s="16"/>
      <c r="U241" s="16"/>
      <c r="V241" s="16"/>
      <c r="W241" s="16"/>
      <c r="X241" s="16"/>
      <c r="Y241" s="16"/>
      <c r="Z241" s="16"/>
      <c r="AA241" s="16"/>
    </row>
    <row r="242" ht="12.0" customHeight="1">
      <c r="A242" s="58" t="s">
        <v>112</v>
      </c>
      <c r="B242" s="29"/>
      <c r="C242" s="60">
        <f t="shared" ref="C242:N242" si="265">C239*C241</f>
        <v>0</v>
      </c>
      <c r="D242" s="60">
        <f t="shared" si="265"/>
        <v>0</v>
      </c>
      <c r="E242" s="60">
        <f t="shared" si="265"/>
        <v>0</v>
      </c>
      <c r="F242" s="60">
        <f t="shared" si="265"/>
        <v>0</v>
      </c>
      <c r="G242" s="60">
        <f t="shared" si="265"/>
        <v>0</v>
      </c>
      <c r="H242" s="60">
        <f t="shared" si="265"/>
        <v>0</v>
      </c>
      <c r="I242" s="60">
        <f t="shared" si="265"/>
        <v>0</v>
      </c>
      <c r="J242" s="60">
        <f t="shared" si="265"/>
        <v>0</v>
      </c>
      <c r="K242" s="60">
        <f t="shared" si="265"/>
        <v>0</v>
      </c>
      <c r="L242" s="60">
        <f t="shared" si="265"/>
        <v>0</v>
      </c>
      <c r="M242" s="60">
        <f t="shared" si="265"/>
        <v>0</v>
      </c>
      <c r="N242" s="60">
        <f t="shared" si="265"/>
        <v>0</v>
      </c>
      <c r="O242" s="60">
        <f>SUM(C242:N242)</f>
        <v>0</v>
      </c>
      <c r="P242" s="60">
        <f t="shared" ref="P242:S242" si="266">P239*P241</f>
        <v>0</v>
      </c>
      <c r="Q242" s="60">
        <f t="shared" si="266"/>
        <v>0</v>
      </c>
      <c r="R242" s="60">
        <f t="shared" si="266"/>
        <v>0</v>
      </c>
      <c r="S242" s="60">
        <f t="shared" si="266"/>
        <v>0</v>
      </c>
      <c r="T242" s="16"/>
      <c r="U242" s="16"/>
      <c r="V242" s="16"/>
      <c r="W242" s="16"/>
      <c r="X242" s="16"/>
      <c r="Y242" s="16"/>
      <c r="Z242" s="16"/>
      <c r="AA242" s="16"/>
    </row>
    <row r="243" ht="12.0" customHeight="1">
      <c r="A243" s="58" t="s">
        <v>96</v>
      </c>
      <c r="B243" s="29"/>
      <c r="C243" s="61" t="str">
        <f>Vendas!C254</f>
        <v/>
      </c>
      <c r="D243" s="61" t="str">
        <f>Vendas!D254</f>
        <v/>
      </c>
      <c r="E243" s="61" t="str">
        <f>Vendas!E254</f>
        <v/>
      </c>
      <c r="F243" s="61" t="str">
        <f>Vendas!F254</f>
        <v/>
      </c>
      <c r="G243" s="61" t="str">
        <f>Vendas!G254</f>
        <v/>
      </c>
      <c r="H243" s="61" t="str">
        <f>Vendas!H254</f>
        <v/>
      </c>
      <c r="I243" s="61" t="str">
        <f>Vendas!I254</f>
        <v/>
      </c>
      <c r="J243" s="61" t="str">
        <f>Vendas!J254</f>
        <v/>
      </c>
      <c r="K243" s="61" t="str">
        <f>Vendas!K254</f>
        <v/>
      </c>
      <c r="L243" s="61" t="str">
        <f>Vendas!L254</f>
        <v/>
      </c>
      <c r="M243" s="61" t="str">
        <f>Vendas!M254</f>
        <v/>
      </c>
      <c r="N243" s="61" t="str">
        <f>Vendas!N254</f>
        <v/>
      </c>
      <c r="O243" s="60"/>
      <c r="P243" s="60"/>
      <c r="Q243" s="60"/>
      <c r="R243" s="60"/>
      <c r="S243" s="60"/>
      <c r="T243" s="16"/>
      <c r="U243" s="16"/>
      <c r="V243" s="16"/>
      <c r="W243" s="16"/>
      <c r="X243" s="16"/>
      <c r="Y243" s="16"/>
      <c r="Z243" s="16"/>
      <c r="AA243" s="16"/>
    </row>
    <row r="244" ht="12.0" customHeight="1">
      <c r="A244" s="58" t="s">
        <v>113</v>
      </c>
      <c r="B244" s="29"/>
      <c r="C244" s="60">
        <f t="shared" ref="C244:N244" si="267">C242*C243</f>
        <v>0</v>
      </c>
      <c r="D244" s="60">
        <f t="shared" si="267"/>
        <v>0</v>
      </c>
      <c r="E244" s="60">
        <f t="shared" si="267"/>
        <v>0</v>
      </c>
      <c r="F244" s="60">
        <f t="shared" si="267"/>
        <v>0</v>
      </c>
      <c r="G244" s="60">
        <f t="shared" si="267"/>
        <v>0</v>
      </c>
      <c r="H244" s="60">
        <f t="shared" si="267"/>
        <v>0</v>
      </c>
      <c r="I244" s="60">
        <f t="shared" si="267"/>
        <v>0</v>
      </c>
      <c r="J244" s="60">
        <f t="shared" si="267"/>
        <v>0</v>
      </c>
      <c r="K244" s="60">
        <f t="shared" si="267"/>
        <v>0</v>
      </c>
      <c r="L244" s="60">
        <f t="shared" si="267"/>
        <v>0</v>
      </c>
      <c r="M244" s="60">
        <f t="shared" si="267"/>
        <v>0</v>
      </c>
      <c r="N244" s="60">
        <f t="shared" si="267"/>
        <v>0</v>
      </c>
      <c r="O244" s="60">
        <f t="shared" ref="O244:O247" si="270">SUM(C244:N244)</f>
        <v>0</v>
      </c>
      <c r="P244" s="60">
        <f t="shared" ref="P244:S244" si="268">P242*$C243</f>
        <v>0</v>
      </c>
      <c r="Q244" s="60">
        <f t="shared" si="268"/>
        <v>0</v>
      </c>
      <c r="R244" s="60">
        <f t="shared" si="268"/>
        <v>0</v>
      </c>
      <c r="S244" s="60">
        <f t="shared" si="268"/>
        <v>0</v>
      </c>
      <c r="T244" s="16"/>
      <c r="U244" s="16"/>
      <c r="V244" s="16"/>
      <c r="W244" s="16"/>
      <c r="X244" s="16"/>
      <c r="Y244" s="16"/>
      <c r="Z244" s="16"/>
      <c r="AA244" s="16"/>
    </row>
    <row r="245" ht="12.0" customHeight="1">
      <c r="A245" s="58" t="s">
        <v>98</v>
      </c>
      <c r="B245" s="29"/>
      <c r="C245" s="60">
        <f t="shared" ref="C245:N245" si="269">C242+C244</f>
        <v>0</v>
      </c>
      <c r="D245" s="60">
        <f t="shared" si="269"/>
        <v>0</v>
      </c>
      <c r="E245" s="60">
        <f t="shared" si="269"/>
        <v>0</v>
      </c>
      <c r="F245" s="60">
        <f t="shared" si="269"/>
        <v>0</v>
      </c>
      <c r="G245" s="60">
        <f t="shared" si="269"/>
        <v>0</v>
      </c>
      <c r="H245" s="60">
        <f t="shared" si="269"/>
        <v>0</v>
      </c>
      <c r="I245" s="60">
        <f t="shared" si="269"/>
        <v>0</v>
      </c>
      <c r="J245" s="60">
        <f t="shared" si="269"/>
        <v>0</v>
      </c>
      <c r="K245" s="60">
        <f t="shared" si="269"/>
        <v>0</v>
      </c>
      <c r="L245" s="60">
        <f t="shared" si="269"/>
        <v>0</v>
      </c>
      <c r="M245" s="60">
        <f t="shared" si="269"/>
        <v>0</v>
      </c>
      <c r="N245" s="60">
        <f t="shared" si="269"/>
        <v>0</v>
      </c>
      <c r="O245" s="60">
        <f t="shared" si="270"/>
        <v>0</v>
      </c>
      <c r="P245" s="60">
        <f t="shared" ref="P245:S245" si="271">P242+P244</f>
        <v>0</v>
      </c>
      <c r="Q245" s="60">
        <f t="shared" si="271"/>
        <v>0</v>
      </c>
      <c r="R245" s="60">
        <f t="shared" si="271"/>
        <v>0</v>
      </c>
      <c r="S245" s="60">
        <f t="shared" si="271"/>
        <v>0</v>
      </c>
      <c r="T245" s="16"/>
      <c r="U245" s="16"/>
      <c r="V245" s="16"/>
      <c r="W245" s="16"/>
      <c r="X245" s="16"/>
      <c r="Y245" s="16"/>
      <c r="Z245" s="16"/>
      <c r="AA245" s="16"/>
    </row>
    <row r="246" ht="12.0" customHeight="1">
      <c r="A246" s="63" t="s">
        <v>99</v>
      </c>
      <c r="B246" s="64">
        <v>0.25</v>
      </c>
      <c r="C246" s="60">
        <f t="shared" ref="C246:N246" si="272">C245*$B$16</f>
        <v>0</v>
      </c>
      <c r="D246" s="60">
        <f t="shared" si="272"/>
        <v>0</v>
      </c>
      <c r="E246" s="60">
        <f t="shared" si="272"/>
        <v>0</v>
      </c>
      <c r="F246" s="60">
        <f t="shared" si="272"/>
        <v>0</v>
      </c>
      <c r="G246" s="60">
        <f t="shared" si="272"/>
        <v>0</v>
      </c>
      <c r="H246" s="60">
        <f t="shared" si="272"/>
        <v>0</v>
      </c>
      <c r="I246" s="60">
        <f t="shared" si="272"/>
        <v>0</v>
      </c>
      <c r="J246" s="60">
        <f t="shared" si="272"/>
        <v>0</v>
      </c>
      <c r="K246" s="60">
        <f t="shared" si="272"/>
        <v>0</v>
      </c>
      <c r="L246" s="60">
        <f t="shared" si="272"/>
        <v>0</v>
      </c>
      <c r="M246" s="60">
        <f t="shared" si="272"/>
        <v>0</v>
      </c>
      <c r="N246" s="60">
        <f t="shared" si="272"/>
        <v>0</v>
      </c>
      <c r="O246" s="60">
        <f t="shared" si="270"/>
        <v>0</v>
      </c>
      <c r="P246" s="60">
        <f t="shared" ref="P246:S246" si="273">P245*$B246</f>
        <v>0</v>
      </c>
      <c r="Q246" s="60">
        <f t="shared" si="273"/>
        <v>0</v>
      </c>
      <c r="R246" s="60">
        <f t="shared" si="273"/>
        <v>0</v>
      </c>
      <c r="S246" s="60">
        <f t="shared" si="273"/>
        <v>0</v>
      </c>
      <c r="T246" s="16"/>
      <c r="U246" s="16"/>
      <c r="V246" s="16"/>
      <c r="W246" s="16"/>
      <c r="X246" s="16"/>
      <c r="Y246" s="16"/>
      <c r="Z246" s="16"/>
      <c r="AA246" s="16"/>
    </row>
    <row r="247" ht="12.0" customHeight="1">
      <c r="A247" s="63" t="s">
        <v>100</v>
      </c>
      <c r="B247" s="65">
        <f>1-B246</f>
        <v>0.75</v>
      </c>
      <c r="C247" s="60">
        <f t="shared" ref="C247:N247" si="274">C245*$B$17</f>
        <v>0</v>
      </c>
      <c r="D247" s="60">
        <f t="shared" si="274"/>
        <v>0</v>
      </c>
      <c r="E247" s="60">
        <f t="shared" si="274"/>
        <v>0</v>
      </c>
      <c r="F247" s="60">
        <f t="shared" si="274"/>
        <v>0</v>
      </c>
      <c r="G247" s="60">
        <f t="shared" si="274"/>
        <v>0</v>
      </c>
      <c r="H247" s="60">
        <f t="shared" si="274"/>
        <v>0</v>
      </c>
      <c r="I247" s="60">
        <f t="shared" si="274"/>
        <v>0</v>
      </c>
      <c r="J247" s="60">
        <f t="shared" si="274"/>
        <v>0</v>
      </c>
      <c r="K247" s="60">
        <f t="shared" si="274"/>
        <v>0</v>
      </c>
      <c r="L247" s="60">
        <f t="shared" si="274"/>
        <v>0</v>
      </c>
      <c r="M247" s="60">
        <f t="shared" si="274"/>
        <v>0</v>
      </c>
      <c r="N247" s="60">
        <f t="shared" si="274"/>
        <v>0</v>
      </c>
      <c r="O247" s="60">
        <f t="shared" si="270"/>
        <v>0</v>
      </c>
      <c r="P247" s="60">
        <f t="shared" ref="P247:S247" si="275">P245-P246</f>
        <v>0</v>
      </c>
      <c r="Q247" s="60">
        <f t="shared" si="275"/>
        <v>0</v>
      </c>
      <c r="R247" s="60">
        <f t="shared" si="275"/>
        <v>0</v>
      </c>
      <c r="S247" s="60">
        <f t="shared" si="275"/>
        <v>0</v>
      </c>
      <c r="T247" s="16"/>
      <c r="U247" s="16"/>
      <c r="V247" s="16"/>
      <c r="W247" s="16"/>
      <c r="X247" s="16"/>
      <c r="Y247" s="16"/>
      <c r="Z247" s="16"/>
      <c r="AA247" s="16"/>
    </row>
    <row r="248" ht="12.0" customHeight="1">
      <c r="A248" s="51" t="str">
        <f>Vendas!A259</f>
        <v/>
      </c>
      <c r="B248" s="29"/>
      <c r="C248" s="52" t="s">
        <v>73</v>
      </c>
      <c r="D248" s="52" t="s">
        <v>74</v>
      </c>
      <c r="E248" s="52" t="s">
        <v>75</v>
      </c>
      <c r="F248" s="52" t="s">
        <v>76</v>
      </c>
      <c r="G248" s="52" t="s">
        <v>77</v>
      </c>
      <c r="H248" s="52" t="s">
        <v>78</v>
      </c>
      <c r="I248" s="52" t="s">
        <v>79</v>
      </c>
      <c r="J248" s="52" t="s">
        <v>80</v>
      </c>
      <c r="K248" s="52" t="s">
        <v>81</v>
      </c>
      <c r="L248" s="52" t="s">
        <v>82</v>
      </c>
      <c r="M248" s="52" t="s">
        <v>83</v>
      </c>
      <c r="N248" s="52" t="s">
        <v>84</v>
      </c>
      <c r="O248" s="52" t="s">
        <v>26</v>
      </c>
      <c r="P248" s="52" t="s">
        <v>27</v>
      </c>
      <c r="Q248" s="52" t="s">
        <v>28</v>
      </c>
      <c r="R248" s="52" t="s">
        <v>29</v>
      </c>
      <c r="S248" s="52" t="s">
        <v>30</v>
      </c>
      <c r="T248" s="16"/>
      <c r="U248" s="16"/>
      <c r="V248" s="16"/>
      <c r="W248" s="16"/>
      <c r="X248" s="16"/>
      <c r="Y248" s="16"/>
      <c r="Z248" s="16"/>
      <c r="AA248" s="16"/>
    </row>
    <row r="249" ht="12.0" customHeight="1">
      <c r="A249" s="58" t="s">
        <v>102</v>
      </c>
      <c r="B249" s="29"/>
      <c r="C249" s="56" t="str">
        <f>Vendas!C261</f>
        <v/>
      </c>
      <c r="D249" s="56" t="str">
        <f>Vendas!D261</f>
        <v/>
      </c>
      <c r="E249" s="56" t="str">
        <f>Vendas!E261</f>
        <v/>
      </c>
      <c r="F249" s="56" t="str">
        <f>Vendas!F261</f>
        <v/>
      </c>
      <c r="G249" s="56" t="str">
        <f>Vendas!G261</f>
        <v/>
      </c>
      <c r="H249" s="56" t="str">
        <f>Vendas!H261</f>
        <v/>
      </c>
      <c r="I249" s="56" t="str">
        <f>Vendas!I261</f>
        <v/>
      </c>
      <c r="J249" s="56" t="str">
        <f>Vendas!J261</f>
        <v/>
      </c>
      <c r="K249" s="56" t="str">
        <f>Vendas!K261</f>
        <v/>
      </c>
      <c r="L249" s="56" t="str">
        <f>Vendas!L261</f>
        <v/>
      </c>
      <c r="M249" s="56" t="str">
        <f>Vendas!M261</f>
        <v/>
      </c>
      <c r="N249" s="56" t="str">
        <f>Vendas!N261</f>
        <v/>
      </c>
      <c r="O249" s="56">
        <f>SUM(C249:N249)</f>
        <v>0</v>
      </c>
      <c r="P249" s="56" t="str">
        <f>Vendas!P261</f>
        <v/>
      </c>
      <c r="Q249" s="56" t="str">
        <f>Vendas!Q261</f>
        <v/>
      </c>
      <c r="R249" s="56" t="str">
        <f>Vendas!R261</f>
        <v/>
      </c>
      <c r="S249" s="56" t="str">
        <f>Vendas!S261</f>
        <v/>
      </c>
      <c r="T249" s="16"/>
      <c r="U249" s="16"/>
      <c r="V249" s="16"/>
      <c r="W249" s="16"/>
      <c r="X249" s="16"/>
      <c r="Y249" s="16"/>
      <c r="Z249" s="16"/>
      <c r="AA249" s="16"/>
    </row>
    <row r="250" ht="12.0" customHeight="1">
      <c r="A250" s="63" t="s">
        <v>111</v>
      </c>
      <c r="B250" s="45">
        <v>0.0</v>
      </c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16"/>
      <c r="U250" s="16"/>
      <c r="V250" s="16"/>
      <c r="W250" s="16"/>
      <c r="X250" s="16"/>
      <c r="Y250" s="16"/>
      <c r="Z250" s="16"/>
      <c r="AA250" s="16"/>
    </row>
    <row r="251" ht="12.0" customHeight="1">
      <c r="A251" s="58" t="s">
        <v>103</v>
      </c>
      <c r="B251" s="29"/>
      <c r="C251" s="60">
        <f>Vendas!C262*(1-$B250)</f>
        <v>0</v>
      </c>
      <c r="D251" s="60">
        <f>Vendas!D262*(1-$B250)</f>
        <v>0</v>
      </c>
      <c r="E251" s="60">
        <f>Vendas!E262*(1-$B250)</f>
        <v>0</v>
      </c>
      <c r="F251" s="60">
        <f>Vendas!F262*(1-$B250)</f>
        <v>0</v>
      </c>
      <c r="G251" s="60">
        <f>Vendas!G262*(1-$B250)</f>
        <v>0</v>
      </c>
      <c r="H251" s="60">
        <f>Vendas!H262*(1-$B250)</f>
        <v>0</v>
      </c>
      <c r="I251" s="60">
        <f>Vendas!I262*(1-$B250)</f>
        <v>0</v>
      </c>
      <c r="J251" s="60">
        <f>Vendas!J262*(1-$B250)</f>
        <v>0</v>
      </c>
      <c r="K251" s="60">
        <f>Vendas!K262*(1-$B250)</f>
        <v>0</v>
      </c>
      <c r="L251" s="60">
        <f>Vendas!L262*(1-$B250)</f>
        <v>0</v>
      </c>
      <c r="M251" s="60">
        <f>Vendas!M262*(1-$B250)</f>
        <v>0</v>
      </c>
      <c r="N251" s="60">
        <f>Vendas!N262*(1-$B250)</f>
        <v>0</v>
      </c>
      <c r="O251" s="60">
        <f>AVERAGE(C251:N251)</f>
        <v>0</v>
      </c>
      <c r="P251" s="60">
        <f>Vendas!P262*(1-Aprovisionamento!$B250)</f>
        <v>0</v>
      </c>
      <c r="Q251" s="60">
        <f>Vendas!Q262*(1-Aprovisionamento!$B250)</f>
        <v>0</v>
      </c>
      <c r="R251" s="60">
        <f>Vendas!R262*(1-Aprovisionamento!$B250)</f>
        <v>0</v>
      </c>
      <c r="S251" s="60">
        <f>Vendas!S262*(1-Aprovisionamento!$B250)</f>
        <v>0</v>
      </c>
      <c r="T251" s="16"/>
      <c r="U251" s="16"/>
      <c r="V251" s="16"/>
      <c r="W251" s="16"/>
      <c r="X251" s="16"/>
      <c r="Y251" s="16"/>
      <c r="Z251" s="16"/>
      <c r="AA251" s="16"/>
    </row>
    <row r="252" ht="12.0" customHeight="1">
      <c r="A252" s="58" t="s">
        <v>112</v>
      </c>
      <c r="B252" s="29"/>
      <c r="C252" s="60">
        <f t="shared" ref="C252:N252" si="276">C249*C251</f>
        <v>0</v>
      </c>
      <c r="D252" s="60">
        <f t="shared" si="276"/>
        <v>0</v>
      </c>
      <c r="E252" s="60">
        <f t="shared" si="276"/>
        <v>0</v>
      </c>
      <c r="F252" s="60">
        <f t="shared" si="276"/>
        <v>0</v>
      </c>
      <c r="G252" s="60">
        <f t="shared" si="276"/>
        <v>0</v>
      </c>
      <c r="H252" s="60">
        <f t="shared" si="276"/>
        <v>0</v>
      </c>
      <c r="I252" s="60">
        <f t="shared" si="276"/>
        <v>0</v>
      </c>
      <c r="J252" s="60">
        <f t="shared" si="276"/>
        <v>0</v>
      </c>
      <c r="K252" s="60">
        <f t="shared" si="276"/>
        <v>0</v>
      </c>
      <c r="L252" s="60">
        <f t="shared" si="276"/>
        <v>0</v>
      </c>
      <c r="M252" s="60">
        <f t="shared" si="276"/>
        <v>0</v>
      </c>
      <c r="N252" s="60">
        <f t="shared" si="276"/>
        <v>0</v>
      </c>
      <c r="O252" s="60">
        <f>SUM(C252:N252)</f>
        <v>0</v>
      </c>
      <c r="P252" s="60">
        <f t="shared" ref="P252:S252" si="277">P249*P251</f>
        <v>0</v>
      </c>
      <c r="Q252" s="60">
        <f t="shared" si="277"/>
        <v>0</v>
      </c>
      <c r="R252" s="60">
        <f t="shared" si="277"/>
        <v>0</v>
      </c>
      <c r="S252" s="60">
        <f t="shared" si="277"/>
        <v>0</v>
      </c>
      <c r="T252" s="16"/>
      <c r="U252" s="16"/>
      <c r="V252" s="16"/>
      <c r="W252" s="16"/>
      <c r="X252" s="16"/>
      <c r="Y252" s="16"/>
      <c r="Z252" s="16"/>
      <c r="AA252" s="16"/>
    </row>
    <row r="253" ht="12.0" customHeight="1">
      <c r="A253" s="58" t="s">
        <v>96</v>
      </c>
      <c r="B253" s="29"/>
      <c r="C253" s="61" t="str">
        <f>Vendas!C264</f>
        <v/>
      </c>
      <c r="D253" s="61" t="str">
        <f>Vendas!D264</f>
        <v/>
      </c>
      <c r="E253" s="61" t="str">
        <f>Vendas!E264</f>
        <v/>
      </c>
      <c r="F253" s="61" t="str">
        <f>Vendas!F264</f>
        <v/>
      </c>
      <c r="G253" s="61" t="str">
        <f>Vendas!G264</f>
        <v/>
      </c>
      <c r="H253" s="61" t="str">
        <f>Vendas!H264</f>
        <v/>
      </c>
      <c r="I253" s="61" t="str">
        <f>Vendas!I264</f>
        <v/>
      </c>
      <c r="J253" s="61" t="str">
        <f>Vendas!J264</f>
        <v/>
      </c>
      <c r="K253" s="61" t="str">
        <f>Vendas!K264</f>
        <v/>
      </c>
      <c r="L253" s="61" t="str">
        <f>Vendas!L264</f>
        <v/>
      </c>
      <c r="M253" s="61" t="str">
        <f>Vendas!M264</f>
        <v/>
      </c>
      <c r="N253" s="61" t="str">
        <f>Vendas!N264</f>
        <v/>
      </c>
      <c r="O253" s="60"/>
      <c r="P253" s="60"/>
      <c r="Q253" s="60"/>
      <c r="R253" s="60"/>
      <c r="S253" s="60"/>
      <c r="T253" s="16"/>
      <c r="U253" s="16"/>
      <c r="V253" s="16"/>
      <c r="W253" s="16"/>
      <c r="X253" s="16"/>
      <c r="Y253" s="16"/>
      <c r="Z253" s="16"/>
      <c r="AA253" s="16"/>
    </row>
    <row r="254" ht="12.0" customHeight="1">
      <c r="A254" s="58" t="s">
        <v>113</v>
      </c>
      <c r="B254" s="29"/>
      <c r="C254" s="60">
        <f t="shared" ref="C254:N254" si="278">C252*C253</f>
        <v>0</v>
      </c>
      <c r="D254" s="60">
        <f t="shared" si="278"/>
        <v>0</v>
      </c>
      <c r="E254" s="60">
        <f t="shared" si="278"/>
        <v>0</v>
      </c>
      <c r="F254" s="60">
        <f t="shared" si="278"/>
        <v>0</v>
      </c>
      <c r="G254" s="60">
        <f t="shared" si="278"/>
        <v>0</v>
      </c>
      <c r="H254" s="60">
        <f t="shared" si="278"/>
        <v>0</v>
      </c>
      <c r="I254" s="60">
        <f t="shared" si="278"/>
        <v>0</v>
      </c>
      <c r="J254" s="60">
        <f t="shared" si="278"/>
        <v>0</v>
      </c>
      <c r="K254" s="60">
        <f t="shared" si="278"/>
        <v>0</v>
      </c>
      <c r="L254" s="60">
        <f t="shared" si="278"/>
        <v>0</v>
      </c>
      <c r="M254" s="60">
        <f t="shared" si="278"/>
        <v>0</v>
      </c>
      <c r="N254" s="60">
        <f t="shared" si="278"/>
        <v>0</v>
      </c>
      <c r="O254" s="60">
        <f t="shared" ref="O254:O257" si="281">SUM(C254:N254)</f>
        <v>0</v>
      </c>
      <c r="P254" s="60">
        <f t="shared" ref="P254:S254" si="279">P252*$C253</f>
        <v>0</v>
      </c>
      <c r="Q254" s="60">
        <f t="shared" si="279"/>
        <v>0</v>
      </c>
      <c r="R254" s="60">
        <f t="shared" si="279"/>
        <v>0</v>
      </c>
      <c r="S254" s="60">
        <f t="shared" si="279"/>
        <v>0</v>
      </c>
      <c r="T254" s="16"/>
      <c r="U254" s="16"/>
      <c r="V254" s="16"/>
      <c r="W254" s="16"/>
      <c r="X254" s="16"/>
      <c r="Y254" s="16"/>
      <c r="Z254" s="16"/>
      <c r="AA254" s="16"/>
    </row>
    <row r="255" ht="12.0" customHeight="1">
      <c r="A255" s="58" t="s">
        <v>98</v>
      </c>
      <c r="B255" s="29"/>
      <c r="C255" s="60">
        <f t="shared" ref="C255:N255" si="280">C252+C254</f>
        <v>0</v>
      </c>
      <c r="D255" s="60">
        <f t="shared" si="280"/>
        <v>0</v>
      </c>
      <c r="E255" s="60">
        <f t="shared" si="280"/>
        <v>0</v>
      </c>
      <c r="F255" s="60">
        <f t="shared" si="280"/>
        <v>0</v>
      </c>
      <c r="G255" s="60">
        <f t="shared" si="280"/>
        <v>0</v>
      </c>
      <c r="H255" s="60">
        <f t="shared" si="280"/>
        <v>0</v>
      </c>
      <c r="I255" s="60">
        <f t="shared" si="280"/>
        <v>0</v>
      </c>
      <c r="J255" s="60">
        <f t="shared" si="280"/>
        <v>0</v>
      </c>
      <c r="K255" s="60">
        <f t="shared" si="280"/>
        <v>0</v>
      </c>
      <c r="L255" s="60">
        <f t="shared" si="280"/>
        <v>0</v>
      </c>
      <c r="M255" s="60">
        <f t="shared" si="280"/>
        <v>0</v>
      </c>
      <c r="N255" s="60">
        <f t="shared" si="280"/>
        <v>0</v>
      </c>
      <c r="O255" s="60">
        <f t="shared" si="281"/>
        <v>0</v>
      </c>
      <c r="P255" s="60">
        <f t="shared" ref="P255:S255" si="282">P252+P254</f>
        <v>0</v>
      </c>
      <c r="Q255" s="60">
        <f t="shared" si="282"/>
        <v>0</v>
      </c>
      <c r="R255" s="60">
        <f t="shared" si="282"/>
        <v>0</v>
      </c>
      <c r="S255" s="60">
        <f t="shared" si="282"/>
        <v>0</v>
      </c>
      <c r="T255" s="16"/>
      <c r="U255" s="16"/>
      <c r="V255" s="16"/>
      <c r="W255" s="16"/>
      <c r="X255" s="16"/>
      <c r="Y255" s="16"/>
      <c r="Z255" s="16"/>
      <c r="AA255" s="16"/>
    </row>
    <row r="256" ht="12.0" customHeight="1">
      <c r="A256" s="63" t="s">
        <v>99</v>
      </c>
      <c r="B256" s="64">
        <v>0.25</v>
      </c>
      <c r="C256" s="60">
        <f t="shared" ref="C256:N256" si="283">C255*$B$16</f>
        <v>0</v>
      </c>
      <c r="D256" s="60">
        <f t="shared" si="283"/>
        <v>0</v>
      </c>
      <c r="E256" s="60">
        <f t="shared" si="283"/>
        <v>0</v>
      </c>
      <c r="F256" s="60">
        <f t="shared" si="283"/>
        <v>0</v>
      </c>
      <c r="G256" s="60">
        <f t="shared" si="283"/>
        <v>0</v>
      </c>
      <c r="H256" s="60">
        <f t="shared" si="283"/>
        <v>0</v>
      </c>
      <c r="I256" s="60">
        <f t="shared" si="283"/>
        <v>0</v>
      </c>
      <c r="J256" s="60">
        <f t="shared" si="283"/>
        <v>0</v>
      </c>
      <c r="K256" s="60">
        <f t="shared" si="283"/>
        <v>0</v>
      </c>
      <c r="L256" s="60">
        <f t="shared" si="283"/>
        <v>0</v>
      </c>
      <c r="M256" s="60">
        <f t="shared" si="283"/>
        <v>0</v>
      </c>
      <c r="N256" s="60">
        <f t="shared" si="283"/>
        <v>0</v>
      </c>
      <c r="O256" s="60">
        <f t="shared" si="281"/>
        <v>0</v>
      </c>
      <c r="P256" s="60">
        <f t="shared" ref="P256:S256" si="284">P255*$B256</f>
        <v>0</v>
      </c>
      <c r="Q256" s="60">
        <f t="shared" si="284"/>
        <v>0</v>
      </c>
      <c r="R256" s="60">
        <f t="shared" si="284"/>
        <v>0</v>
      </c>
      <c r="S256" s="60">
        <f t="shared" si="284"/>
        <v>0</v>
      </c>
      <c r="T256" s="16"/>
      <c r="U256" s="16"/>
      <c r="V256" s="16"/>
      <c r="W256" s="16"/>
      <c r="X256" s="16"/>
      <c r="Y256" s="16"/>
      <c r="Z256" s="16"/>
      <c r="AA256" s="16"/>
    </row>
    <row r="257" ht="12.0" customHeight="1">
      <c r="A257" s="63" t="s">
        <v>100</v>
      </c>
      <c r="B257" s="65">
        <f>1-B256</f>
        <v>0.75</v>
      </c>
      <c r="C257" s="60">
        <f t="shared" ref="C257:N257" si="285">C255*$B$17</f>
        <v>0</v>
      </c>
      <c r="D257" s="60">
        <f t="shared" si="285"/>
        <v>0</v>
      </c>
      <c r="E257" s="60">
        <f t="shared" si="285"/>
        <v>0</v>
      </c>
      <c r="F257" s="60">
        <f t="shared" si="285"/>
        <v>0</v>
      </c>
      <c r="G257" s="60">
        <f t="shared" si="285"/>
        <v>0</v>
      </c>
      <c r="H257" s="60">
        <f t="shared" si="285"/>
        <v>0</v>
      </c>
      <c r="I257" s="60">
        <f t="shared" si="285"/>
        <v>0</v>
      </c>
      <c r="J257" s="60">
        <f t="shared" si="285"/>
        <v>0</v>
      </c>
      <c r="K257" s="60">
        <f t="shared" si="285"/>
        <v>0</v>
      </c>
      <c r="L257" s="60">
        <f t="shared" si="285"/>
        <v>0</v>
      </c>
      <c r="M257" s="60">
        <f t="shared" si="285"/>
        <v>0</v>
      </c>
      <c r="N257" s="60">
        <f t="shared" si="285"/>
        <v>0</v>
      </c>
      <c r="O257" s="60">
        <f t="shared" si="281"/>
        <v>0</v>
      </c>
      <c r="P257" s="60">
        <f t="shared" ref="P257:S257" si="286">P255-P256</f>
        <v>0</v>
      </c>
      <c r="Q257" s="60">
        <f t="shared" si="286"/>
        <v>0</v>
      </c>
      <c r="R257" s="60">
        <f t="shared" si="286"/>
        <v>0</v>
      </c>
      <c r="S257" s="60">
        <f t="shared" si="286"/>
        <v>0</v>
      </c>
      <c r="T257" s="16"/>
      <c r="U257" s="16"/>
      <c r="V257" s="16"/>
      <c r="W257" s="16"/>
      <c r="X257" s="16"/>
      <c r="Y257" s="16"/>
      <c r="Z257" s="16"/>
      <c r="AA257" s="16"/>
    </row>
    <row r="258" ht="12.0" customHeight="1">
      <c r="A258" s="51" t="str">
        <f>Vendas!A269</f>
        <v/>
      </c>
      <c r="B258" s="29"/>
      <c r="C258" s="52" t="s">
        <v>73</v>
      </c>
      <c r="D258" s="52" t="s">
        <v>74</v>
      </c>
      <c r="E258" s="52" t="s">
        <v>75</v>
      </c>
      <c r="F258" s="52" t="s">
        <v>76</v>
      </c>
      <c r="G258" s="52" t="s">
        <v>77</v>
      </c>
      <c r="H258" s="52" t="s">
        <v>78</v>
      </c>
      <c r="I258" s="52" t="s">
        <v>79</v>
      </c>
      <c r="J258" s="52" t="s">
        <v>80</v>
      </c>
      <c r="K258" s="52" t="s">
        <v>81</v>
      </c>
      <c r="L258" s="52" t="s">
        <v>82</v>
      </c>
      <c r="M258" s="52" t="s">
        <v>83</v>
      </c>
      <c r="N258" s="52" t="s">
        <v>84</v>
      </c>
      <c r="O258" s="52" t="s">
        <v>26</v>
      </c>
      <c r="P258" s="52" t="s">
        <v>27</v>
      </c>
      <c r="Q258" s="52" t="s">
        <v>28</v>
      </c>
      <c r="R258" s="52" t="s">
        <v>29</v>
      </c>
      <c r="S258" s="52" t="s">
        <v>30</v>
      </c>
      <c r="T258" s="16"/>
      <c r="U258" s="16"/>
      <c r="V258" s="16"/>
      <c r="W258" s="16"/>
      <c r="X258" s="16"/>
      <c r="Y258" s="16"/>
      <c r="Z258" s="16"/>
      <c r="AA258" s="16"/>
    </row>
    <row r="259" ht="12.0" customHeight="1">
      <c r="A259" s="58" t="s">
        <v>102</v>
      </c>
      <c r="B259" s="29"/>
      <c r="C259" s="56" t="str">
        <f>Vendas!C271</f>
        <v/>
      </c>
      <c r="D259" s="56" t="str">
        <f>Vendas!D271</f>
        <v/>
      </c>
      <c r="E259" s="56" t="str">
        <f>Vendas!E271</f>
        <v/>
      </c>
      <c r="F259" s="56" t="str">
        <f>Vendas!F271</f>
        <v/>
      </c>
      <c r="G259" s="56" t="str">
        <f>Vendas!G271</f>
        <v/>
      </c>
      <c r="H259" s="56" t="str">
        <f>Vendas!H271</f>
        <v/>
      </c>
      <c r="I259" s="56" t="str">
        <f>Vendas!I271</f>
        <v/>
      </c>
      <c r="J259" s="56" t="str">
        <f>Vendas!J271</f>
        <v/>
      </c>
      <c r="K259" s="56" t="str">
        <f>Vendas!K271</f>
        <v/>
      </c>
      <c r="L259" s="56" t="str">
        <f>Vendas!L271</f>
        <v/>
      </c>
      <c r="M259" s="56" t="str">
        <f>Vendas!M271</f>
        <v/>
      </c>
      <c r="N259" s="56" t="str">
        <f>Vendas!N271</f>
        <v/>
      </c>
      <c r="O259" s="56">
        <f>SUM(C259:N259)</f>
        <v>0</v>
      </c>
      <c r="P259" s="56" t="str">
        <f>Vendas!P271</f>
        <v/>
      </c>
      <c r="Q259" s="56" t="str">
        <f>Vendas!Q271</f>
        <v/>
      </c>
      <c r="R259" s="56" t="str">
        <f>Vendas!R271</f>
        <v/>
      </c>
      <c r="S259" s="56" t="str">
        <f>Vendas!S271</f>
        <v/>
      </c>
      <c r="T259" s="16"/>
      <c r="U259" s="16"/>
      <c r="V259" s="16"/>
      <c r="W259" s="16"/>
      <c r="X259" s="16"/>
      <c r="Y259" s="16"/>
      <c r="Z259" s="16"/>
      <c r="AA259" s="16"/>
    </row>
    <row r="260" ht="12.0" customHeight="1">
      <c r="A260" s="63" t="s">
        <v>111</v>
      </c>
      <c r="B260" s="45">
        <v>0.0</v>
      </c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16"/>
      <c r="U260" s="16"/>
      <c r="V260" s="16"/>
      <c r="W260" s="16"/>
      <c r="X260" s="16"/>
      <c r="Y260" s="16"/>
      <c r="Z260" s="16"/>
      <c r="AA260" s="16"/>
    </row>
    <row r="261" ht="12.0" customHeight="1">
      <c r="A261" s="58" t="s">
        <v>103</v>
      </c>
      <c r="B261" s="29"/>
      <c r="C261" s="60">
        <f>Vendas!C272*(1-$B260)</f>
        <v>0</v>
      </c>
      <c r="D261" s="60">
        <f>Vendas!D272*(1-$B260)</f>
        <v>0</v>
      </c>
      <c r="E261" s="60">
        <f>Vendas!E272*(1-$B260)</f>
        <v>0</v>
      </c>
      <c r="F261" s="60">
        <f>Vendas!F272*(1-$B260)</f>
        <v>0</v>
      </c>
      <c r="G261" s="60">
        <f>Vendas!G272*(1-$B260)</f>
        <v>0</v>
      </c>
      <c r="H261" s="60">
        <f>Vendas!H272*(1-$B260)</f>
        <v>0</v>
      </c>
      <c r="I261" s="60">
        <f>Vendas!I272*(1-$B260)</f>
        <v>0</v>
      </c>
      <c r="J261" s="60">
        <f>Vendas!J272*(1-$B260)</f>
        <v>0</v>
      </c>
      <c r="K261" s="60">
        <f>Vendas!K272*(1-$B260)</f>
        <v>0</v>
      </c>
      <c r="L261" s="60">
        <f>Vendas!L272*(1-$B260)</f>
        <v>0</v>
      </c>
      <c r="M261" s="60">
        <f>Vendas!M272*(1-$B260)</f>
        <v>0</v>
      </c>
      <c r="N261" s="60">
        <f>Vendas!N272*(1-$B260)</f>
        <v>0</v>
      </c>
      <c r="O261" s="60">
        <f>AVERAGE(C261:N261)</f>
        <v>0</v>
      </c>
      <c r="P261" s="60">
        <f>Vendas!P272*(1-Aprovisionamento!$B260)</f>
        <v>0</v>
      </c>
      <c r="Q261" s="60">
        <f>Vendas!Q272*(1-Aprovisionamento!$B260)</f>
        <v>0</v>
      </c>
      <c r="R261" s="60">
        <f>Vendas!R272*(1-Aprovisionamento!$B260)</f>
        <v>0</v>
      </c>
      <c r="S261" s="60">
        <f>Vendas!S272*(1-Aprovisionamento!$B260)</f>
        <v>0</v>
      </c>
      <c r="T261" s="16"/>
      <c r="U261" s="16"/>
      <c r="V261" s="16"/>
      <c r="W261" s="16"/>
      <c r="X261" s="16"/>
      <c r="Y261" s="16"/>
      <c r="Z261" s="16"/>
      <c r="AA261" s="16"/>
    </row>
    <row r="262" ht="12.0" customHeight="1">
      <c r="A262" s="58" t="s">
        <v>112</v>
      </c>
      <c r="B262" s="29"/>
      <c r="C262" s="60">
        <f t="shared" ref="C262:N262" si="287">C259*C261</f>
        <v>0</v>
      </c>
      <c r="D262" s="60">
        <f t="shared" si="287"/>
        <v>0</v>
      </c>
      <c r="E262" s="60">
        <f t="shared" si="287"/>
        <v>0</v>
      </c>
      <c r="F262" s="60">
        <f t="shared" si="287"/>
        <v>0</v>
      </c>
      <c r="G262" s="60">
        <f t="shared" si="287"/>
        <v>0</v>
      </c>
      <c r="H262" s="60">
        <f t="shared" si="287"/>
        <v>0</v>
      </c>
      <c r="I262" s="60">
        <f t="shared" si="287"/>
        <v>0</v>
      </c>
      <c r="J262" s="60">
        <f t="shared" si="287"/>
        <v>0</v>
      </c>
      <c r="K262" s="60">
        <f t="shared" si="287"/>
        <v>0</v>
      </c>
      <c r="L262" s="60">
        <f t="shared" si="287"/>
        <v>0</v>
      </c>
      <c r="M262" s="60">
        <f t="shared" si="287"/>
        <v>0</v>
      </c>
      <c r="N262" s="60">
        <f t="shared" si="287"/>
        <v>0</v>
      </c>
      <c r="O262" s="60">
        <f>SUM(C262:N262)</f>
        <v>0</v>
      </c>
      <c r="P262" s="60">
        <f t="shared" ref="P262:S262" si="288">P259*P261</f>
        <v>0</v>
      </c>
      <c r="Q262" s="60">
        <f t="shared" si="288"/>
        <v>0</v>
      </c>
      <c r="R262" s="60">
        <f t="shared" si="288"/>
        <v>0</v>
      </c>
      <c r="S262" s="60">
        <f t="shared" si="288"/>
        <v>0</v>
      </c>
      <c r="T262" s="16"/>
      <c r="U262" s="16"/>
      <c r="V262" s="16"/>
      <c r="W262" s="16"/>
      <c r="X262" s="16"/>
      <c r="Y262" s="16"/>
      <c r="Z262" s="16"/>
      <c r="AA262" s="16"/>
    </row>
    <row r="263" ht="12.0" customHeight="1">
      <c r="A263" s="58" t="s">
        <v>96</v>
      </c>
      <c r="B263" s="29"/>
      <c r="C263" s="61" t="str">
        <f>Vendas!C274</f>
        <v/>
      </c>
      <c r="D263" s="61" t="str">
        <f>Vendas!D274</f>
        <v/>
      </c>
      <c r="E263" s="61" t="str">
        <f>Vendas!E274</f>
        <v/>
      </c>
      <c r="F263" s="61" t="str">
        <f>Vendas!F274</f>
        <v/>
      </c>
      <c r="G263" s="61" t="str">
        <f>Vendas!G274</f>
        <v/>
      </c>
      <c r="H263" s="61" t="str">
        <f>Vendas!H274</f>
        <v/>
      </c>
      <c r="I263" s="61" t="str">
        <f>Vendas!I274</f>
        <v/>
      </c>
      <c r="J263" s="61" t="str">
        <f>Vendas!J274</f>
        <v/>
      </c>
      <c r="K263" s="61" t="str">
        <f>Vendas!K274</f>
        <v/>
      </c>
      <c r="L263" s="61" t="str">
        <f>Vendas!L274</f>
        <v/>
      </c>
      <c r="M263" s="61" t="str">
        <f>Vendas!M274</f>
        <v/>
      </c>
      <c r="N263" s="61" t="str">
        <f>Vendas!N274</f>
        <v/>
      </c>
      <c r="O263" s="60"/>
      <c r="P263" s="60"/>
      <c r="Q263" s="60"/>
      <c r="R263" s="60"/>
      <c r="S263" s="60"/>
      <c r="T263" s="16"/>
      <c r="U263" s="16"/>
      <c r="V263" s="16"/>
      <c r="W263" s="16"/>
      <c r="X263" s="16"/>
      <c r="Y263" s="16"/>
      <c r="Z263" s="16"/>
      <c r="AA263" s="16"/>
    </row>
    <row r="264" ht="12.0" customHeight="1">
      <c r="A264" s="58" t="s">
        <v>113</v>
      </c>
      <c r="B264" s="29"/>
      <c r="C264" s="60">
        <f t="shared" ref="C264:N264" si="289">C262*C263</f>
        <v>0</v>
      </c>
      <c r="D264" s="60">
        <f t="shared" si="289"/>
        <v>0</v>
      </c>
      <c r="E264" s="60">
        <f t="shared" si="289"/>
        <v>0</v>
      </c>
      <c r="F264" s="60">
        <f t="shared" si="289"/>
        <v>0</v>
      </c>
      <c r="G264" s="60">
        <f t="shared" si="289"/>
        <v>0</v>
      </c>
      <c r="H264" s="60">
        <f t="shared" si="289"/>
        <v>0</v>
      </c>
      <c r="I264" s="60">
        <f t="shared" si="289"/>
        <v>0</v>
      </c>
      <c r="J264" s="60">
        <f t="shared" si="289"/>
        <v>0</v>
      </c>
      <c r="K264" s="60">
        <f t="shared" si="289"/>
        <v>0</v>
      </c>
      <c r="L264" s="60">
        <f t="shared" si="289"/>
        <v>0</v>
      </c>
      <c r="M264" s="60">
        <f t="shared" si="289"/>
        <v>0</v>
      </c>
      <c r="N264" s="60">
        <f t="shared" si="289"/>
        <v>0</v>
      </c>
      <c r="O264" s="60">
        <f t="shared" ref="O264:O267" si="292">SUM(C264:N264)</f>
        <v>0</v>
      </c>
      <c r="P264" s="60">
        <f t="shared" ref="P264:S264" si="290">P262*$C263</f>
        <v>0</v>
      </c>
      <c r="Q264" s="60">
        <f t="shared" si="290"/>
        <v>0</v>
      </c>
      <c r="R264" s="60">
        <f t="shared" si="290"/>
        <v>0</v>
      </c>
      <c r="S264" s="60">
        <f t="shared" si="290"/>
        <v>0</v>
      </c>
      <c r="T264" s="16"/>
      <c r="U264" s="16"/>
      <c r="V264" s="16"/>
      <c r="W264" s="16"/>
      <c r="X264" s="16"/>
      <c r="Y264" s="16"/>
      <c r="Z264" s="16"/>
      <c r="AA264" s="16"/>
    </row>
    <row r="265" ht="12.0" customHeight="1">
      <c r="A265" s="58" t="s">
        <v>98</v>
      </c>
      <c r="B265" s="29"/>
      <c r="C265" s="60">
        <f t="shared" ref="C265:N265" si="291">C262+C264</f>
        <v>0</v>
      </c>
      <c r="D265" s="60">
        <f t="shared" si="291"/>
        <v>0</v>
      </c>
      <c r="E265" s="60">
        <f t="shared" si="291"/>
        <v>0</v>
      </c>
      <c r="F265" s="60">
        <f t="shared" si="291"/>
        <v>0</v>
      </c>
      <c r="G265" s="60">
        <f t="shared" si="291"/>
        <v>0</v>
      </c>
      <c r="H265" s="60">
        <f t="shared" si="291"/>
        <v>0</v>
      </c>
      <c r="I265" s="60">
        <f t="shared" si="291"/>
        <v>0</v>
      </c>
      <c r="J265" s="60">
        <f t="shared" si="291"/>
        <v>0</v>
      </c>
      <c r="K265" s="60">
        <f t="shared" si="291"/>
        <v>0</v>
      </c>
      <c r="L265" s="60">
        <f t="shared" si="291"/>
        <v>0</v>
      </c>
      <c r="M265" s="60">
        <f t="shared" si="291"/>
        <v>0</v>
      </c>
      <c r="N265" s="60">
        <f t="shared" si="291"/>
        <v>0</v>
      </c>
      <c r="O265" s="60">
        <f t="shared" si="292"/>
        <v>0</v>
      </c>
      <c r="P265" s="60">
        <f t="shared" ref="P265:S265" si="293">P262+P264</f>
        <v>0</v>
      </c>
      <c r="Q265" s="60">
        <f t="shared" si="293"/>
        <v>0</v>
      </c>
      <c r="R265" s="60">
        <f t="shared" si="293"/>
        <v>0</v>
      </c>
      <c r="S265" s="60">
        <f t="shared" si="293"/>
        <v>0</v>
      </c>
      <c r="T265" s="16"/>
      <c r="U265" s="16"/>
      <c r="V265" s="16"/>
      <c r="W265" s="16"/>
      <c r="X265" s="16"/>
      <c r="Y265" s="16"/>
      <c r="Z265" s="16"/>
      <c r="AA265" s="16"/>
    </row>
    <row r="266" ht="12.0" customHeight="1">
      <c r="A266" s="63" t="s">
        <v>99</v>
      </c>
      <c r="B266" s="64">
        <v>0.25</v>
      </c>
      <c r="C266" s="60">
        <f t="shared" ref="C266:N266" si="294">C265*$B$16</f>
        <v>0</v>
      </c>
      <c r="D266" s="60">
        <f t="shared" si="294"/>
        <v>0</v>
      </c>
      <c r="E266" s="60">
        <f t="shared" si="294"/>
        <v>0</v>
      </c>
      <c r="F266" s="60">
        <f t="shared" si="294"/>
        <v>0</v>
      </c>
      <c r="G266" s="60">
        <f t="shared" si="294"/>
        <v>0</v>
      </c>
      <c r="H266" s="60">
        <f t="shared" si="294"/>
        <v>0</v>
      </c>
      <c r="I266" s="60">
        <f t="shared" si="294"/>
        <v>0</v>
      </c>
      <c r="J266" s="60">
        <f t="shared" si="294"/>
        <v>0</v>
      </c>
      <c r="K266" s="60">
        <f t="shared" si="294"/>
        <v>0</v>
      </c>
      <c r="L266" s="60">
        <f t="shared" si="294"/>
        <v>0</v>
      </c>
      <c r="M266" s="60">
        <f t="shared" si="294"/>
        <v>0</v>
      </c>
      <c r="N266" s="60">
        <f t="shared" si="294"/>
        <v>0</v>
      </c>
      <c r="O266" s="60">
        <f t="shared" si="292"/>
        <v>0</v>
      </c>
      <c r="P266" s="60">
        <f t="shared" ref="P266:S266" si="295">P265*$B266</f>
        <v>0</v>
      </c>
      <c r="Q266" s="60">
        <f t="shared" si="295"/>
        <v>0</v>
      </c>
      <c r="R266" s="60">
        <f t="shared" si="295"/>
        <v>0</v>
      </c>
      <c r="S266" s="60">
        <f t="shared" si="295"/>
        <v>0</v>
      </c>
      <c r="T266" s="16"/>
      <c r="U266" s="16"/>
      <c r="V266" s="16"/>
      <c r="W266" s="16"/>
      <c r="X266" s="16"/>
      <c r="Y266" s="16"/>
      <c r="Z266" s="16"/>
      <c r="AA266" s="16"/>
    </row>
    <row r="267" ht="12.0" customHeight="1">
      <c r="A267" s="63" t="s">
        <v>100</v>
      </c>
      <c r="B267" s="65">
        <f>1-B266</f>
        <v>0.75</v>
      </c>
      <c r="C267" s="60">
        <f t="shared" ref="C267:N267" si="296">C265*$B$17</f>
        <v>0</v>
      </c>
      <c r="D267" s="60">
        <f t="shared" si="296"/>
        <v>0</v>
      </c>
      <c r="E267" s="60">
        <f t="shared" si="296"/>
        <v>0</v>
      </c>
      <c r="F267" s="60">
        <f t="shared" si="296"/>
        <v>0</v>
      </c>
      <c r="G267" s="60">
        <f t="shared" si="296"/>
        <v>0</v>
      </c>
      <c r="H267" s="60">
        <f t="shared" si="296"/>
        <v>0</v>
      </c>
      <c r="I267" s="60">
        <f t="shared" si="296"/>
        <v>0</v>
      </c>
      <c r="J267" s="60">
        <f t="shared" si="296"/>
        <v>0</v>
      </c>
      <c r="K267" s="60">
        <f t="shared" si="296"/>
        <v>0</v>
      </c>
      <c r="L267" s="60">
        <f t="shared" si="296"/>
        <v>0</v>
      </c>
      <c r="M267" s="60">
        <f t="shared" si="296"/>
        <v>0</v>
      </c>
      <c r="N267" s="60">
        <f t="shared" si="296"/>
        <v>0</v>
      </c>
      <c r="O267" s="60">
        <f t="shared" si="292"/>
        <v>0</v>
      </c>
      <c r="P267" s="60">
        <f t="shared" ref="P267:S267" si="297">P265-P266</f>
        <v>0</v>
      </c>
      <c r="Q267" s="60">
        <f t="shared" si="297"/>
        <v>0</v>
      </c>
      <c r="R267" s="60">
        <f t="shared" si="297"/>
        <v>0</v>
      </c>
      <c r="S267" s="60">
        <f t="shared" si="297"/>
        <v>0</v>
      </c>
      <c r="T267" s="16"/>
      <c r="U267" s="16"/>
      <c r="V267" s="16"/>
      <c r="W267" s="16"/>
      <c r="X267" s="16"/>
      <c r="Y267" s="16"/>
      <c r="Z267" s="16"/>
      <c r="AA267" s="16"/>
    </row>
    <row r="268" ht="12.0" customHeight="1">
      <c r="A268" s="51" t="str">
        <f>Vendas!A279</f>
        <v/>
      </c>
      <c r="B268" s="29"/>
      <c r="C268" s="52" t="s">
        <v>73</v>
      </c>
      <c r="D268" s="52" t="s">
        <v>74</v>
      </c>
      <c r="E268" s="52" t="s">
        <v>75</v>
      </c>
      <c r="F268" s="52" t="s">
        <v>76</v>
      </c>
      <c r="G268" s="52" t="s">
        <v>77</v>
      </c>
      <c r="H268" s="52" t="s">
        <v>78</v>
      </c>
      <c r="I268" s="52" t="s">
        <v>79</v>
      </c>
      <c r="J268" s="52" t="s">
        <v>80</v>
      </c>
      <c r="K268" s="52" t="s">
        <v>81</v>
      </c>
      <c r="L268" s="52" t="s">
        <v>82</v>
      </c>
      <c r="M268" s="52" t="s">
        <v>83</v>
      </c>
      <c r="N268" s="52" t="s">
        <v>84</v>
      </c>
      <c r="O268" s="52" t="s">
        <v>26</v>
      </c>
      <c r="P268" s="52" t="s">
        <v>27</v>
      </c>
      <c r="Q268" s="52" t="s">
        <v>28</v>
      </c>
      <c r="R268" s="52" t="s">
        <v>29</v>
      </c>
      <c r="S268" s="52" t="s">
        <v>30</v>
      </c>
      <c r="T268" s="16"/>
      <c r="U268" s="16"/>
      <c r="V268" s="16"/>
      <c r="W268" s="16"/>
      <c r="X268" s="16"/>
      <c r="Y268" s="16"/>
      <c r="Z268" s="16"/>
      <c r="AA268" s="16"/>
    </row>
    <row r="269" ht="12.0" customHeight="1">
      <c r="A269" s="58" t="s">
        <v>102</v>
      </c>
      <c r="B269" s="29"/>
      <c r="C269" s="56" t="str">
        <f>Vendas!C281</f>
        <v/>
      </c>
      <c r="D269" s="56" t="str">
        <f>Vendas!D281</f>
        <v/>
      </c>
      <c r="E269" s="56" t="str">
        <f>Vendas!E281</f>
        <v/>
      </c>
      <c r="F269" s="56" t="str">
        <f>Vendas!F281</f>
        <v/>
      </c>
      <c r="G269" s="56" t="str">
        <f>Vendas!G281</f>
        <v/>
      </c>
      <c r="H269" s="56" t="str">
        <f>Vendas!H281</f>
        <v/>
      </c>
      <c r="I269" s="56" t="str">
        <f>Vendas!I281</f>
        <v/>
      </c>
      <c r="J269" s="56" t="str">
        <f>Vendas!J281</f>
        <v/>
      </c>
      <c r="K269" s="56" t="str">
        <f>Vendas!K281</f>
        <v/>
      </c>
      <c r="L269" s="56" t="str">
        <f>Vendas!L281</f>
        <v/>
      </c>
      <c r="M269" s="56" t="str">
        <f>Vendas!M281</f>
        <v/>
      </c>
      <c r="N269" s="56" t="str">
        <f>Vendas!N281</f>
        <v/>
      </c>
      <c r="O269" s="56">
        <f>SUM(C269:N269)</f>
        <v>0</v>
      </c>
      <c r="P269" s="56" t="str">
        <f>Vendas!P281</f>
        <v/>
      </c>
      <c r="Q269" s="56" t="str">
        <f>Vendas!Q281</f>
        <v/>
      </c>
      <c r="R269" s="56" t="str">
        <f>Vendas!R281</f>
        <v/>
      </c>
      <c r="S269" s="56" t="str">
        <f>Vendas!S281</f>
        <v/>
      </c>
      <c r="T269" s="16"/>
      <c r="U269" s="16"/>
      <c r="V269" s="16"/>
      <c r="W269" s="16"/>
      <c r="X269" s="16"/>
      <c r="Y269" s="16"/>
      <c r="Z269" s="16"/>
      <c r="AA269" s="16"/>
    </row>
    <row r="270" ht="12.0" customHeight="1">
      <c r="A270" s="63" t="s">
        <v>111</v>
      </c>
      <c r="B270" s="45">
        <v>0.0</v>
      </c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16"/>
      <c r="U270" s="16"/>
      <c r="V270" s="16"/>
      <c r="W270" s="16"/>
      <c r="X270" s="16"/>
      <c r="Y270" s="16"/>
      <c r="Z270" s="16"/>
      <c r="AA270" s="16"/>
    </row>
    <row r="271" ht="12.0" customHeight="1">
      <c r="A271" s="58" t="s">
        <v>103</v>
      </c>
      <c r="B271" s="29"/>
      <c r="C271" s="60">
        <f>Vendas!C282*(1-$B270)</f>
        <v>0</v>
      </c>
      <c r="D271" s="60">
        <f>Vendas!D282*(1-$B270)</f>
        <v>0</v>
      </c>
      <c r="E271" s="60">
        <f>Vendas!E282*(1-$B270)</f>
        <v>0</v>
      </c>
      <c r="F271" s="60">
        <f>Vendas!F282*(1-$B270)</f>
        <v>0</v>
      </c>
      <c r="G271" s="60">
        <f>Vendas!G282*(1-$B270)</f>
        <v>0</v>
      </c>
      <c r="H271" s="60">
        <f>Vendas!H282*(1-$B270)</f>
        <v>0</v>
      </c>
      <c r="I271" s="60">
        <f>Vendas!I282*(1-$B270)</f>
        <v>0</v>
      </c>
      <c r="J271" s="60">
        <f>Vendas!J282*(1-$B270)</f>
        <v>0</v>
      </c>
      <c r="K271" s="60">
        <f>Vendas!K282*(1-$B270)</f>
        <v>0</v>
      </c>
      <c r="L271" s="60">
        <f>Vendas!L282*(1-$B270)</f>
        <v>0</v>
      </c>
      <c r="M271" s="60">
        <f>Vendas!M282*(1-$B270)</f>
        <v>0</v>
      </c>
      <c r="N271" s="60">
        <f>Vendas!N282*(1-$B270)</f>
        <v>0</v>
      </c>
      <c r="O271" s="60">
        <f>AVERAGE(C271:N271)</f>
        <v>0</v>
      </c>
      <c r="P271" s="60">
        <f>Vendas!P282*(1-Aprovisionamento!$B270)</f>
        <v>0</v>
      </c>
      <c r="Q271" s="60">
        <f>Vendas!Q282*(1-Aprovisionamento!$B270)</f>
        <v>0</v>
      </c>
      <c r="R271" s="60">
        <f>Vendas!R282*(1-Aprovisionamento!$B270)</f>
        <v>0</v>
      </c>
      <c r="S271" s="60">
        <f>Vendas!S282*(1-Aprovisionamento!$B270)</f>
        <v>0</v>
      </c>
      <c r="T271" s="16"/>
      <c r="U271" s="16"/>
      <c r="V271" s="16"/>
      <c r="W271" s="16"/>
      <c r="X271" s="16"/>
      <c r="Y271" s="16"/>
      <c r="Z271" s="16"/>
      <c r="AA271" s="16"/>
    </row>
    <row r="272" ht="12.0" customHeight="1">
      <c r="A272" s="58" t="s">
        <v>112</v>
      </c>
      <c r="B272" s="29"/>
      <c r="C272" s="60">
        <f t="shared" ref="C272:N272" si="298">C269*C271</f>
        <v>0</v>
      </c>
      <c r="D272" s="60">
        <f t="shared" si="298"/>
        <v>0</v>
      </c>
      <c r="E272" s="60">
        <f t="shared" si="298"/>
        <v>0</v>
      </c>
      <c r="F272" s="60">
        <f t="shared" si="298"/>
        <v>0</v>
      </c>
      <c r="G272" s="60">
        <f t="shared" si="298"/>
        <v>0</v>
      </c>
      <c r="H272" s="60">
        <f t="shared" si="298"/>
        <v>0</v>
      </c>
      <c r="I272" s="60">
        <f t="shared" si="298"/>
        <v>0</v>
      </c>
      <c r="J272" s="60">
        <f t="shared" si="298"/>
        <v>0</v>
      </c>
      <c r="K272" s="60">
        <f t="shared" si="298"/>
        <v>0</v>
      </c>
      <c r="L272" s="60">
        <f t="shared" si="298"/>
        <v>0</v>
      </c>
      <c r="M272" s="60">
        <f t="shared" si="298"/>
        <v>0</v>
      </c>
      <c r="N272" s="60">
        <f t="shared" si="298"/>
        <v>0</v>
      </c>
      <c r="O272" s="60">
        <f>SUM(C272:N272)</f>
        <v>0</v>
      </c>
      <c r="P272" s="60">
        <f t="shared" ref="P272:S272" si="299">P269*P271</f>
        <v>0</v>
      </c>
      <c r="Q272" s="60">
        <f t="shared" si="299"/>
        <v>0</v>
      </c>
      <c r="R272" s="60">
        <f t="shared" si="299"/>
        <v>0</v>
      </c>
      <c r="S272" s="60">
        <f t="shared" si="299"/>
        <v>0</v>
      </c>
      <c r="T272" s="16"/>
      <c r="U272" s="16"/>
      <c r="V272" s="16"/>
      <c r="W272" s="16"/>
      <c r="X272" s="16"/>
      <c r="Y272" s="16"/>
      <c r="Z272" s="16"/>
      <c r="AA272" s="16"/>
    </row>
    <row r="273" ht="12.0" customHeight="1">
      <c r="A273" s="58" t="s">
        <v>96</v>
      </c>
      <c r="B273" s="29"/>
      <c r="C273" s="61" t="str">
        <f>Vendas!C284</f>
        <v/>
      </c>
      <c r="D273" s="61" t="str">
        <f>Vendas!D284</f>
        <v/>
      </c>
      <c r="E273" s="61" t="str">
        <f>Vendas!E284</f>
        <v/>
      </c>
      <c r="F273" s="61" t="str">
        <f>Vendas!F284</f>
        <v/>
      </c>
      <c r="G273" s="61" t="str">
        <f>Vendas!G284</f>
        <v/>
      </c>
      <c r="H273" s="61" t="str">
        <f>Vendas!H284</f>
        <v/>
      </c>
      <c r="I273" s="61" t="str">
        <f>Vendas!I284</f>
        <v/>
      </c>
      <c r="J273" s="61" t="str">
        <f>Vendas!J284</f>
        <v/>
      </c>
      <c r="K273" s="61" t="str">
        <f>Vendas!K284</f>
        <v/>
      </c>
      <c r="L273" s="61" t="str">
        <f>Vendas!L284</f>
        <v/>
      </c>
      <c r="M273" s="61" t="str">
        <f>Vendas!M284</f>
        <v/>
      </c>
      <c r="N273" s="61" t="str">
        <f>Vendas!N284</f>
        <v/>
      </c>
      <c r="O273" s="60"/>
      <c r="P273" s="60"/>
      <c r="Q273" s="60"/>
      <c r="R273" s="60"/>
      <c r="S273" s="60"/>
      <c r="T273" s="16"/>
      <c r="U273" s="16"/>
      <c r="V273" s="16"/>
      <c r="W273" s="16"/>
      <c r="X273" s="16"/>
      <c r="Y273" s="16"/>
      <c r="Z273" s="16"/>
      <c r="AA273" s="16"/>
    </row>
    <row r="274" ht="12.0" customHeight="1">
      <c r="A274" s="58" t="s">
        <v>113</v>
      </c>
      <c r="B274" s="29"/>
      <c r="C274" s="60">
        <f t="shared" ref="C274:N274" si="300">C272*C273</f>
        <v>0</v>
      </c>
      <c r="D274" s="60">
        <f t="shared" si="300"/>
        <v>0</v>
      </c>
      <c r="E274" s="60">
        <f t="shared" si="300"/>
        <v>0</v>
      </c>
      <c r="F274" s="60">
        <f t="shared" si="300"/>
        <v>0</v>
      </c>
      <c r="G274" s="60">
        <f t="shared" si="300"/>
        <v>0</v>
      </c>
      <c r="H274" s="60">
        <f t="shared" si="300"/>
        <v>0</v>
      </c>
      <c r="I274" s="60">
        <f t="shared" si="300"/>
        <v>0</v>
      </c>
      <c r="J274" s="60">
        <f t="shared" si="300"/>
        <v>0</v>
      </c>
      <c r="K274" s="60">
        <f t="shared" si="300"/>
        <v>0</v>
      </c>
      <c r="L274" s="60">
        <f t="shared" si="300"/>
        <v>0</v>
      </c>
      <c r="M274" s="60">
        <f t="shared" si="300"/>
        <v>0</v>
      </c>
      <c r="N274" s="60">
        <f t="shared" si="300"/>
        <v>0</v>
      </c>
      <c r="O274" s="60">
        <f t="shared" ref="O274:O277" si="303">SUM(C274:N274)</f>
        <v>0</v>
      </c>
      <c r="P274" s="60">
        <f t="shared" ref="P274:S274" si="301">P272*$C273</f>
        <v>0</v>
      </c>
      <c r="Q274" s="60">
        <f t="shared" si="301"/>
        <v>0</v>
      </c>
      <c r="R274" s="60">
        <f t="shared" si="301"/>
        <v>0</v>
      </c>
      <c r="S274" s="60">
        <f t="shared" si="301"/>
        <v>0</v>
      </c>
      <c r="T274" s="16"/>
      <c r="U274" s="16"/>
      <c r="V274" s="16"/>
      <c r="W274" s="16"/>
      <c r="X274" s="16"/>
      <c r="Y274" s="16"/>
      <c r="Z274" s="16"/>
      <c r="AA274" s="16"/>
    </row>
    <row r="275" ht="12.0" customHeight="1">
      <c r="A275" s="58" t="s">
        <v>98</v>
      </c>
      <c r="B275" s="29"/>
      <c r="C275" s="60">
        <f t="shared" ref="C275:N275" si="302">C272+C274</f>
        <v>0</v>
      </c>
      <c r="D275" s="60">
        <f t="shared" si="302"/>
        <v>0</v>
      </c>
      <c r="E275" s="60">
        <f t="shared" si="302"/>
        <v>0</v>
      </c>
      <c r="F275" s="60">
        <f t="shared" si="302"/>
        <v>0</v>
      </c>
      <c r="G275" s="60">
        <f t="shared" si="302"/>
        <v>0</v>
      </c>
      <c r="H275" s="60">
        <f t="shared" si="302"/>
        <v>0</v>
      </c>
      <c r="I275" s="60">
        <f t="shared" si="302"/>
        <v>0</v>
      </c>
      <c r="J275" s="60">
        <f t="shared" si="302"/>
        <v>0</v>
      </c>
      <c r="K275" s="60">
        <f t="shared" si="302"/>
        <v>0</v>
      </c>
      <c r="L275" s="60">
        <f t="shared" si="302"/>
        <v>0</v>
      </c>
      <c r="M275" s="60">
        <f t="shared" si="302"/>
        <v>0</v>
      </c>
      <c r="N275" s="60">
        <f t="shared" si="302"/>
        <v>0</v>
      </c>
      <c r="O275" s="60">
        <f t="shared" si="303"/>
        <v>0</v>
      </c>
      <c r="P275" s="60">
        <f t="shared" ref="P275:S275" si="304">P272+P274</f>
        <v>0</v>
      </c>
      <c r="Q275" s="60">
        <f t="shared" si="304"/>
        <v>0</v>
      </c>
      <c r="R275" s="60">
        <f t="shared" si="304"/>
        <v>0</v>
      </c>
      <c r="S275" s="60">
        <f t="shared" si="304"/>
        <v>0</v>
      </c>
      <c r="T275" s="16"/>
      <c r="U275" s="16"/>
      <c r="V275" s="16"/>
      <c r="W275" s="16"/>
      <c r="X275" s="16"/>
      <c r="Y275" s="16"/>
      <c r="Z275" s="16"/>
      <c r="AA275" s="16"/>
    </row>
    <row r="276" ht="12.0" customHeight="1">
      <c r="A276" s="63" t="s">
        <v>99</v>
      </c>
      <c r="B276" s="64">
        <v>0.25</v>
      </c>
      <c r="C276" s="60">
        <f t="shared" ref="C276:N276" si="305">C275*$B$16</f>
        <v>0</v>
      </c>
      <c r="D276" s="60">
        <f t="shared" si="305"/>
        <v>0</v>
      </c>
      <c r="E276" s="60">
        <f t="shared" si="305"/>
        <v>0</v>
      </c>
      <c r="F276" s="60">
        <f t="shared" si="305"/>
        <v>0</v>
      </c>
      <c r="G276" s="60">
        <f t="shared" si="305"/>
        <v>0</v>
      </c>
      <c r="H276" s="60">
        <f t="shared" si="305"/>
        <v>0</v>
      </c>
      <c r="I276" s="60">
        <f t="shared" si="305"/>
        <v>0</v>
      </c>
      <c r="J276" s="60">
        <f t="shared" si="305"/>
        <v>0</v>
      </c>
      <c r="K276" s="60">
        <f t="shared" si="305"/>
        <v>0</v>
      </c>
      <c r="L276" s="60">
        <f t="shared" si="305"/>
        <v>0</v>
      </c>
      <c r="M276" s="60">
        <f t="shared" si="305"/>
        <v>0</v>
      </c>
      <c r="N276" s="60">
        <f t="shared" si="305"/>
        <v>0</v>
      </c>
      <c r="O276" s="60">
        <f t="shared" si="303"/>
        <v>0</v>
      </c>
      <c r="P276" s="60">
        <f t="shared" ref="P276:S276" si="306">P275*$B276</f>
        <v>0</v>
      </c>
      <c r="Q276" s="60">
        <f t="shared" si="306"/>
        <v>0</v>
      </c>
      <c r="R276" s="60">
        <f t="shared" si="306"/>
        <v>0</v>
      </c>
      <c r="S276" s="60">
        <f t="shared" si="306"/>
        <v>0</v>
      </c>
      <c r="T276" s="16"/>
      <c r="U276" s="16"/>
      <c r="V276" s="16"/>
      <c r="W276" s="16"/>
      <c r="X276" s="16"/>
      <c r="Y276" s="16"/>
      <c r="Z276" s="16"/>
      <c r="AA276" s="16"/>
    </row>
    <row r="277" ht="12.0" customHeight="1">
      <c r="A277" s="63" t="s">
        <v>100</v>
      </c>
      <c r="B277" s="65">
        <f>1-B276</f>
        <v>0.75</v>
      </c>
      <c r="C277" s="60">
        <f t="shared" ref="C277:N277" si="307">C275*$B$17</f>
        <v>0</v>
      </c>
      <c r="D277" s="60">
        <f t="shared" si="307"/>
        <v>0</v>
      </c>
      <c r="E277" s="60">
        <f t="shared" si="307"/>
        <v>0</v>
      </c>
      <c r="F277" s="60">
        <f t="shared" si="307"/>
        <v>0</v>
      </c>
      <c r="G277" s="60">
        <f t="shared" si="307"/>
        <v>0</v>
      </c>
      <c r="H277" s="60">
        <f t="shared" si="307"/>
        <v>0</v>
      </c>
      <c r="I277" s="60">
        <f t="shared" si="307"/>
        <v>0</v>
      </c>
      <c r="J277" s="60">
        <f t="shared" si="307"/>
        <v>0</v>
      </c>
      <c r="K277" s="60">
        <f t="shared" si="307"/>
        <v>0</v>
      </c>
      <c r="L277" s="60">
        <f t="shared" si="307"/>
        <v>0</v>
      </c>
      <c r="M277" s="60">
        <f t="shared" si="307"/>
        <v>0</v>
      </c>
      <c r="N277" s="60">
        <f t="shared" si="307"/>
        <v>0</v>
      </c>
      <c r="O277" s="60">
        <f t="shared" si="303"/>
        <v>0</v>
      </c>
      <c r="P277" s="60">
        <f t="shared" ref="P277:S277" si="308">P275-P276</f>
        <v>0</v>
      </c>
      <c r="Q277" s="60">
        <f t="shared" si="308"/>
        <v>0</v>
      </c>
      <c r="R277" s="60">
        <f t="shared" si="308"/>
        <v>0</v>
      </c>
      <c r="S277" s="60">
        <f t="shared" si="308"/>
        <v>0</v>
      </c>
      <c r="T277" s="16"/>
      <c r="U277" s="16"/>
      <c r="V277" s="16"/>
      <c r="W277" s="16"/>
      <c r="X277" s="16"/>
      <c r="Y277" s="16"/>
      <c r="Z277" s="16"/>
      <c r="AA277" s="16"/>
    </row>
    <row r="278" ht="12.0" customHeight="1">
      <c r="A278" s="51" t="str">
        <f>Vendas!A289</f>
        <v/>
      </c>
      <c r="B278" s="29"/>
      <c r="C278" s="52" t="s">
        <v>73</v>
      </c>
      <c r="D278" s="52" t="s">
        <v>74</v>
      </c>
      <c r="E278" s="52" t="s">
        <v>75</v>
      </c>
      <c r="F278" s="52" t="s">
        <v>76</v>
      </c>
      <c r="G278" s="52" t="s">
        <v>77</v>
      </c>
      <c r="H278" s="52" t="s">
        <v>78</v>
      </c>
      <c r="I278" s="52" t="s">
        <v>79</v>
      </c>
      <c r="J278" s="52" t="s">
        <v>80</v>
      </c>
      <c r="K278" s="52" t="s">
        <v>81</v>
      </c>
      <c r="L278" s="52" t="s">
        <v>82</v>
      </c>
      <c r="M278" s="52" t="s">
        <v>83</v>
      </c>
      <c r="N278" s="52" t="s">
        <v>84</v>
      </c>
      <c r="O278" s="52" t="s">
        <v>26</v>
      </c>
      <c r="P278" s="52" t="s">
        <v>27</v>
      </c>
      <c r="Q278" s="52" t="s">
        <v>28</v>
      </c>
      <c r="R278" s="52" t="s">
        <v>29</v>
      </c>
      <c r="S278" s="52" t="s">
        <v>30</v>
      </c>
      <c r="T278" s="16"/>
      <c r="U278" s="16"/>
      <c r="V278" s="16"/>
      <c r="W278" s="16"/>
      <c r="X278" s="16"/>
      <c r="Y278" s="16"/>
      <c r="Z278" s="16"/>
      <c r="AA278" s="16"/>
    </row>
    <row r="279" ht="12.0" customHeight="1">
      <c r="A279" s="58" t="s">
        <v>102</v>
      </c>
      <c r="B279" s="29"/>
      <c r="C279" s="56" t="str">
        <f>Vendas!C291</f>
        <v/>
      </c>
      <c r="D279" s="56" t="str">
        <f>Vendas!D291</f>
        <v/>
      </c>
      <c r="E279" s="56" t="str">
        <f>Vendas!E291</f>
        <v/>
      </c>
      <c r="F279" s="56" t="str">
        <f>Vendas!F291</f>
        <v/>
      </c>
      <c r="G279" s="56" t="str">
        <f>Vendas!G291</f>
        <v/>
      </c>
      <c r="H279" s="56" t="str">
        <f>Vendas!H291</f>
        <v/>
      </c>
      <c r="I279" s="56" t="str">
        <f>Vendas!I291</f>
        <v/>
      </c>
      <c r="J279" s="56" t="str">
        <f>Vendas!J291</f>
        <v/>
      </c>
      <c r="K279" s="56" t="str">
        <f>Vendas!K291</f>
        <v/>
      </c>
      <c r="L279" s="56" t="str">
        <f>Vendas!L291</f>
        <v/>
      </c>
      <c r="M279" s="56" t="str">
        <f>Vendas!M291</f>
        <v/>
      </c>
      <c r="N279" s="56" t="str">
        <f>Vendas!N291</f>
        <v/>
      </c>
      <c r="O279" s="56">
        <f>SUM(C279:N279)</f>
        <v>0</v>
      </c>
      <c r="P279" s="56" t="str">
        <f>Vendas!P291</f>
        <v/>
      </c>
      <c r="Q279" s="56" t="str">
        <f>Vendas!Q291</f>
        <v/>
      </c>
      <c r="R279" s="56" t="str">
        <f>Vendas!R291</f>
        <v/>
      </c>
      <c r="S279" s="56" t="str">
        <f>Vendas!S291</f>
        <v/>
      </c>
      <c r="T279" s="16"/>
      <c r="U279" s="16"/>
      <c r="V279" s="16"/>
      <c r="W279" s="16"/>
      <c r="X279" s="16"/>
      <c r="Y279" s="16"/>
      <c r="Z279" s="16"/>
      <c r="AA279" s="16"/>
    </row>
    <row r="280" ht="12.0" customHeight="1">
      <c r="A280" s="63" t="s">
        <v>111</v>
      </c>
      <c r="B280" s="45">
        <v>0.0</v>
      </c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16"/>
      <c r="U280" s="16"/>
      <c r="V280" s="16"/>
      <c r="W280" s="16"/>
      <c r="X280" s="16"/>
      <c r="Y280" s="16"/>
      <c r="Z280" s="16"/>
      <c r="AA280" s="16"/>
    </row>
    <row r="281" ht="12.0" customHeight="1">
      <c r="A281" s="58" t="s">
        <v>103</v>
      </c>
      <c r="B281" s="29"/>
      <c r="C281" s="60">
        <f>Vendas!C292*(1-$B280)</f>
        <v>0</v>
      </c>
      <c r="D281" s="60">
        <f>Vendas!D292*(1-$B280)</f>
        <v>0</v>
      </c>
      <c r="E281" s="60">
        <f>Vendas!E292*(1-$B280)</f>
        <v>0</v>
      </c>
      <c r="F281" s="60">
        <f>Vendas!F292*(1-$B280)</f>
        <v>0</v>
      </c>
      <c r="G281" s="60">
        <f>Vendas!G292*(1-$B280)</f>
        <v>0</v>
      </c>
      <c r="H281" s="60">
        <f>Vendas!H292*(1-$B280)</f>
        <v>0</v>
      </c>
      <c r="I281" s="60">
        <f>Vendas!I292*(1-$B280)</f>
        <v>0</v>
      </c>
      <c r="J281" s="60">
        <f>Vendas!J292*(1-$B280)</f>
        <v>0</v>
      </c>
      <c r="K281" s="60">
        <f>Vendas!K292*(1-$B280)</f>
        <v>0</v>
      </c>
      <c r="L281" s="60">
        <f>Vendas!L292*(1-$B280)</f>
        <v>0</v>
      </c>
      <c r="M281" s="60">
        <f>Vendas!M292*(1-$B280)</f>
        <v>0</v>
      </c>
      <c r="N281" s="60">
        <f>Vendas!N292*(1-$B280)</f>
        <v>0</v>
      </c>
      <c r="O281" s="60">
        <f>AVERAGE(C281:N281)</f>
        <v>0</v>
      </c>
      <c r="P281" s="60">
        <f>Vendas!P292*(1-Aprovisionamento!$B280)</f>
        <v>0</v>
      </c>
      <c r="Q281" s="60">
        <f>Vendas!Q292*(1-Aprovisionamento!$B280)</f>
        <v>0</v>
      </c>
      <c r="R281" s="60">
        <f>Vendas!R292*(1-Aprovisionamento!$B280)</f>
        <v>0</v>
      </c>
      <c r="S281" s="60">
        <f>Vendas!S292*(1-Aprovisionamento!$B280)</f>
        <v>0</v>
      </c>
      <c r="T281" s="16"/>
      <c r="U281" s="16"/>
      <c r="V281" s="16"/>
      <c r="W281" s="16"/>
      <c r="X281" s="16"/>
      <c r="Y281" s="16"/>
      <c r="Z281" s="16"/>
      <c r="AA281" s="16"/>
    </row>
    <row r="282" ht="12.0" customHeight="1">
      <c r="A282" s="58" t="s">
        <v>112</v>
      </c>
      <c r="B282" s="29"/>
      <c r="C282" s="60">
        <f t="shared" ref="C282:N282" si="309">C279*C281</f>
        <v>0</v>
      </c>
      <c r="D282" s="60">
        <f t="shared" si="309"/>
        <v>0</v>
      </c>
      <c r="E282" s="60">
        <f t="shared" si="309"/>
        <v>0</v>
      </c>
      <c r="F282" s="60">
        <f t="shared" si="309"/>
        <v>0</v>
      </c>
      <c r="G282" s="60">
        <f t="shared" si="309"/>
        <v>0</v>
      </c>
      <c r="H282" s="60">
        <f t="shared" si="309"/>
        <v>0</v>
      </c>
      <c r="I282" s="60">
        <f t="shared" si="309"/>
        <v>0</v>
      </c>
      <c r="J282" s="60">
        <f t="shared" si="309"/>
        <v>0</v>
      </c>
      <c r="K282" s="60">
        <f t="shared" si="309"/>
        <v>0</v>
      </c>
      <c r="L282" s="60">
        <f t="shared" si="309"/>
        <v>0</v>
      </c>
      <c r="M282" s="60">
        <f t="shared" si="309"/>
        <v>0</v>
      </c>
      <c r="N282" s="60">
        <f t="shared" si="309"/>
        <v>0</v>
      </c>
      <c r="O282" s="60">
        <f>SUM(C282:N282)</f>
        <v>0</v>
      </c>
      <c r="P282" s="60">
        <f t="shared" ref="P282:S282" si="310">P279*P281</f>
        <v>0</v>
      </c>
      <c r="Q282" s="60">
        <f t="shared" si="310"/>
        <v>0</v>
      </c>
      <c r="R282" s="60">
        <f t="shared" si="310"/>
        <v>0</v>
      </c>
      <c r="S282" s="60">
        <f t="shared" si="310"/>
        <v>0</v>
      </c>
      <c r="T282" s="16"/>
      <c r="U282" s="16"/>
      <c r="V282" s="16"/>
      <c r="W282" s="16"/>
      <c r="X282" s="16"/>
      <c r="Y282" s="16"/>
      <c r="Z282" s="16"/>
      <c r="AA282" s="16"/>
    </row>
    <row r="283" ht="12.0" customHeight="1">
      <c r="A283" s="58" t="s">
        <v>96</v>
      </c>
      <c r="B283" s="29"/>
      <c r="C283" s="61" t="str">
        <f>Vendas!C294</f>
        <v/>
      </c>
      <c r="D283" s="61" t="str">
        <f>Vendas!D294</f>
        <v/>
      </c>
      <c r="E283" s="61" t="str">
        <f>Vendas!E294</f>
        <v/>
      </c>
      <c r="F283" s="61" t="str">
        <f>Vendas!F294</f>
        <v/>
      </c>
      <c r="G283" s="61" t="str">
        <f>Vendas!G294</f>
        <v/>
      </c>
      <c r="H283" s="61" t="str">
        <f>Vendas!H294</f>
        <v/>
      </c>
      <c r="I283" s="61" t="str">
        <f>Vendas!I294</f>
        <v/>
      </c>
      <c r="J283" s="61" t="str">
        <f>Vendas!J294</f>
        <v/>
      </c>
      <c r="K283" s="61" t="str">
        <f>Vendas!K294</f>
        <v/>
      </c>
      <c r="L283" s="61" t="str">
        <f>Vendas!L294</f>
        <v/>
      </c>
      <c r="M283" s="61" t="str">
        <f>Vendas!M294</f>
        <v/>
      </c>
      <c r="N283" s="61" t="str">
        <f>Vendas!N294</f>
        <v/>
      </c>
      <c r="O283" s="60"/>
      <c r="P283" s="60"/>
      <c r="Q283" s="60"/>
      <c r="R283" s="60"/>
      <c r="S283" s="60"/>
      <c r="T283" s="16"/>
      <c r="U283" s="16"/>
      <c r="V283" s="16"/>
      <c r="W283" s="16"/>
      <c r="X283" s="16"/>
      <c r="Y283" s="16"/>
      <c r="Z283" s="16"/>
      <c r="AA283" s="16"/>
    </row>
    <row r="284" ht="12.0" customHeight="1">
      <c r="A284" s="58" t="s">
        <v>113</v>
      </c>
      <c r="B284" s="29"/>
      <c r="C284" s="60">
        <f t="shared" ref="C284:N284" si="311">C282*C283</f>
        <v>0</v>
      </c>
      <c r="D284" s="60">
        <f t="shared" si="311"/>
        <v>0</v>
      </c>
      <c r="E284" s="60">
        <f t="shared" si="311"/>
        <v>0</v>
      </c>
      <c r="F284" s="60">
        <f t="shared" si="311"/>
        <v>0</v>
      </c>
      <c r="G284" s="60">
        <f t="shared" si="311"/>
        <v>0</v>
      </c>
      <c r="H284" s="60">
        <f t="shared" si="311"/>
        <v>0</v>
      </c>
      <c r="I284" s="60">
        <f t="shared" si="311"/>
        <v>0</v>
      </c>
      <c r="J284" s="60">
        <f t="shared" si="311"/>
        <v>0</v>
      </c>
      <c r="K284" s="60">
        <f t="shared" si="311"/>
        <v>0</v>
      </c>
      <c r="L284" s="60">
        <f t="shared" si="311"/>
        <v>0</v>
      </c>
      <c r="M284" s="60">
        <f t="shared" si="311"/>
        <v>0</v>
      </c>
      <c r="N284" s="60">
        <f t="shared" si="311"/>
        <v>0</v>
      </c>
      <c r="O284" s="60">
        <f t="shared" ref="O284:O287" si="314">SUM(C284:N284)</f>
        <v>0</v>
      </c>
      <c r="P284" s="60">
        <f t="shared" ref="P284:S284" si="312">P282*$C283</f>
        <v>0</v>
      </c>
      <c r="Q284" s="60">
        <f t="shared" si="312"/>
        <v>0</v>
      </c>
      <c r="R284" s="60">
        <f t="shared" si="312"/>
        <v>0</v>
      </c>
      <c r="S284" s="60">
        <f t="shared" si="312"/>
        <v>0</v>
      </c>
      <c r="T284" s="16"/>
      <c r="U284" s="16"/>
      <c r="V284" s="16"/>
      <c r="W284" s="16"/>
      <c r="X284" s="16"/>
      <c r="Y284" s="16"/>
      <c r="Z284" s="16"/>
      <c r="AA284" s="16"/>
    </row>
    <row r="285" ht="12.0" customHeight="1">
      <c r="A285" s="58" t="s">
        <v>98</v>
      </c>
      <c r="B285" s="29"/>
      <c r="C285" s="60">
        <f t="shared" ref="C285:N285" si="313">C282+C284</f>
        <v>0</v>
      </c>
      <c r="D285" s="60">
        <f t="shared" si="313"/>
        <v>0</v>
      </c>
      <c r="E285" s="60">
        <f t="shared" si="313"/>
        <v>0</v>
      </c>
      <c r="F285" s="60">
        <f t="shared" si="313"/>
        <v>0</v>
      </c>
      <c r="G285" s="60">
        <f t="shared" si="313"/>
        <v>0</v>
      </c>
      <c r="H285" s="60">
        <f t="shared" si="313"/>
        <v>0</v>
      </c>
      <c r="I285" s="60">
        <f t="shared" si="313"/>
        <v>0</v>
      </c>
      <c r="J285" s="60">
        <f t="shared" si="313"/>
        <v>0</v>
      </c>
      <c r="K285" s="60">
        <f t="shared" si="313"/>
        <v>0</v>
      </c>
      <c r="L285" s="60">
        <f t="shared" si="313"/>
        <v>0</v>
      </c>
      <c r="M285" s="60">
        <f t="shared" si="313"/>
        <v>0</v>
      </c>
      <c r="N285" s="60">
        <f t="shared" si="313"/>
        <v>0</v>
      </c>
      <c r="O285" s="60">
        <f t="shared" si="314"/>
        <v>0</v>
      </c>
      <c r="P285" s="60">
        <f t="shared" ref="P285:S285" si="315">P282+P284</f>
        <v>0</v>
      </c>
      <c r="Q285" s="60">
        <f t="shared" si="315"/>
        <v>0</v>
      </c>
      <c r="R285" s="60">
        <f t="shared" si="315"/>
        <v>0</v>
      </c>
      <c r="S285" s="60">
        <f t="shared" si="315"/>
        <v>0</v>
      </c>
      <c r="T285" s="16"/>
      <c r="U285" s="16"/>
      <c r="V285" s="16"/>
      <c r="W285" s="16"/>
      <c r="X285" s="16"/>
      <c r="Y285" s="16"/>
      <c r="Z285" s="16"/>
      <c r="AA285" s="16"/>
    </row>
    <row r="286" ht="12.0" customHeight="1">
      <c r="A286" s="63" t="s">
        <v>99</v>
      </c>
      <c r="B286" s="64">
        <v>0.25</v>
      </c>
      <c r="C286" s="60">
        <f t="shared" ref="C286:N286" si="316">C285*$B$16</f>
        <v>0</v>
      </c>
      <c r="D286" s="60">
        <f t="shared" si="316"/>
        <v>0</v>
      </c>
      <c r="E286" s="60">
        <f t="shared" si="316"/>
        <v>0</v>
      </c>
      <c r="F286" s="60">
        <f t="shared" si="316"/>
        <v>0</v>
      </c>
      <c r="G286" s="60">
        <f t="shared" si="316"/>
        <v>0</v>
      </c>
      <c r="H286" s="60">
        <f t="shared" si="316"/>
        <v>0</v>
      </c>
      <c r="I286" s="60">
        <f t="shared" si="316"/>
        <v>0</v>
      </c>
      <c r="J286" s="60">
        <f t="shared" si="316"/>
        <v>0</v>
      </c>
      <c r="K286" s="60">
        <f t="shared" si="316"/>
        <v>0</v>
      </c>
      <c r="L286" s="60">
        <f t="shared" si="316"/>
        <v>0</v>
      </c>
      <c r="M286" s="60">
        <f t="shared" si="316"/>
        <v>0</v>
      </c>
      <c r="N286" s="60">
        <f t="shared" si="316"/>
        <v>0</v>
      </c>
      <c r="O286" s="60">
        <f t="shared" si="314"/>
        <v>0</v>
      </c>
      <c r="P286" s="60">
        <f t="shared" ref="P286:S286" si="317">P285*$B286</f>
        <v>0</v>
      </c>
      <c r="Q286" s="60">
        <f t="shared" si="317"/>
        <v>0</v>
      </c>
      <c r="R286" s="60">
        <f t="shared" si="317"/>
        <v>0</v>
      </c>
      <c r="S286" s="60">
        <f t="shared" si="317"/>
        <v>0</v>
      </c>
      <c r="T286" s="16"/>
      <c r="U286" s="16"/>
      <c r="V286" s="16"/>
      <c r="W286" s="16"/>
      <c r="X286" s="16"/>
      <c r="Y286" s="16"/>
      <c r="Z286" s="16"/>
      <c r="AA286" s="16"/>
    </row>
    <row r="287" ht="12.0" customHeight="1">
      <c r="A287" s="63" t="s">
        <v>100</v>
      </c>
      <c r="B287" s="65">
        <f>1-B286</f>
        <v>0.75</v>
      </c>
      <c r="C287" s="60">
        <f t="shared" ref="C287:N287" si="318">C285*$B$17</f>
        <v>0</v>
      </c>
      <c r="D287" s="60">
        <f t="shared" si="318"/>
        <v>0</v>
      </c>
      <c r="E287" s="60">
        <f t="shared" si="318"/>
        <v>0</v>
      </c>
      <c r="F287" s="60">
        <f t="shared" si="318"/>
        <v>0</v>
      </c>
      <c r="G287" s="60">
        <f t="shared" si="318"/>
        <v>0</v>
      </c>
      <c r="H287" s="60">
        <f t="shared" si="318"/>
        <v>0</v>
      </c>
      <c r="I287" s="60">
        <f t="shared" si="318"/>
        <v>0</v>
      </c>
      <c r="J287" s="60">
        <f t="shared" si="318"/>
        <v>0</v>
      </c>
      <c r="K287" s="60">
        <f t="shared" si="318"/>
        <v>0</v>
      </c>
      <c r="L287" s="60">
        <f t="shared" si="318"/>
        <v>0</v>
      </c>
      <c r="M287" s="60">
        <f t="shared" si="318"/>
        <v>0</v>
      </c>
      <c r="N287" s="60">
        <f t="shared" si="318"/>
        <v>0</v>
      </c>
      <c r="O287" s="60">
        <f t="shared" si="314"/>
        <v>0</v>
      </c>
      <c r="P287" s="60">
        <f t="shared" ref="P287:S287" si="319">P285-P286</f>
        <v>0</v>
      </c>
      <c r="Q287" s="60">
        <f t="shared" si="319"/>
        <v>0</v>
      </c>
      <c r="R287" s="60">
        <f t="shared" si="319"/>
        <v>0</v>
      </c>
      <c r="S287" s="60">
        <f t="shared" si="319"/>
        <v>0</v>
      </c>
      <c r="T287" s="16"/>
      <c r="U287" s="16"/>
      <c r="V287" s="16"/>
      <c r="W287" s="16"/>
      <c r="X287" s="16"/>
      <c r="Y287" s="16"/>
      <c r="Z287" s="16"/>
      <c r="AA287" s="16"/>
    </row>
    <row r="288" ht="12.0" customHeight="1">
      <c r="A288" s="51" t="str">
        <f>Vendas!A299</f>
        <v/>
      </c>
      <c r="B288" s="29"/>
      <c r="C288" s="52" t="s">
        <v>73</v>
      </c>
      <c r="D288" s="52" t="s">
        <v>74</v>
      </c>
      <c r="E288" s="52" t="s">
        <v>75</v>
      </c>
      <c r="F288" s="52" t="s">
        <v>76</v>
      </c>
      <c r="G288" s="52" t="s">
        <v>77</v>
      </c>
      <c r="H288" s="52" t="s">
        <v>78</v>
      </c>
      <c r="I288" s="52" t="s">
        <v>79</v>
      </c>
      <c r="J288" s="52" t="s">
        <v>80</v>
      </c>
      <c r="K288" s="52" t="s">
        <v>81</v>
      </c>
      <c r="L288" s="52" t="s">
        <v>82</v>
      </c>
      <c r="M288" s="52" t="s">
        <v>83</v>
      </c>
      <c r="N288" s="52" t="s">
        <v>84</v>
      </c>
      <c r="O288" s="52" t="s">
        <v>26</v>
      </c>
      <c r="P288" s="52" t="s">
        <v>27</v>
      </c>
      <c r="Q288" s="52" t="s">
        <v>28</v>
      </c>
      <c r="R288" s="52" t="s">
        <v>29</v>
      </c>
      <c r="S288" s="52" t="s">
        <v>30</v>
      </c>
      <c r="T288" s="16"/>
      <c r="U288" s="16"/>
      <c r="V288" s="16"/>
      <c r="W288" s="16"/>
      <c r="X288" s="16"/>
      <c r="Y288" s="16"/>
      <c r="Z288" s="16"/>
      <c r="AA288" s="16"/>
    </row>
    <row r="289" ht="12.0" customHeight="1">
      <c r="A289" s="58" t="s">
        <v>102</v>
      </c>
      <c r="B289" s="29"/>
      <c r="C289" s="56" t="str">
        <f>Vendas!C301</f>
        <v/>
      </c>
      <c r="D289" s="56" t="str">
        <f>Vendas!D301</f>
        <v/>
      </c>
      <c r="E289" s="56" t="str">
        <f>Vendas!E301</f>
        <v/>
      </c>
      <c r="F289" s="56" t="str">
        <f>Vendas!F301</f>
        <v/>
      </c>
      <c r="G289" s="56" t="str">
        <f>Vendas!G301</f>
        <v/>
      </c>
      <c r="H289" s="56" t="str">
        <f>Vendas!H301</f>
        <v/>
      </c>
      <c r="I289" s="56" t="str">
        <f>Vendas!I301</f>
        <v/>
      </c>
      <c r="J289" s="56" t="str">
        <f>Vendas!J301</f>
        <v/>
      </c>
      <c r="K289" s="56" t="str">
        <f>Vendas!K301</f>
        <v/>
      </c>
      <c r="L289" s="56" t="str">
        <f>Vendas!L301</f>
        <v/>
      </c>
      <c r="M289" s="56" t="str">
        <f>Vendas!M301</f>
        <v/>
      </c>
      <c r="N289" s="56" t="str">
        <f>Vendas!N301</f>
        <v/>
      </c>
      <c r="O289" s="56">
        <f>SUM(C289:N289)</f>
        <v>0</v>
      </c>
      <c r="P289" s="56" t="str">
        <f>Vendas!P301</f>
        <v/>
      </c>
      <c r="Q289" s="56" t="str">
        <f>Vendas!Q301</f>
        <v/>
      </c>
      <c r="R289" s="56" t="str">
        <f>Vendas!R301</f>
        <v/>
      </c>
      <c r="S289" s="56" t="str">
        <f>Vendas!S301</f>
        <v/>
      </c>
      <c r="T289" s="16"/>
      <c r="U289" s="16"/>
      <c r="V289" s="16"/>
      <c r="W289" s="16"/>
      <c r="X289" s="16"/>
      <c r="Y289" s="16"/>
      <c r="Z289" s="16"/>
      <c r="AA289" s="16"/>
    </row>
    <row r="290" ht="12.0" customHeight="1">
      <c r="A290" s="63" t="s">
        <v>111</v>
      </c>
      <c r="B290" s="45">
        <v>0.0</v>
      </c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16"/>
      <c r="U290" s="16"/>
      <c r="V290" s="16"/>
      <c r="W290" s="16"/>
      <c r="X290" s="16"/>
      <c r="Y290" s="16"/>
      <c r="Z290" s="16"/>
      <c r="AA290" s="16"/>
    </row>
    <row r="291" ht="12.0" customHeight="1">
      <c r="A291" s="58" t="s">
        <v>103</v>
      </c>
      <c r="B291" s="29"/>
      <c r="C291" s="60">
        <f>Vendas!C302*(1-$B290)</f>
        <v>0</v>
      </c>
      <c r="D291" s="60">
        <f>Vendas!D302*(1-$B290)</f>
        <v>0</v>
      </c>
      <c r="E291" s="60">
        <f>Vendas!E302*(1-$B290)</f>
        <v>0</v>
      </c>
      <c r="F291" s="60">
        <f>Vendas!F302*(1-$B290)</f>
        <v>0</v>
      </c>
      <c r="G291" s="60">
        <f>Vendas!G302*(1-$B290)</f>
        <v>0</v>
      </c>
      <c r="H291" s="60">
        <f>Vendas!H302*(1-$B290)</f>
        <v>0</v>
      </c>
      <c r="I291" s="60">
        <f>Vendas!I302*(1-$B290)</f>
        <v>0</v>
      </c>
      <c r="J291" s="60">
        <f>Vendas!J302*(1-$B290)</f>
        <v>0</v>
      </c>
      <c r="K291" s="60">
        <f>Vendas!K302*(1-$B290)</f>
        <v>0</v>
      </c>
      <c r="L291" s="60">
        <f>Vendas!L302*(1-$B290)</f>
        <v>0</v>
      </c>
      <c r="M291" s="60">
        <f>Vendas!M302*(1-$B290)</f>
        <v>0</v>
      </c>
      <c r="N291" s="60">
        <f>Vendas!N302*(1-$B290)</f>
        <v>0</v>
      </c>
      <c r="O291" s="60">
        <f>AVERAGE(C291:N291)</f>
        <v>0</v>
      </c>
      <c r="P291" s="60">
        <f>Vendas!P302*(1-Aprovisionamento!$B290)</f>
        <v>0</v>
      </c>
      <c r="Q291" s="60">
        <f>Vendas!Q302*(1-Aprovisionamento!$B290)</f>
        <v>0</v>
      </c>
      <c r="R291" s="60">
        <f>Vendas!R302*(1-Aprovisionamento!$B290)</f>
        <v>0</v>
      </c>
      <c r="S291" s="60">
        <f>Vendas!S302*(1-Aprovisionamento!$B290)</f>
        <v>0</v>
      </c>
      <c r="T291" s="16"/>
      <c r="U291" s="16"/>
      <c r="V291" s="16"/>
      <c r="W291" s="16"/>
      <c r="X291" s="16"/>
      <c r="Y291" s="16"/>
      <c r="Z291" s="16"/>
      <c r="AA291" s="16"/>
    </row>
    <row r="292" ht="12.0" customHeight="1">
      <c r="A292" s="58" t="s">
        <v>112</v>
      </c>
      <c r="B292" s="29"/>
      <c r="C292" s="60">
        <f t="shared" ref="C292:N292" si="320">C289*C291</f>
        <v>0</v>
      </c>
      <c r="D292" s="60">
        <f t="shared" si="320"/>
        <v>0</v>
      </c>
      <c r="E292" s="60">
        <f t="shared" si="320"/>
        <v>0</v>
      </c>
      <c r="F292" s="60">
        <f t="shared" si="320"/>
        <v>0</v>
      </c>
      <c r="G292" s="60">
        <f t="shared" si="320"/>
        <v>0</v>
      </c>
      <c r="H292" s="60">
        <f t="shared" si="320"/>
        <v>0</v>
      </c>
      <c r="I292" s="60">
        <f t="shared" si="320"/>
        <v>0</v>
      </c>
      <c r="J292" s="60">
        <f t="shared" si="320"/>
        <v>0</v>
      </c>
      <c r="K292" s="60">
        <f t="shared" si="320"/>
        <v>0</v>
      </c>
      <c r="L292" s="60">
        <f t="shared" si="320"/>
        <v>0</v>
      </c>
      <c r="M292" s="60">
        <f t="shared" si="320"/>
        <v>0</v>
      </c>
      <c r="N292" s="60">
        <f t="shared" si="320"/>
        <v>0</v>
      </c>
      <c r="O292" s="60">
        <f>SUM(C292:N292)</f>
        <v>0</v>
      </c>
      <c r="P292" s="60">
        <f t="shared" ref="P292:S292" si="321">P289*P291</f>
        <v>0</v>
      </c>
      <c r="Q292" s="60">
        <f t="shared" si="321"/>
        <v>0</v>
      </c>
      <c r="R292" s="60">
        <f t="shared" si="321"/>
        <v>0</v>
      </c>
      <c r="S292" s="60">
        <f t="shared" si="321"/>
        <v>0</v>
      </c>
      <c r="T292" s="16"/>
      <c r="U292" s="16"/>
      <c r="V292" s="16"/>
      <c r="W292" s="16"/>
      <c r="X292" s="16"/>
      <c r="Y292" s="16"/>
      <c r="Z292" s="16"/>
      <c r="AA292" s="16"/>
    </row>
    <row r="293" ht="12.0" customHeight="1">
      <c r="A293" s="58" t="s">
        <v>96</v>
      </c>
      <c r="B293" s="29"/>
      <c r="C293" s="61" t="str">
        <f>Vendas!C304</f>
        <v/>
      </c>
      <c r="D293" s="61" t="str">
        <f>Vendas!D304</f>
        <v/>
      </c>
      <c r="E293" s="61" t="str">
        <f>Vendas!E304</f>
        <v/>
      </c>
      <c r="F293" s="61" t="str">
        <f>Vendas!F304</f>
        <v/>
      </c>
      <c r="G293" s="61" t="str">
        <f>Vendas!G304</f>
        <v/>
      </c>
      <c r="H293" s="61" t="str">
        <f>Vendas!H304</f>
        <v/>
      </c>
      <c r="I293" s="61" t="str">
        <f>Vendas!I304</f>
        <v/>
      </c>
      <c r="J293" s="61" t="str">
        <f>Vendas!J304</f>
        <v/>
      </c>
      <c r="K293" s="61" t="str">
        <f>Vendas!K304</f>
        <v/>
      </c>
      <c r="L293" s="61" t="str">
        <f>Vendas!L304</f>
        <v/>
      </c>
      <c r="M293" s="61" t="str">
        <f>Vendas!M304</f>
        <v/>
      </c>
      <c r="N293" s="61" t="str">
        <f>Vendas!N304</f>
        <v/>
      </c>
      <c r="O293" s="60"/>
      <c r="P293" s="60"/>
      <c r="Q293" s="60"/>
      <c r="R293" s="60"/>
      <c r="S293" s="60"/>
      <c r="T293" s="16"/>
      <c r="U293" s="16"/>
      <c r="V293" s="16"/>
      <c r="W293" s="16"/>
      <c r="X293" s="16"/>
      <c r="Y293" s="16"/>
      <c r="Z293" s="16"/>
      <c r="AA293" s="16"/>
    </row>
    <row r="294" ht="12.0" customHeight="1">
      <c r="A294" s="58" t="s">
        <v>113</v>
      </c>
      <c r="B294" s="29"/>
      <c r="C294" s="60">
        <f t="shared" ref="C294:N294" si="322">C292*C293</f>
        <v>0</v>
      </c>
      <c r="D294" s="60">
        <f t="shared" si="322"/>
        <v>0</v>
      </c>
      <c r="E294" s="60">
        <f t="shared" si="322"/>
        <v>0</v>
      </c>
      <c r="F294" s="60">
        <f t="shared" si="322"/>
        <v>0</v>
      </c>
      <c r="G294" s="60">
        <f t="shared" si="322"/>
        <v>0</v>
      </c>
      <c r="H294" s="60">
        <f t="shared" si="322"/>
        <v>0</v>
      </c>
      <c r="I294" s="60">
        <f t="shared" si="322"/>
        <v>0</v>
      </c>
      <c r="J294" s="60">
        <f t="shared" si="322"/>
        <v>0</v>
      </c>
      <c r="K294" s="60">
        <f t="shared" si="322"/>
        <v>0</v>
      </c>
      <c r="L294" s="60">
        <f t="shared" si="322"/>
        <v>0</v>
      </c>
      <c r="M294" s="60">
        <f t="shared" si="322"/>
        <v>0</v>
      </c>
      <c r="N294" s="60">
        <f t="shared" si="322"/>
        <v>0</v>
      </c>
      <c r="O294" s="60">
        <f t="shared" ref="O294:O297" si="325">SUM(C294:N294)</f>
        <v>0</v>
      </c>
      <c r="P294" s="60">
        <f t="shared" ref="P294:S294" si="323">P292*$C293</f>
        <v>0</v>
      </c>
      <c r="Q294" s="60">
        <f t="shared" si="323"/>
        <v>0</v>
      </c>
      <c r="R294" s="60">
        <f t="shared" si="323"/>
        <v>0</v>
      </c>
      <c r="S294" s="60">
        <f t="shared" si="323"/>
        <v>0</v>
      </c>
      <c r="T294" s="16"/>
      <c r="U294" s="16"/>
      <c r="V294" s="16"/>
      <c r="W294" s="16"/>
      <c r="X294" s="16"/>
      <c r="Y294" s="16"/>
      <c r="Z294" s="16"/>
      <c r="AA294" s="16"/>
    </row>
    <row r="295" ht="12.0" customHeight="1">
      <c r="A295" s="58" t="s">
        <v>98</v>
      </c>
      <c r="B295" s="29"/>
      <c r="C295" s="60">
        <f t="shared" ref="C295:N295" si="324">C292+C294</f>
        <v>0</v>
      </c>
      <c r="D295" s="60">
        <f t="shared" si="324"/>
        <v>0</v>
      </c>
      <c r="E295" s="60">
        <f t="shared" si="324"/>
        <v>0</v>
      </c>
      <c r="F295" s="60">
        <f t="shared" si="324"/>
        <v>0</v>
      </c>
      <c r="G295" s="60">
        <f t="shared" si="324"/>
        <v>0</v>
      </c>
      <c r="H295" s="60">
        <f t="shared" si="324"/>
        <v>0</v>
      </c>
      <c r="I295" s="60">
        <f t="shared" si="324"/>
        <v>0</v>
      </c>
      <c r="J295" s="60">
        <f t="shared" si="324"/>
        <v>0</v>
      </c>
      <c r="K295" s="60">
        <f t="shared" si="324"/>
        <v>0</v>
      </c>
      <c r="L295" s="60">
        <f t="shared" si="324"/>
        <v>0</v>
      </c>
      <c r="M295" s="60">
        <f t="shared" si="324"/>
        <v>0</v>
      </c>
      <c r="N295" s="60">
        <f t="shared" si="324"/>
        <v>0</v>
      </c>
      <c r="O295" s="60">
        <f t="shared" si="325"/>
        <v>0</v>
      </c>
      <c r="P295" s="60">
        <f t="shared" ref="P295:S295" si="326">P292+P294</f>
        <v>0</v>
      </c>
      <c r="Q295" s="60">
        <f t="shared" si="326"/>
        <v>0</v>
      </c>
      <c r="R295" s="60">
        <f t="shared" si="326"/>
        <v>0</v>
      </c>
      <c r="S295" s="60">
        <f t="shared" si="326"/>
        <v>0</v>
      </c>
      <c r="T295" s="16"/>
      <c r="U295" s="16"/>
      <c r="V295" s="16"/>
      <c r="W295" s="16"/>
      <c r="X295" s="16"/>
      <c r="Y295" s="16"/>
      <c r="Z295" s="16"/>
      <c r="AA295" s="16"/>
    </row>
    <row r="296" ht="12.0" customHeight="1">
      <c r="A296" s="63" t="s">
        <v>99</v>
      </c>
      <c r="B296" s="64">
        <v>0.25</v>
      </c>
      <c r="C296" s="60">
        <f t="shared" ref="C296:N296" si="327">C295*$B$16</f>
        <v>0</v>
      </c>
      <c r="D296" s="60">
        <f t="shared" si="327"/>
        <v>0</v>
      </c>
      <c r="E296" s="60">
        <f t="shared" si="327"/>
        <v>0</v>
      </c>
      <c r="F296" s="60">
        <f t="shared" si="327"/>
        <v>0</v>
      </c>
      <c r="G296" s="60">
        <f t="shared" si="327"/>
        <v>0</v>
      </c>
      <c r="H296" s="60">
        <f t="shared" si="327"/>
        <v>0</v>
      </c>
      <c r="I296" s="60">
        <f t="shared" si="327"/>
        <v>0</v>
      </c>
      <c r="J296" s="60">
        <f t="shared" si="327"/>
        <v>0</v>
      </c>
      <c r="K296" s="60">
        <f t="shared" si="327"/>
        <v>0</v>
      </c>
      <c r="L296" s="60">
        <f t="shared" si="327"/>
        <v>0</v>
      </c>
      <c r="M296" s="60">
        <f t="shared" si="327"/>
        <v>0</v>
      </c>
      <c r="N296" s="60">
        <f t="shared" si="327"/>
        <v>0</v>
      </c>
      <c r="O296" s="60">
        <f t="shared" si="325"/>
        <v>0</v>
      </c>
      <c r="P296" s="60">
        <f t="shared" ref="P296:S296" si="328">P295*$B296</f>
        <v>0</v>
      </c>
      <c r="Q296" s="60">
        <f t="shared" si="328"/>
        <v>0</v>
      </c>
      <c r="R296" s="60">
        <f t="shared" si="328"/>
        <v>0</v>
      </c>
      <c r="S296" s="60">
        <f t="shared" si="328"/>
        <v>0</v>
      </c>
      <c r="T296" s="16"/>
      <c r="U296" s="16"/>
      <c r="V296" s="16"/>
      <c r="W296" s="16"/>
      <c r="X296" s="16"/>
      <c r="Y296" s="16"/>
      <c r="Z296" s="16"/>
      <c r="AA296" s="16"/>
    </row>
    <row r="297" ht="12.0" customHeight="1">
      <c r="A297" s="63" t="s">
        <v>100</v>
      </c>
      <c r="B297" s="65">
        <f>1-B296</f>
        <v>0.75</v>
      </c>
      <c r="C297" s="60">
        <f t="shared" ref="C297:N297" si="329">C295*$B$17</f>
        <v>0</v>
      </c>
      <c r="D297" s="60">
        <f t="shared" si="329"/>
        <v>0</v>
      </c>
      <c r="E297" s="60">
        <f t="shared" si="329"/>
        <v>0</v>
      </c>
      <c r="F297" s="60">
        <f t="shared" si="329"/>
        <v>0</v>
      </c>
      <c r="G297" s="60">
        <f t="shared" si="329"/>
        <v>0</v>
      </c>
      <c r="H297" s="60">
        <f t="shared" si="329"/>
        <v>0</v>
      </c>
      <c r="I297" s="60">
        <f t="shared" si="329"/>
        <v>0</v>
      </c>
      <c r="J297" s="60">
        <f t="shared" si="329"/>
        <v>0</v>
      </c>
      <c r="K297" s="60">
        <f t="shared" si="329"/>
        <v>0</v>
      </c>
      <c r="L297" s="60">
        <f t="shared" si="329"/>
        <v>0</v>
      </c>
      <c r="M297" s="60">
        <f t="shared" si="329"/>
        <v>0</v>
      </c>
      <c r="N297" s="60">
        <f t="shared" si="329"/>
        <v>0</v>
      </c>
      <c r="O297" s="60">
        <f t="shared" si="325"/>
        <v>0</v>
      </c>
      <c r="P297" s="60">
        <f t="shared" ref="P297:S297" si="330">P295-P296</f>
        <v>0</v>
      </c>
      <c r="Q297" s="60">
        <f t="shared" si="330"/>
        <v>0</v>
      </c>
      <c r="R297" s="60">
        <f t="shared" si="330"/>
        <v>0</v>
      </c>
      <c r="S297" s="60">
        <f t="shared" si="330"/>
        <v>0</v>
      </c>
      <c r="T297" s="16"/>
      <c r="U297" s="16"/>
      <c r="V297" s="16"/>
      <c r="W297" s="16"/>
      <c r="X297" s="16"/>
      <c r="Y297" s="16"/>
      <c r="Z297" s="16"/>
      <c r="AA297" s="16"/>
    </row>
    <row r="298" ht="12.0" customHeight="1">
      <c r="A298" s="51" t="str">
        <f>Vendas!A309</f>
        <v/>
      </c>
      <c r="B298" s="29"/>
      <c r="C298" s="52" t="s">
        <v>73</v>
      </c>
      <c r="D298" s="52" t="s">
        <v>74</v>
      </c>
      <c r="E298" s="52" t="s">
        <v>75</v>
      </c>
      <c r="F298" s="52" t="s">
        <v>76</v>
      </c>
      <c r="G298" s="52" t="s">
        <v>77</v>
      </c>
      <c r="H298" s="52" t="s">
        <v>78</v>
      </c>
      <c r="I298" s="52" t="s">
        <v>79</v>
      </c>
      <c r="J298" s="52" t="s">
        <v>80</v>
      </c>
      <c r="K298" s="52" t="s">
        <v>81</v>
      </c>
      <c r="L298" s="52" t="s">
        <v>82</v>
      </c>
      <c r="M298" s="52" t="s">
        <v>83</v>
      </c>
      <c r="N298" s="52" t="s">
        <v>84</v>
      </c>
      <c r="O298" s="52" t="s">
        <v>26</v>
      </c>
      <c r="P298" s="52" t="s">
        <v>27</v>
      </c>
      <c r="Q298" s="52" t="s">
        <v>28</v>
      </c>
      <c r="R298" s="52" t="s">
        <v>29</v>
      </c>
      <c r="S298" s="52" t="s">
        <v>30</v>
      </c>
      <c r="T298" s="16"/>
      <c r="U298" s="16"/>
      <c r="V298" s="16"/>
      <c r="W298" s="16"/>
      <c r="X298" s="16"/>
      <c r="Y298" s="16"/>
      <c r="Z298" s="16"/>
      <c r="AA298" s="16"/>
    </row>
    <row r="299" ht="12.0" customHeight="1">
      <c r="A299" s="58" t="s">
        <v>102</v>
      </c>
      <c r="B299" s="29"/>
      <c r="C299" s="56" t="str">
        <f>Vendas!C311</f>
        <v/>
      </c>
      <c r="D299" s="56" t="str">
        <f>Vendas!D311</f>
        <v/>
      </c>
      <c r="E299" s="56" t="str">
        <f>Vendas!E311</f>
        <v/>
      </c>
      <c r="F299" s="56" t="str">
        <f>Vendas!F311</f>
        <v/>
      </c>
      <c r="G299" s="56" t="str">
        <f>Vendas!G311</f>
        <v/>
      </c>
      <c r="H299" s="56" t="str">
        <f>Vendas!H311</f>
        <v/>
      </c>
      <c r="I299" s="56" t="str">
        <f>Vendas!I311</f>
        <v/>
      </c>
      <c r="J299" s="56" t="str">
        <f>Vendas!J311</f>
        <v/>
      </c>
      <c r="K299" s="56" t="str">
        <f>Vendas!K311</f>
        <v/>
      </c>
      <c r="L299" s="56" t="str">
        <f>Vendas!L311</f>
        <v/>
      </c>
      <c r="M299" s="56" t="str">
        <f>Vendas!M311</f>
        <v/>
      </c>
      <c r="N299" s="56" t="str">
        <f>Vendas!N311</f>
        <v/>
      </c>
      <c r="O299" s="56">
        <f>SUM(C299:N299)</f>
        <v>0</v>
      </c>
      <c r="P299" s="56" t="str">
        <f>Vendas!P311</f>
        <v/>
      </c>
      <c r="Q299" s="56" t="str">
        <f>Vendas!Q311</f>
        <v/>
      </c>
      <c r="R299" s="56" t="str">
        <f>Vendas!R311</f>
        <v/>
      </c>
      <c r="S299" s="56" t="str">
        <f>Vendas!S311</f>
        <v/>
      </c>
      <c r="T299" s="16"/>
      <c r="U299" s="16"/>
      <c r="V299" s="16"/>
      <c r="W299" s="16"/>
      <c r="X299" s="16"/>
      <c r="Y299" s="16"/>
      <c r="Z299" s="16"/>
      <c r="AA299" s="16"/>
    </row>
    <row r="300" ht="12.0" customHeight="1">
      <c r="A300" s="63" t="s">
        <v>111</v>
      </c>
      <c r="B300" s="45">
        <v>0.0</v>
      </c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16"/>
      <c r="U300" s="16"/>
      <c r="V300" s="16"/>
      <c r="W300" s="16"/>
      <c r="X300" s="16"/>
      <c r="Y300" s="16"/>
      <c r="Z300" s="16"/>
      <c r="AA300" s="16"/>
    </row>
    <row r="301" ht="12.0" customHeight="1">
      <c r="A301" s="58" t="s">
        <v>103</v>
      </c>
      <c r="B301" s="29"/>
      <c r="C301" s="60">
        <f>Vendas!C312*(1-$B300)</f>
        <v>0</v>
      </c>
      <c r="D301" s="60">
        <f>Vendas!D312*(1-$B300)</f>
        <v>0</v>
      </c>
      <c r="E301" s="60">
        <f>Vendas!E312*(1-$B300)</f>
        <v>0</v>
      </c>
      <c r="F301" s="60">
        <f>Vendas!F312*(1-$B300)</f>
        <v>0</v>
      </c>
      <c r="G301" s="60">
        <f>Vendas!G312*(1-$B300)</f>
        <v>0</v>
      </c>
      <c r="H301" s="60">
        <f>Vendas!H312*(1-$B300)</f>
        <v>0</v>
      </c>
      <c r="I301" s="60">
        <f>Vendas!I312*(1-$B300)</f>
        <v>0</v>
      </c>
      <c r="J301" s="60">
        <f>Vendas!J312*(1-$B300)</f>
        <v>0</v>
      </c>
      <c r="K301" s="60">
        <f>Vendas!K312*(1-$B300)</f>
        <v>0</v>
      </c>
      <c r="L301" s="60">
        <f>Vendas!L312*(1-$B300)</f>
        <v>0</v>
      </c>
      <c r="M301" s="60">
        <f>Vendas!M312*(1-$B300)</f>
        <v>0</v>
      </c>
      <c r="N301" s="60">
        <f>Vendas!N312*(1-$B300)</f>
        <v>0</v>
      </c>
      <c r="O301" s="60">
        <f>AVERAGE(C301:N301)</f>
        <v>0</v>
      </c>
      <c r="P301" s="60">
        <f>Vendas!P312*(1-Aprovisionamento!$B300)</f>
        <v>0</v>
      </c>
      <c r="Q301" s="60">
        <f>Vendas!Q312*(1-Aprovisionamento!$B300)</f>
        <v>0</v>
      </c>
      <c r="R301" s="60">
        <f>Vendas!R312*(1-Aprovisionamento!$B300)</f>
        <v>0</v>
      </c>
      <c r="S301" s="60">
        <f>Vendas!S312*(1-Aprovisionamento!$B300)</f>
        <v>0</v>
      </c>
      <c r="T301" s="16"/>
      <c r="U301" s="16"/>
      <c r="V301" s="16"/>
      <c r="W301" s="16"/>
      <c r="X301" s="16"/>
      <c r="Y301" s="16"/>
      <c r="Z301" s="16"/>
      <c r="AA301" s="16"/>
    </row>
    <row r="302" ht="12.0" customHeight="1">
      <c r="A302" s="58" t="s">
        <v>112</v>
      </c>
      <c r="B302" s="29"/>
      <c r="C302" s="60">
        <f t="shared" ref="C302:N302" si="331">C299*C301</f>
        <v>0</v>
      </c>
      <c r="D302" s="60">
        <f t="shared" si="331"/>
        <v>0</v>
      </c>
      <c r="E302" s="60">
        <f t="shared" si="331"/>
        <v>0</v>
      </c>
      <c r="F302" s="60">
        <f t="shared" si="331"/>
        <v>0</v>
      </c>
      <c r="G302" s="60">
        <f t="shared" si="331"/>
        <v>0</v>
      </c>
      <c r="H302" s="60">
        <f t="shared" si="331"/>
        <v>0</v>
      </c>
      <c r="I302" s="60">
        <f t="shared" si="331"/>
        <v>0</v>
      </c>
      <c r="J302" s="60">
        <f t="shared" si="331"/>
        <v>0</v>
      </c>
      <c r="K302" s="60">
        <f t="shared" si="331"/>
        <v>0</v>
      </c>
      <c r="L302" s="60">
        <f t="shared" si="331"/>
        <v>0</v>
      </c>
      <c r="M302" s="60">
        <f t="shared" si="331"/>
        <v>0</v>
      </c>
      <c r="N302" s="60">
        <f t="shared" si="331"/>
        <v>0</v>
      </c>
      <c r="O302" s="60">
        <f>SUM(C302:N302)</f>
        <v>0</v>
      </c>
      <c r="P302" s="60">
        <f t="shared" ref="P302:S302" si="332">P299*P301</f>
        <v>0</v>
      </c>
      <c r="Q302" s="60">
        <f t="shared" si="332"/>
        <v>0</v>
      </c>
      <c r="R302" s="60">
        <f t="shared" si="332"/>
        <v>0</v>
      </c>
      <c r="S302" s="60">
        <f t="shared" si="332"/>
        <v>0</v>
      </c>
      <c r="T302" s="16"/>
      <c r="U302" s="16"/>
      <c r="V302" s="16"/>
      <c r="W302" s="16"/>
      <c r="X302" s="16"/>
      <c r="Y302" s="16"/>
      <c r="Z302" s="16"/>
      <c r="AA302" s="16"/>
    </row>
    <row r="303" ht="12.0" customHeight="1">
      <c r="A303" s="58" t="s">
        <v>96</v>
      </c>
      <c r="B303" s="29"/>
      <c r="C303" s="61" t="str">
        <f>Vendas!C314</f>
        <v/>
      </c>
      <c r="D303" s="61" t="str">
        <f>Vendas!D314</f>
        <v/>
      </c>
      <c r="E303" s="61" t="str">
        <f>Vendas!E314</f>
        <v/>
      </c>
      <c r="F303" s="61" t="str">
        <f>Vendas!F314</f>
        <v/>
      </c>
      <c r="G303" s="61" t="str">
        <f>Vendas!G314</f>
        <v/>
      </c>
      <c r="H303" s="61" t="str">
        <f>Vendas!H314</f>
        <v/>
      </c>
      <c r="I303" s="61" t="str">
        <f>Vendas!I314</f>
        <v/>
      </c>
      <c r="J303" s="61" t="str">
        <f>Vendas!J314</f>
        <v/>
      </c>
      <c r="K303" s="61" t="str">
        <f>Vendas!K314</f>
        <v/>
      </c>
      <c r="L303" s="61" t="str">
        <f>Vendas!L314</f>
        <v/>
      </c>
      <c r="M303" s="61" t="str">
        <f>Vendas!M314</f>
        <v/>
      </c>
      <c r="N303" s="61" t="str">
        <f>Vendas!N314</f>
        <v/>
      </c>
      <c r="O303" s="60"/>
      <c r="P303" s="60"/>
      <c r="Q303" s="60"/>
      <c r="R303" s="60"/>
      <c r="S303" s="60"/>
      <c r="T303" s="16"/>
      <c r="U303" s="16"/>
      <c r="V303" s="16"/>
      <c r="W303" s="16"/>
      <c r="X303" s="16"/>
      <c r="Y303" s="16"/>
      <c r="Z303" s="16"/>
      <c r="AA303" s="16"/>
    </row>
    <row r="304" ht="12.0" customHeight="1">
      <c r="A304" s="58" t="s">
        <v>113</v>
      </c>
      <c r="B304" s="29"/>
      <c r="C304" s="60">
        <f t="shared" ref="C304:N304" si="333">C302*C303</f>
        <v>0</v>
      </c>
      <c r="D304" s="60">
        <f t="shared" si="333"/>
        <v>0</v>
      </c>
      <c r="E304" s="60">
        <f t="shared" si="333"/>
        <v>0</v>
      </c>
      <c r="F304" s="60">
        <f t="shared" si="333"/>
        <v>0</v>
      </c>
      <c r="G304" s="60">
        <f t="shared" si="333"/>
        <v>0</v>
      </c>
      <c r="H304" s="60">
        <f t="shared" si="333"/>
        <v>0</v>
      </c>
      <c r="I304" s="60">
        <f t="shared" si="333"/>
        <v>0</v>
      </c>
      <c r="J304" s="60">
        <f t="shared" si="333"/>
        <v>0</v>
      </c>
      <c r="K304" s="60">
        <f t="shared" si="333"/>
        <v>0</v>
      </c>
      <c r="L304" s="60">
        <f t="shared" si="333"/>
        <v>0</v>
      </c>
      <c r="M304" s="60">
        <f t="shared" si="333"/>
        <v>0</v>
      </c>
      <c r="N304" s="60">
        <f t="shared" si="333"/>
        <v>0</v>
      </c>
      <c r="O304" s="60">
        <f t="shared" ref="O304:O307" si="336">SUM(C304:N304)</f>
        <v>0</v>
      </c>
      <c r="P304" s="60">
        <f t="shared" ref="P304:S304" si="334">P302*$C303</f>
        <v>0</v>
      </c>
      <c r="Q304" s="60">
        <f t="shared" si="334"/>
        <v>0</v>
      </c>
      <c r="R304" s="60">
        <f t="shared" si="334"/>
        <v>0</v>
      </c>
      <c r="S304" s="60">
        <f t="shared" si="334"/>
        <v>0</v>
      </c>
      <c r="T304" s="16"/>
      <c r="U304" s="16"/>
      <c r="V304" s="16"/>
      <c r="W304" s="16"/>
      <c r="X304" s="16"/>
      <c r="Y304" s="16"/>
      <c r="Z304" s="16"/>
      <c r="AA304" s="16"/>
    </row>
    <row r="305" ht="12.0" customHeight="1">
      <c r="A305" s="58" t="s">
        <v>98</v>
      </c>
      <c r="B305" s="29"/>
      <c r="C305" s="60">
        <f t="shared" ref="C305:N305" si="335">C302+C304</f>
        <v>0</v>
      </c>
      <c r="D305" s="60">
        <f t="shared" si="335"/>
        <v>0</v>
      </c>
      <c r="E305" s="60">
        <f t="shared" si="335"/>
        <v>0</v>
      </c>
      <c r="F305" s="60">
        <f t="shared" si="335"/>
        <v>0</v>
      </c>
      <c r="G305" s="60">
        <f t="shared" si="335"/>
        <v>0</v>
      </c>
      <c r="H305" s="60">
        <f t="shared" si="335"/>
        <v>0</v>
      </c>
      <c r="I305" s="60">
        <f t="shared" si="335"/>
        <v>0</v>
      </c>
      <c r="J305" s="60">
        <f t="shared" si="335"/>
        <v>0</v>
      </c>
      <c r="K305" s="60">
        <f t="shared" si="335"/>
        <v>0</v>
      </c>
      <c r="L305" s="60">
        <f t="shared" si="335"/>
        <v>0</v>
      </c>
      <c r="M305" s="60">
        <f t="shared" si="335"/>
        <v>0</v>
      </c>
      <c r="N305" s="60">
        <f t="shared" si="335"/>
        <v>0</v>
      </c>
      <c r="O305" s="60">
        <f t="shared" si="336"/>
        <v>0</v>
      </c>
      <c r="P305" s="60">
        <f t="shared" ref="P305:S305" si="337">P302+P304</f>
        <v>0</v>
      </c>
      <c r="Q305" s="60">
        <f t="shared" si="337"/>
        <v>0</v>
      </c>
      <c r="R305" s="60">
        <f t="shared" si="337"/>
        <v>0</v>
      </c>
      <c r="S305" s="60">
        <f t="shared" si="337"/>
        <v>0</v>
      </c>
      <c r="T305" s="16"/>
      <c r="U305" s="16"/>
      <c r="V305" s="16"/>
      <c r="W305" s="16"/>
      <c r="X305" s="16"/>
      <c r="Y305" s="16"/>
      <c r="Z305" s="16"/>
      <c r="AA305" s="16"/>
    </row>
    <row r="306" ht="12.0" customHeight="1">
      <c r="A306" s="63" t="s">
        <v>99</v>
      </c>
      <c r="B306" s="64">
        <v>0.25</v>
      </c>
      <c r="C306" s="60">
        <f t="shared" ref="C306:N306" si="338">C305*$B$16</f>
        <v>0</v>
      </c>
      <c r="D306" s="60">
        <f t="shared" si="338"/>
        <v>0</v>
      </c>
      <c r="E306" s="60">
        <f t="shared" si="338"/>
        <v>0</v>
      </c>
      <c r="F306" s="60">
        <f t="shared" si="338"/>
        <v>0</v>
      </c>
      <c r="G306" s="60">
        <f t="shared" si="338"/>
        <v>0</v>
      </c>
      <c r="H306" s="60">
        <f t="shared" si="338"/>
        <v>0</v>
      </c>
      <c r="I306" s="60">
        <f t="shared" si="338"/>
        <v>0</v>
      </c>
      <c r="J306" s="60">
        <f t="shared" si="338"/>
        <v>0</v>
      </c>
      <c r="K306" s="60">
        <f t="shared" si="338"/>
        <v>0</v>
      </c>
      <c r="L306" s="60">
        <f t="shared" si="338"/>
        <v>0</v>
      </c>
      <c r="M306" s="60">
        <f t="shared" si="338"/>
        <v>0</v>
      </c>
      <c r="N306" s="60">
        <f t="shared" si="338"/>
        <v>0</v>
      </c>
      <c r="O306" s="60">
        <f t="shared" si="336"/>
        <v>0</v>
      </c>
      <c r="P306" s="60">
        <f t="shared" ref="P306:S306" si="339">P305*$B306</f>
        <v>0</v>
      </c>
      <c r="Q306" s="60">
        <f t="shared" si="339"/>
        <v>0</v>
      </c>
      <c r="R306" s="60">
        <f t="shared" si="339"/>
        <v>0</v>
      </c>
      <c r="S306" s="60">
        <f t="shared" si="339"/>
        <v>0</v>
      </c>
      <c r="T306" s="16"/>
      <c r="U306" s="16"/>
      <c r="V306" s="16"/>
      <c r="W306" s="16"/>
      <c r="X306" s="16"/>
      <c r="Y306" s="16"/>
      <c r="Z306" s="16"/>
      <c r="AA306" s="16"/>
    </row>
    <row r="307" ht="12.0" customHeight="1">
      <c r="A307" s="63" t="s">
        <v>100</v>
      </c>
      <c r="B307" s="65">
        <f>1-B306</f>
        <v>0.75</v>
      </c>
      <c r="C307" s="60">
        <f t="shared" ref="C307:N307" si="340">C305*$B$17</f>
        <v>0</v>
      </c>
      <c r="D307" s="60">
        <f t="shared" si="340"/>
        <v>0</v>
      </c>
      <c r="E307" s="60">
        <f t="shared" si="340"/>
        <v>0</v>
      </c>
      <c r="F307" s="60">
        <f t="shared" si="340"/>
        <v>0</v>
      </c>
      <c r="G307" s="60">
        <f t="shared" si="340"/>
        <v>0</v>
      </c>
      <c r="H307" s="60">
        <f t="shared" si="340"/>
        <v>0</v>
      </c>
      <c r="I307" s="60">
        <f t="shared" si="340"/>
        <v>0</v>
      </c>
      <c r="J307" s="60">
        <f t="shared" si="340"/>
        <v>0</v>
      </c>
      <c r="K307" s="60">
        <f t="shared" si="340"/>
        <v>0</v>
      </c>
      <c r="L307" s="60">
        <f t="shared" si="340"/>
        <v>0</v>
      </c>
      <c r="M307" s="60">
        <f t="shared" si="340"/>
        <v>0</v>
      </c>
      <c r="N307" s="60">
        <f t="shared" si="340"/>
        <v>0</v>
      </c>
      <c r="O307" s="60">
        <f t="shared" si="336"/>
        <v>0</v>
      </c>
      <c r="P307" s="60">
        <f t="shared" ref="P307:S307" si="341">P305-P306</f>
        <v>0</v>
      </c>
      <c r="Q307" s="60">
        <f t="shared" si="341"/>
        <v>0</v>
      </c>
      <c r="R307" s="60">
        <f t="shared" si="341"/>
        <v>0</v>
      </c>
      <c r="S307" s="60">
        <f t="shared" si="341"/>
        <v>0</v>
      </c>
      <c r="T307" s="16"/>
      <c r="U307" s="16"/>
      <c r="V307" s="16"/>
      <c r="W307" s="16"/>
      <c r="X307" s="16"/>
      <c r="Y307" s="16"/>
      <c r="Z307" s="16"/>
      <c r="AA307" s="16"/>
    </row>
    <row r="308" ht="12.0" customHeight="1">
      <c r="A308" s="51" t="str">
        <f>Vendas!A319</f>
        <v/>
      </c>
      <c r="B308" s="29"/>
      <c r="C308" s="52" t="s">
        <v>73</v>
      </c>
      <c r="D308" s="52" t="s">
        <v>74</v>
      </c>
      <c r="E308" s="52" t="s">
        <v>75</v>
      </c>
      <c r="F308" s="52" t="s">
        <v>76</v>
      </c>
      <c r="G308" s="52" t="s">
        <v>77</v>
      </c>
      <c r="H308" s="52" t="s">
        <v>78</v>
      </c>
      <c r="I308" s="52" t="s">
        <v>79</v>
      </c>
      <c r="J308" s="52" t="s">
        <v>80</v>
      </c>
      <c r="K308" s="52" t="s">
        <v>81</v>
      </c>
      <c r="L308" s="52" t="s">
        <v>82</v>
      </c>
      <c r="M308" s="52" t="s">
        <v>83</v>
      </c>
      <c r="N308" s="52" t="s">
        <v>84</v>
      </c>
      <c r="O308" s="52" t="s">
        <v>26</v>
      </c>
      <c r="P308" s="52" t="s">
        <v>27</v>
      </c>
      <c r="Q308" s="52" t="s">
        <v>28</v>
      </c>
      <c r="R308" s="52" t="s">
        <v>29</v>
      </c>
      <c r="S308" s="52" t="s">
        <v>30</v>
      </c>
      <c r="T308" s="16"/>
      <c r="U308" s="16"/>
      <c r="V308" s="16"/>
      <c r="W308" s="16"/>
      <c r="X308" s="16"/>
      <c r="Y308" s="16"/>
      <c r="Z308" s="16"/>
      <c r="AA308" s="16"/>
    </row>
    <row r="309" ht="12.0" customHeight="1">
      <c r="A309" s="58" t="s">
        <v>102</v>
      </c>
      <c r="B309" s="29"/>
      <c r="C309" s="56" t="str">
        <f>Vendas!C321</f>
        <v/>
      </c>
      <c r="D309" s="56" t="str">
        <f>Vendas!D321</f>
        <v/>
      </c>
      <c r="E309" s="56" t="str">
        <f>Vendas!E321</f>
        <v/>
      </c>
      <c r="F309" s="56" t="str">
        <f>Vendas!F321</f>
        <v/>
      </c>
      <c r="G309" s="56" t="str">
        <f>Vendas!G321</f>
        <v/>
      </c>
      <c r="H309" s="56" t="str">
        <f>Vendas!H321</f>
        <v/>
      </c>
      <c r="I309" s="56" t="str">
        <f>Vendas!I321</f>
        <v/>
      </c>
      <c r="J309" s="56" t="str">
        <f>Vendas!J321</f>
        <v/>
      </c>
      <c r="K309" s="56" t="str">
        <f>Vendas!K321</f>
        <v/>
      </c>
      <c r="L309" s="56" t="str">
        <f>Vendas!L321</f>
        <v/>
      </c>
      <c r="M309" s="56" t="str">
        <f>Vendas!M321</f>
        <v/>
      </c>
      <c r="N309" s="56" t="str">
        <f>Vendas!N321</f>
        <v/>
      </c>
      <c r="O309" s="56">
        <f>SUM(C309:N309)</f>
        <v>0</v>
      </c>
      <c r="P309" s="56" t="str">
        <f>Vendas!P321</f>
        <v/>
      </c>
      <c r="Q309" s="56" t="str">
        <f>Vendas!Q321</f>
        <v/>
      </c>
      <c r="R309" s="56" t="str">
        <f>Vendas!R321</f>
        <v/>
      </c>
      <c r="S309" s="56" t="str">
        <f>Vendas!S321</f>
        <v/>
      </c>
      <c r="T309" s="16"/>
      <c r="U309" s="16"/>
      <c r="V309" s="16"/>
      <c r="W309" s="16"/>
      <c r="X309" s="16"/>
      <c r="Y309" s="16"/>
      <c r="Z309" s="16"/>
      <c r="AA309" s="16"/>
    </row>
    <row r="310" ht="12.0" customHeight="1">
      <c r="A310" s="63" t="s">
        <v>111</v>
      </c>
      <c r="B310" s="45">
        <v>0.0</v>
      </c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16"/>
      <c r="U310" s="16"/>
      <c r="V310" s="16"/>
      <c r="W310" s="16"/>
      <c r="X310" s="16"/>
      <c r="Y310" s="16"/>
      <c r="Z310" s="16"/>
      <c r="AA310" s="16"/>
    </row>
    <row r="311" ht="12.0" customHeight="1">
      <c r="A311" s="58" t="s">
        <v>103</v>
      </c>
      <c r="B311" s="29"/>
      <c r="C311" s="60">
        <f>Vendas!C322*(1-$B310)</f>
        <v>0</v>
      </c>
      <c r="D311" s="60">
        <f>Vendas!D322*(1-$B310)</f>
        <v>0</v>
      </c>
      <c r="E311" s="60">
        <f>Vendas!E322*(1-$B310)</f>
        <v>0</v>
      </c>
      <c r="F311" s="60">
        <f>Vendas!F322*(1-$B310)</f>
        <v>0</v>
      </c>
      <c r="G311" s="60">
        <f>Vendas!G322*(1-$B310)</f>
        <v>0</v>
      </c>
      <c r="H311" s="60">
        <f>Vendas!H322*(1-$B310)</f>
        <v>0</v>
      </c>
      <c r="I311" s="60">
        <f>Vendas!I322*(1-$B310)</f>
        <v>0</v>
      </c>
      <c r="J311" s="60">
        <f>Vendas!J322*(1-$B310)</f>
        <v>0</v>
      </c>
      <c r="K311" s="60">
        <f>Vendas!K322*(1-$B310)</f>
        <v>0</v>
      </c>
      <c r="L311" s="60">
        <f>Vendas!L322*(1-$B310)</f>
        <v>0</v>
      </c>
      <c r="M311" s="60">
        <f>Vendas!M322*(1-$B310)</f>
        <v>0</v>
      </c>
      <c r="N311" s="60">
        <f>Vendas!N322*(1-$B310)</f>
        <v>0</v>
      </c>
      <c r="O311" s="60">
        <f>AVERAGE(C311:N311)</f>
        <v>0</v>
      </c>
      <c r="P311" s="60">
        <f>Vendas!P322*(1-Aprovisionamento!$B310)</f>
        <v>0</v>
      </c>
      <c r="Q311" s="60">
        <f>Vendas!Q322*(1-Aprovisionamento!$B310)</f>
        <v>0</v>
      </c>
      <c r="R311" s="60">
        <f>Vendas!R322*(1-Aprovisionamento!$B310)</f>
        <v>0</v>
      </c>
      <c r="S311" s="60">
        <f>Vendas!S322*(1-Aprovisionamento!$B310)</f>
        <v>0</v>
      </c>
      <c r="T311" s="16"/>
      <c r="U311" s="16"/>
      <c r="V311" s="16"/>
      <c r="W311" s="16"/>
      <c r="X311" s="16"/>
      <c r="Y311" s="16"/>
      <c r="Z311" s="16"/>
      <c r="AA311" s="16"/>
    </row>
    <row r="312" ht="12.0" customHeight="1">
      <c r="A312" s="58" t="s">
        <v>112</v>
      </c>
      <c r="B312" s="29"/>
      <c r="C312" s="60">
        <f t="shared" ref="C312:N312" si="342">C309*C311</f>
        <v>0</v>
      </c>
      <c r="D312" s="60">
        <f t="shared" si="342"/>
        <v>0</v>
      </c>
      <c r="E312" s="60">
        <f t="shared" si="342"/>
        <v>0</v>
      </c>
      <c r="F312" s="60">
        <f t="shared" si="342"/>
        <v>0</v>
      </c>
      <c r="G312" s="60">
        <f t="shared" si="342"/>
        <v>0</v>
      </c>
      <c r="H312" s="60">
        <f t="shared" si="342"/>
        <v>0</v>
      </c>
      <c r="I312" s="60">
        <f t="shared" si="342"/>
        <v>0</v>
      </c>
      <c r="J312" s="60">
        <f t="shared" si="342"/>
        <v>0</v>
      </c>
      <c r="K312" s="60">
        <f t="shared" si="342"/>
        <v>0</v>
      </c>
      <c r="L312" s="60">
        <f t="shared" si="342"/>
        <v>0</v>
      </c>
      <c r="M312" s="60">
        <f t="shared" si="342"/>
        <v>0</v>
      </c>
      <c r="N312" s="60">
        <f t="shared" si="342"/>
        <v>0</v>
      </c>
      <c r="O312" s="60">
        <f>SUM(C312:N312)</f>
        <v>0</v>
      </c>
      <c r="P312" s="60">
        <f t="shared" ref="P312:S312" si="343">P309*P311</f>
        <v>0</v>
      </c>
      <c r="Q312" s="60">
        <f t="shared" si="343"/>
        <v>0</v>
      </c>
      <c r="R312" s="60">
        <f t="shared" si="343"/>
        <v>0</v>
      </c>
      <c r="S312" s="60">
        <f t="shared" si="343"/>
        <v>0</v>
      </c>
      <c r="T312" s="16"/>
      <c r="U312" s="16"/>
      <c r="V312" s="16"/>
      <c r="W312" s="16"/>
      <c r="X312" s="16"/>
      <c r="Y312" s="16"/>
      <c r="Z312" s="16"/>
      <c r="AA312" s="16"/>
    </row>
    <row r="313" ht="12.0" customHeight="1">
      <c r="A313" s="58" t="s">
        <v>96</v>
      </c>
      <c r="B313" s="29"/>
      <c r="C313" s="61" t="str">
        <f>Vendas!C324</f>
        <v/>
      </c>
      <c r="D313" s="61" t="str">
        <f>Vendas!D324</f>
        <v/>
      </c>
      <c r="E313" s="61" t="str">
        <f>Vendas!E324</f>
        <v/>
      </c>
      <c r="F313" s="61" t="str">
        <f>Vendas!F324</f>
        <v/>
      </c>
      <c r="G313" s="61" t="str">
        <f>Vendas!G324</f>
        <v/>
      </c>
      <c r="H313" s="61" t="str">
        <f>Vendas!H324</f>
        <v/>
      </c>
      <c r="I313" s="61" t="str">
        <f>Vendas!I324</f>
        <v/>
      </c>
      <c r="J313" s="61" t="str">
        <f>Vendas!J324</f>
        <v/>
      </c>
      <c r="K313" s="61" t="str">
        <f>Vendas!K324</f>
        <v/>
      </c>
      <c r="L313" s="61" t="str">
        <f>Vendas!L324</f>
        <v/>
      </c>
      <c r="M313" s="61" t="str">
        <f>Vendas!M324</f>
        <v/>
      </c>
      <c r="N313" s="61" t="str">
        <f>Vendas!N324</f>
        <v/>
      </c>
      <c r="O313" s="60"/>
      <c r="P313" s="60"/>
      <c r="Q313" s="60"/>
      <c r="R313" s="60"/>
      <c r="S313" s="60"/>
      <c r="T313" s="16"/>
      <c r="U313" s="16"/>
      <c r="V313" s="16"/>
      <c r="W313" s="16"/>
      <c r="X313" s="16"/>
      <c r="Y313" s="16"/>
      <c r="Z313" s="16"/>
      <c r="AA313" s="16"/>
    </row>
    <row r="314" ht="12.0" customHeight="1">
      <c r="A314" s="58" t="s">
        <v>113</v>
      </c>
      <c r="B314" s="29"/>
      <c r="C314" s="60">
        <f t="shared" ref="C314:N314" si="344">C312*C313</f>
        <v>0</v>
      </c>
      <c r="D314" s="60">
        <f t="shared" si="344"/>
        <v>0</v>
      </c>
      <c r="E314" s="60">
        <f t="shared" si="344"/>
        <v>0</v>
      </c>
      <c r="F314" s="60">
        <f t="shared" si="344"/>
        <v>0</v>
      </c>
      <c r="G314" s="60">
        <f t="shared" si="344"/>
        <v>0</v>
      </c>
      <c r="H314" s="60">
        <f t="shared" si="344"/>
        <v>0</v>
      </c>
      <c r="I314" s="60">
        <f t="shared" si="344"/>
        <v>0</v>
      </c>
      <c r="J314" s="60">
        <f t="shared" si="344"/>
        <v>0</v>
      </c>
      <c r="K314" s="60">
        <f t="shared" si="344"/>
        <v>0</v>
      </c>
      <c r="L314" s="60">
        <f t="shared" si="344"/>
        <v>0</v>
      </c>
      <c r="M314" s="60">
        <f t="shared" si="344"/>
        <v>0</v>
      </c>
      <c r="N314" s="60">
        <f t="shared" si="344"/>
        <v>0</v>
      </c>
      <c r="O314" s="60">
        <f t="shared" ref="O314:O317" si="347">SUM(C314:N314)</f>
        <v>0</v>
      </c>
      <c r="P314" s="60">
        <f t="shared" ref="P314:S314" si="345">P312*$C313</f>
        <v>0</v>
      </c>
      <c r="Q314" s="60">
        <f t="shared" si="345"/>
        <v>0</v>
      </c>
      <c r="R314" s="60">
        <f t="shared" si="345"/>
        <v>0</v>
      </c>
      <c r="S314" s="60">
        <f t="shared" si="345"/>
        <v>0</v>
      </c>
      <c r="T314" s="16"/>
      <c r="U314" s="16"/>
      <c r="V314" s="16"/>
      <c r="W314" s="16"/>
      <c r="X314" s="16"/>
      <c r="Y314" s="16"/>
      <c r="Z314" s="16"/>
      <c r="AA314" s="16"/>
    </row>
    <row r="315" ht="12.0" customHeight="1">
      <c r="A315" s="58" t="s">
        <v>98</v>
      </c>
      <c r="B315" s="29"/>
      <c r="C315" s="60">
        <f t="shared" ref="C315:N315" si="346">C312+C314</f>
        <v>0</v>
      </c>
      <c r="D315" s="60">
        <f t="shared" si="346"/>
        <v>0</v>
      </c>
      <c r="E315" s="60">
        <f t="shared" si="346"/>
        <v>0</v>
      </c>
      <c r="F315" s="60">
        <f t="shared" si="346"/>
        <v>0</v>
      </c>
      <c r="G315" s="60">
        <f t="shared" si="346"/>
        <v>0</v>
      </c>
      <c r="H315" s="60">
        <f t="shared" si="346"/>
        <v>0</v>
      </c>
      <c r="I315" s="60">
        <f t="shared" si="346"/>
        <v>0</v>
      </c>
      <c r="J315" s="60">
        <f t="shared" si="346"/>
        <v>0</v>
      </c>
      <c r="K315" s="60">
        <f t="shared" si="346"/>
        <v>0</v>
      </c>
      <c r="L315" s="60">
        <f t="shared" si="346"/>
        <v>0</v>
      </c>
      <c r="M315" s="60">
        <f t="shared" si="346"/>
        <v>0</v>
      </c>
      <c r="N315" s="60">
        <f t="shared" si="346"/>
        <v>0</v>
      </c>
      <c r="O315" s="60">
        <f t="shared" si="347"/>
        <v>0</v>
      </c>
      <c r="P315" s="60">
        <f t="shared" ref="P315:S315" si="348">P312+P314</f>
        <v>0</v>
      </c>
      <c r="Q315" s="60">
        <f t="shared" si="348"/>
        <v>0</v>
      </c>
      <c r="R315" s="60">
        <f t="shared" si="348"/>
        <v>0</v>
      </c>
      <c r="S315" s="60">
        <f t="shared" si="348"/>
        <v>0</v>
      </c>
      <c r="T315" s="16"/>
      <c r="U315" s="16"/>
      <c r="V315" s="16"/>
      <c r="W315" s="16"/>
      <c r="X315" s="16"/>
      <c r="Y315" s="16"/>
      <c r="Z315" s="16"/>
      <c r="AA315" s="16"/>
    </row>
    <row r="316" ht="12.0" customHeight="1">
      <c r="A316" s="63" t="s">
        <v>99</v>
      </c>
      <c r="B316" s="64">
        <v>0.25</v>
      </c>
      <c r="C316" s="60">
        <f t="shared" ref="C316:N316" si="349">C315*$B$16</f>
        <v>0</v>
      </c>
      <c r="D316" s="60">
        <f t="shared" si="349"/>
        <v>0</v>
      </c>
      <c r="E316" s="60">
        <f t="shared" si="349"/>
        <v>0</v>
      </c>
      <c r="F316" s="60">
        <f t="shared" si="349"/>
        <v>0</v>
      </c>
      <c r="G316" s="60">
        <f t="shared" si="349"/>
        <v>0</v>
      </c>
      <c r="H316" s="60">
        <f t="shared" si="349"/>
        <v>0</v>
      </c>
      <c r="I316" s="60">
        <f t="shared" si="349"/>
        <v>0</v>
      </c>
      <c r="J316" s="60">
        <f t="shared" si="349"/>
        <v>0</v>
      </c>
      <c r="K316" s="60">
        <f t="shared" si="349"/>
        <v>0</v>
      </c>
      <c r="L316" s="60">
        <f t="shared" si="349"/>
        <v>0</v>
      </c>
      <c r="M316" s="60">
        <f t="shared" si="349"/>
        <v>0</v>
      </c>
      <c r="N316" s="60">
        <f t="shared" si="349"/>
        <v>0</v>
      </c>
      <c r="O316" s="60">
        <f t="shared" si="347"/>
        <v>0</v>
      </c>
      <c r="P316" s="60">
        <f t="shared" ref="P316:S316" si="350">P315*$B316</f>
        <v>0</v>
      </c>
      <c r="Q316" s="60">
        <f t="shared" si="350"/>
        <v>0</v>
      </c>
      <c r="R316" s="60">
        <f t="shared" si="350"/>
        <v>0</v>
      </c>
      <c r="S316" s="60">
        <f t="shared" si="350"/>
        <v>0</v>
      </c>
      <c r="T316" s="16"/>
      <c r="U316" s="16"/>
      <c r="V316" s="16"/>
      <c r="W316" s="16"/>
      <c r="X316" s="16"/>
      <c r="Y316" s="16"/>
      <c r="Z316" s="16"/>
      <c r="AA316" s="16"/>
    </row>
    <row r="317" ht="12.0" customHeight="1">
      <c r="A317" s="63" t="s">
        <v>100</v>
      </c>
      <c r="B317" s="65">
        <f>1-B316</f>
        <v>0.75</v>
      </c>
      <c r="C317" s="60">
        <f t="shared" ref="C317:N317" si="351">C315*$B$17</f>
        <v>0</v>
      </c>
      <c r="D317" s="60">
        <f t="shared" si="351"/>
        <v>0</v>
      </c>
      <c r="E317" s="60">
        <f t="shared" si="351"/>
        <v>0</v>
      </c>
      <c r="F317" s="60">
        <f t="shared" si="351"/>
        <v>0</v>
      </c>
      <c r="G317" s="60">
        <f t="shared" si="351"/>
        <v>0</v>
      </c>
      <c r="H317" s="60">
        <f t="shared" si="351"/>
        <v>0</v>
      </c>
      <c r="I317" s="60">
        <f t="shared" si="351"/>
        <v>0</v>
      </c>
      <c r="J317" s="60">
        <f t="shared" si="351"/>
        <v>0</v>
      </c>
      <c r="K317" s="60">
        <f t="shared" si="351"/>
        <v>0</v>
      </c>
      <c r="L317" s="60">
        <f t="shared" si="351"/>
        <v>0</v>
      </c>
      <c r="M317" s="60">
        <f t="shared" si="351"/>
        <v>0</v>
      </c>
      <c r="N317" s="60">
        <f t="shared" si="351"/>
        <v>0</v>
      </c>
      <c r="O317" s="60">
        <f t="shared" si="347"/>
        <v>0</v>
      </c>
      <c r="P317" s="60">
        <f t="shared" ref="P317:S317" si="352">P315-P316</f>
        <v>0</v>
      </c>
      <c r="Q317" s="60">
        <f t="shared" si="352"/>
        <v>0</v>
      </c>
      <c r="R317" s="60">
        <f t="shared" si="352"/>
        <v>0</v>
      </c>
      <c r="S317" s="60">
        <f t="shared" si="352"/>
        <v>0</v>
      </c>
      <c r="T317" s="16"/>
      <c r="U317" s="16"/>
      <c r="V317" s="16"/>
      <c r="W317" s="16"/>
      <c r="X317" s="16"/>
      <c r="Y317" s="16"/>
      <c r="Z317" s="16"/>
      <c r="AA317" s="16"/>
    </row>
    <row r="318" ht="12.0" customHeight="1">
      <c r="A318" s="51" t="str">
        <f>Vendas!A329</f>
        <v/>
      </c>
      <c r="B318" s="29"/>
      <c r="C318" s="52" t="s">
        <v>73</v>
      </c>
      <c r="D318" s="52" t="s">
        <v>74</v>
      </c>
      <c r="E318" s="52" t="s">
        <v>75</v>
      </c>
      <c r="F318" s="52" t="s">
        <v>76</v>
      </c>
      <c r="G318" s="52" t="s">
        <v>77</v>
      </c>
      <c r="H318" s="52" t="s">
        <v>78</v>
      </c>
      <c r="I318" s="52" t="s">
        <v>79</v>
      </c>
      <c r="J318" s="52" t="s">
        <v>80</v>
      </c>
      <c r="K318" s="52" t="s">
        <v>81</v>
      </c>
      <c r="L318" s="52" t="s">
        <v>82</v>
      </c>
      <c r="M318" s="52" t="s">
        <v>83</v>
      </c>
      <c r="N318" s="52" t="s">
        <v>84</v>
      </c>
      <c r="O318" s="52" t="s">
        <v>26</v>
      </c>
      <c r="P318" s="52" t="s">
        <v>27</v>
      </c>
      <c r="Q318" s="52" t="s">
        <v>28</v>
      </c>
      <c r="R318" s="52" t="s">
        <v>29</v>
      </c>
      <c r="S318" s="52" t="s">
        <v>30</v>
      </c>
      <c r="T318" s="16"/>
      <c r="U318" s="16"/>
      <c r="V318" s="16"/>
      <c r="W318" s="16"/>
      <c r="X318" s="16"/>
      <c r="Y318" s="16"/>
      <c r="Z318" s="16"/>
      <c r="AA318" s="16"/>
    </row>
    <row r="319" ht="12.0" customHeight="1">
      <c r="A319" s="58" t="s">
        <v>102</v>
      </c>
      <c r="B319" s="29"/>
      <c r="C319" s="56" t="str">
        <f>Vendas!C331</f>
        <v/>
      </c>
      <c r="D319" s="56" t="str">
        <f>Vendas!D331</f>
        <v/>
      </c>
      <c r="E319" s="56" t="str">
        <f>Vendas!E331</f>
        <v/>
      </c>
      <c r="F319" s="56" t="str">
        <f>Vendas!F331</f>
        <v/>
      </c>
      <c r="G319" s="56" t="str">
        <f>Vendas!G331</f>
        <v/>
      </c>
      <c r="H319" s="56" t="str">
        <f>Vendas!H331</f>
        <v/>
      </c>
      <c r="I319" s="56" t="str">
        <f>Vendas!I331</f>
        <v/>
      </c>
      <c r="J319" s="56" t="str">
        <f>Vendas!J331</f>
        <v/>
      </c>
      <c r="K319" s="56" t="str">
        <f>Vendas!K331</f>
        <v/>
      </c>
      <c r="L319" s="56" t="str">
        <f>Vendas!L331</f>
        <v/>
      </c>
      <c r="M319" s="56" t="str">
        <f>Vendas!M331</f>
        <v/>
      </c>
      <c r="N319" s="56" t="str">
        <f>Vendas!N331</f>
        <v/>
      </c>
      <c r="O319" s="56">
        <f>SUM(C319:N319)</f>
        <v>0</v>
      </c>
      <c r="P319" s="56" t="str">
        <f>Vendas!P331</f>
        <v/>
      </c>
      <c r="Q319" s="56" t="str">
        <f>Vendas!Q331</f>
        <v/>
      </c>
      <c r="R319" s="56" t="str">
        <f>Vendas!R331</f>
        <v/>
      </c>
      <c r="S319" s="56" t="str">
        <f>Vendas!S331</f>
        <v/>
      </c>
      <c r="T319" s="16"/>
      <c r="U319" s="16"/>
      <c r="V319" s="16"/>
      <c r="W319" s="16"/>
      <c r="X319" s="16"/>
      <c r="Y319" s="16"/>
      <c r="Z319" s="16"/>
      <c r="AA319" s="16"/>
    </row>
    <row r="320" ht="12.0" customHeight="1">
      <c r="A320" s="63" t="s">
        <v>111</v>
      </c>
      <c r="B320" s="45">
        <v>0.0</v>
      </c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16"/>
      <c r="U320" s="16"/>
      <c r="V320" s="16"/>
      <c r="W320" s="16"/>
      <c r="X320" s="16"/>
      <c r="Y320" s="16"/>
      <c r="Z320" s="16"/>
      <c r="AA320" s="16"/>
    </row>
    <row r="321" ht="12.0" customHeight="1">
      <c r="A321" s="58" t="s">
        <v>103</v>
      </c>
      <c r="B321" s="29"/>
      <c r="C321" s="60">
        <f>Vendas!C332*(1-$B320)</f>
        <v>0</v>
      </c>
      <c r="D321" s="60">
        <f>Vendas!D332*(1-$B320)</f>
        <v>0</v>
      </c>
      <c r="E321" s="60">
        <f>Vendas!E332*(1-$B320)</f>
        <v>0</v>
      </c>
      <c r="F321" s="60">
        <f>Vendas!F332*(1-$B320)</f>
        <v>0</v>
      </c>
      <c r="G321" s="60">
        <f>Vendas!G332*(1-$B320)</f>
        <v>0</v>
      </c>
      <c r="H321" s="60">
        <f>Vendas!H332*(1-$B320)</f>
        <v>0</v>
      </c>
      <c r="I321" s="60">
        <f>Vendas!I332*(1-$B320)</f>
        <v>0</v>
      </c>
      <c r="J321" s="60">
        <f>Vendas!J332*(1-$B320)</f>
        <v>0</v>
      </c>
      <c r="K321" s="60">
        <f>Vendas!K332*(1-$B320)</f>
        <v>0</v>
      </c>
      <c r="L321" s="60">
        <f>Vendas!L332*(1-$B320)</f>
        <v>0</v>
      </c>
      <c r="M321" s="60">
        <f>Vendas!M332*(1-$B320)</f>
        <v>0</v>
      </c>
      <c r="N321" s="60">
        <f>Vendas!N332*(1-$B320)</f>
        <v>0</v>
      </c>
      <c r="O321" s="60">
        <f>AVERAGE(C321:N321)</f>
        <v>0</v>
      </c>
      <c r="P321" s="60">
        <f>Vendas!P332*(1-Aprovisionamento!$B320)</f>
        <v>0</v>
      </c>
      <c r="Q321" s="60">
        <f>Vendas!Q332*(1-Aprovisionamento!$B320)</f>
        <v>0</v>
      </c>
      <c r="R321" s="60">
        <f>Vendas!R332*(1-Aprovisionamento!$B320)</f>
        <v>0</v>
      </c>
      <c r="S321" s="60">
        <f>Vendas!S332*(1-Aprovisionamento!$B320)</f>
        <v>0</v>
      </c>
      <c r="T321" s="16"/>
      <c r="U321" s="16"/>
      <c r="V321" s="16"/>
      <c r="W321" s="16"/>
      <c r="X321" s="16"/>
      <c r="Y321" s="16"/>
      <c r="Z321" s="16"/>
      <c r="AA321" s="16"/>
    </row>
    <row r="322" ht="12.0" customHeight="1">
      <c r="A322" s="58" t="s">
        <v>112</v>
      </c>
      <c r="B322" s="29"/>
      <c r="C322" s="60">
        <f t="shared" ref="C322:N322" si="353">C319*C321</f>
        <v>0</v>
      </c>
      <c r="D322" s="60">
        <f t="shared" si="353"/>
        <v>0</v>
      </c>
      <c r="E322" s="60">
        <f t="shared" si="353"/>
        <v>0</v>
      </c>
      <c r="F322" s="60">
        <f t="shared" si="353"/>
        <v>0</v>
      </c>
      <c r="G322" s="60">
        <f t="shared" si="353"/>
        <v>0</v>
      </c>
      <c r="H322" s="60">
        <f t="shared" si="353"/>
        <v>0</v>
      </c>
      <c r="I322" s="60">
        <f t="shared" si="353"/>
        <v>0</v>
      </c>
      <c r="J322" s="60">
        <f t="shared" si="353"/>
        <v>0</v>
      </c>
      <c r="K322" s="60">
        <f t="shared" si="353"/>
        <v>0</v>
      </c>
      <c r="L322" s="60">
        <f t="shared" si="353"/>
        <v>0</v>
      </c>
      <c r="M322" s="60">
        <f t="shared" si="353"/>
        <v>0</v>
      </c>
      <c r="N322" s="60">
        <f t="shared" si="353"/>
        <v>0</v>
      </c>
      <c r="O322" s="60">
        <f>SUM(C322:N322)</f>
        <v>0</v>
      </c>
      <c r="P322" s="60">
        <f t="shared" ref="P322:S322" si="354">P319*P321</f>
        <v>0</v>
      </c>
      <c r="Q322" s="60">
        <f t="shared" si="354"/>
        <v>0</v>
      </c>
      <c r="R322" s="60">
        <f t="shared" si="354"/>
        <v>0</v>
      </c>
      <c r="S322" s="60">
        <f t="shared" si="354"/>
        <v>0</v>
      </c>
      <c r="T322" s="16"/>
      <c r="U322" s="16"/>
      <c r="V322" s="16"/>
      <c r="W322" s="16"/>
      <c r="X322" s="16"/>
      <c r="Y322" s="16"/>
      <c r="Z322" s="16"/>
      <c r="AA322" s="16"/>
    </row>
    <row r="323" ht="12.0" customHeight="1">
      <c r="A323" s="58" t="s">
        <v>96</v>
      </c>
      <c r="B323" s="29"/>
      <c r="C323" s="61" t="str">
        <f>Vendas!C334</f>
        <v/>
      </c>
      <c r="D323" s="61" t="str">
        <f>Vendas!D334</f>
        <v/>
      </c>
      <c r="E323" s="61" t="str">
        <f>Vendas!E334</f>
        <v/>
      </c>
      <c r="F323" s="61" t="str">
        <f>Vendas!F334</f>
        <v/>
      </c>
      <c r="G323" s="61" t="str">
        <f>Vendas!G334</f>
        <v/>
      </c>
      <c r="H323" s="61" t="str">
        <f>Vendas!H334</f>
        <v/>
      </c>
      <c r="I323" s="61" t="str">
        <f>Vendas!I334</f>
        <v/>
      </c>
      <c r="J323" s="61" t="str">
        <f>Vendas!J334</f>
        <v/>
      </c>
      <c r="K323" s="61" t="str">
        <f>Vendas!K334</f>
        <v/>
      </c>
      <c r="L323" s="61" t="str">
        <f>Vendas!L334</f>
        <v/>
      </c>
      <c r="M323" s="61" t="str">
        <f>Vendas!M334</f>
        <v/>
      </c>
      <c r="N323" s="61" t="str">
        <f>Vendas!N334</f>
        <v/>
      </c>
      <c r="O323" s="60"/>
      <c r="P323" s="60"/>
      <c r="Q323" s="60"/>
      <c r="R323" s="60"/>
      <c r="S323" s="60"/>
      <c r="T323" s="16"/>
      <c r="U323" s="16"/>
      <c r="V323" s="16"/>
      <c r="W323" s="16"/>
      <c r="X323" s="16"/>
      <c r="Y323" s="16"/>
      <c r="Z323" s="16"/>
      <c r="AA323" s="16"/>
    </row>
    <row r="324" ht="12.0" customHeight="1">
      <c r="A324" s="58" t="s">
        <v>113</v>
      </c>
      <c r="B324" s="29"/>
      <c r="C324" s="60">
        <f t="shared" ref="C324:N324" si="355">C322*C323</f>
        <v>0</v>
      </c>
      <c r="D324" s="60">
        <f t="shared" si="355"/>
        <v>0</v>
      </c>
      <c r="E324" s="60">
        <f t="shared" si="355"/>
        <v>0</v>
      </c>
      <c r="F324" s="60">
        <f t="shared" si="355"/>
        <v>0</v>
      </c>
      <c r="G324" s="60">
        <f t="shared" si="355"/>
        <v>0</v>
      </c>
      <c r="H324" s="60">
        <f t="shared" si="355"/>
        <v>0</v>
      </c>
      <c r="I324" s="60">
        <f t="shared" si="355"/>
        <v>0</v>
      </c>
      <c r="J324" s="60">
        <f t="shared" si="355"/>
        <v>0</v>
      </c>
      <c r="K324" s="60">
        <f t="shared" si="355"/>
        <v>0</v>
      </c>
      <c r="L324" s="60">
        <f t="shared" si="355"/>
        <v>0</v>
      </c>
      <c r="M324" s="60">
        <f t="shared" si="355"/>
        <v>0</v>
      </c>
      <c r="N324" s="60">
        <f t="shared" si="355"/>
        <v>0</v>
      </c>
      <c r="O324" s="60">
        <f t="shared" ref="O324:O327" si="358">SUM(C324:N324)</f>
        <v>0</v>
      </c>
      <c r="P324" s="60">
        <f t="shared" ref="P324:S324" si="356">P322*$C323</f>
        <v>0</v>
      </c>
      <c r="Q324" s="60">
        <f t="shared" si="356"/>
        <v>0</v>
      </c>
      <c r="R324" s="60">
        <f t="shared" si="356"/>
        <v>0</v>
      </c>
      <c r="S324" s="60">
        <f t="shared" si="356"/>
        <v>0</v>
      </c>
      <c r="T324" s="16"/>
      <c r="U324" s="16"/>
      <c r="V324" s="16"/>
      <c r="W324" s="16"/>
      <c r="X324" s="16"/>
      <c r="Y324" s="16"/>
      <c r="Z324" s="16"/>
      <c r="AA324" s="16"/>
    </row>
    <row r="325" ht="12.0" customHeight="1">
      <c r="A325" s="58" t="s">
        <v>98</v>
      </c>
      <c r="B325" s="29"/>
      <c r="C325" s="60">
        <f t="shared" ref="C325:N325" si="357">C322+C324</f>
        <v>0</v>
      </c>
      <c r="D325" s="60">
        <f t="shared" si="357"/>
        <v>0</v>
      </c>
      <c r="E325" s="60">
        <f t="shared" si="357"/>
        <v>0</v>
      </c>
      <c r="F325" s="60">
        <f t="shared" si="357"/>
        <v>0</v>
      </c>
      <c r="G325" s="60">
        <f t="shared" si="357"/>
        <v>0</v>
      </c>
      <c r="H325" s="60">
        <f t="shared" si="357"/>
        <v>0</v>
      </c>
      <c r="I325" s="60">
        <f t="shared" si="357"/>
        <v>0</v>
      </c>
      <c r="J325" s="60">
        <f t="shared" si="357"/>
        <v>0</v>
      </c>
      <c r="K325" s="60">
        <f t="shared" si="357"/>
        <v>0</v>
      </c>
      <c r="L325" s="60">
        <f t="shared" si="357"/>
        <v>0</v>
      </c>
      <c r="M325" s="60">
        <f t="shared" si="357"/>
        <v>0</v>
      </c>
      <c r="N325" s="60">
        <f t="shared" si="357"/>
        <v>0</v>
      </c>
      <c r="O325" s="60">
        <f t="shared" si="358"/>
        <v>0</v>
      </c>
      <c r="P325" s="60">
        <f t="shared" ref="P325:S325" si="359">P322+P324</f>
        <v>0</v>
      </c>
      <c r="Q325" s="60">
        <f t="shared" si="359"/>
        <v>0</v>
      </c>
      <c r="R325" s="60">
        <f t="shared" si="359"/>
        <v>0</v>
      </c>
      <c r="S325" s="60">
        <f t="shared" si="359"/>
        <v>0</v>
      </c>
      <c r="T325" s="16"/>
      <c r="U325" s="16"/>
      <c r="V325" s="16"/>
      <c r="W325" s="16"/>
      <c r="X325" s="16"/>
      <c r="Y325" s="16"/>
      <c r="Z325" s="16"/>
      <c r="AA325" s="16"/>
    </row>
    <row r="326" ht="12.0" customHeight="1">
      <c r="A326" s="63" t="s">
        <v>99</v>
      </c>
      <c r="B326" s="64">
        <v>0.25</v>
      </c>
      <c r="C326" s="60">
        <f t="shared" ref="C326:N326" si="360">C325*$B$16</f>
        <v>0</v>
      </c>
      <c r="D326" s="60">
        <f t="shared" si="360"/>
        <v>0</v>
      </c>
      <c r="E326" s="60">
        <f t="shared" si="360"/>
        <v>0</v>
      </c>
      <c r="F326" s="60">
        <f t="shared" si="360"/>
        <v>0</v>
      </c>
      <c r="G326" s="60">
        <f t="shared" si="360"/>
        <v>0</v>
      </c>
      <c r="H326" s="60">
        <f t="shared" si="360"/>
        <v>0</v>
      </c>
      <c r="I326" s="60">
        <f t="shared" si="360"/>
        <v>0</v>
      </c>
      <c r="J326" s="60">
        <f t="shared" si="360"/>
        <v>0</v>
      </c>
      <c r="K326" s="60">
        <f t="shared" si="360"/>
        <v>0</v>
      </c>
      <c r="L326" s="60">
        <f t="shared" si="360"/>
        <v>0</v>
      </c>
      <c r="M326" s="60">
        <f t="shared" si="360"/>
        <v>0</v>
      </c>
      <c r="N326" s="60">
        <f t="shared" si="360"/>
        <v>0</v>
      </c>
      <c r="O326" s="60">
        <f t="shared" si="358"/>
        <v>0</v>
      </c>
      <c r="P326" s="60">
        <f t="shared" ref="P326:S326" si="361">P325*$B326</f>
        <v>0</v>
      </c>
      <c r="Q326" s="60">
        <f t="shared" si="361"/>
        <v>0</v>
      </c>
      <c r="R326" s="60">
        <f t="shared" si="361"/>
        <v>0</v>
      </c>
      <c r="S326" s="60">
        <f t="shared" si="361"/>
        <v>0</v>
      </c>
      <c r="T326" s="16"/>
      <c r="U326" s="16"/>
      <c r="V326" s="16"/>
      <c r="W326" s="16"/>
      <c r="X326" s="16"/>
      <c r="Y326" s="16"/>
      <c r="Z326" s="16"/>
      <c r="AA326" s="16"/>
    </row>
    <row r="327" ht="12.0" customHeight="1">
      <c r="A327" s="63" t="s">
        <v>100</v>
      </c>
      <c r="B327" s="65">
        <f>1-B326</f>
        <v>0.75</v>
      </c>
      <c r="C327" s="60">
        <f t="shared" ref="C327:N327" si="362">C325*$B$17</f>
        <v>0</v>
      </c>
      <c r="D327" s="60">
        <f t="shared" si="362"/>
        <v>0</v>
      </c>
      <c r="E327" s="60">
        <f t="shared" si="362"/>
        <v>0</v>
      </c>
      <c r="F327" s="60">
        <f t="shared" si="362"/>
        <v>0</v>
      </c>
      <c r="G327" s="60">
        <f t="shared" si="362"/>
        <v>0</v>
      </c>
      <c r="H327" s="60">
        <f t="shared" si="362"/>
        <v>0</v>
      </c>
      <c r="I327" s="60">
        <f t="shared" si="362"/>
        <v>0</v>
      </c>
      <c r="J327" s="60">
        <f t="shared" si="362"/>
        <v>0</v>
      </c>
      <c r="K327" s="60">
        <f t="shared" si="362"/>
        <v>0</v>
      </c>
      <c r="L327" s="60">
        <f t="shared" si="362"/>
        <v>0</v>
      </c>
      <c r="M327" s="60">
        <f t="shared" si="362"/>
        <v>0</v>
      </c>
      <c r="N327" s="60">
        <f t="shared" si="362"/>
        <v>0</v>
      </c>
      <c r="O327" s="60">
        <f t="shared" si="358"/>
        <v>0</v>
      </c>
      <c r="P327" s="60">
        <f t="shared" ref="P327:S327" si="363">P325-P326</f>
        <v>0</v>
      </c>
      <c r="Q327" s="60">
        <f t="shared" si="363"/>
        <v>0</v>
      </c>
      <c r="R327" s="60">
        <f t="shared" si="363"/>
        <v>0</v>
      </c>
      <c r="S327" s="60">
        <f t="shared" si="363"/>
        <v>0</v>
      </c>
      <c r="T327" s="16"/>
      <c r="U327" s="16"/>
      <c r="V327" s="16"/>
      <c r="W327" s="16"/>
      <c r="X327" s="16"/>
      <c r="Y327" s="16"/>
      <c r="Z327" s="16"/>
      <c r="AA327" s="16"/>
    </row>
    <row r="328" ht="12.0" customHeight="1">
      <c r="A328" s="51" t="str">
        <f>Vendas!A339</f>
        <v/>
      </c>
      <c r="B328" s="29"/>
      <c r="C328" s="52" t="s">
        <v>73</v>
      </c>
      <c r="D328" s="52" t="s">
        <v>74</v>
      </c>
      <c r="E328" s="52" t="s">
        <v>75</v>
      </c>
      <c r="F328" s="52" t="s">
        <v>76</v>
      </c>
      <c r="G328" s="52" t="s">
        <v>77</v>
      </c>
      <c r="H328" s="52" t="s">
        <v>78</v>
      </c>
      <c r="I328" s="52" t="s">
        <v>79</v>
      </c>
      <c r="J328" s="52" t="s">
        <v>80</v>
      </c>
      <c r="K328" s="52" t="s">
        <v>81</v>
      </c>
      <c r="L328" s="52" t="s">
        <v>82</v>
      </c>
      <c r="M328" s="52" t="s">
        <v>83</v>
      </c>
      <c r="N328" s="52" t="s">
        <v>84</v>
      </c>
      <c r="O328" s="52" t="s">
        <v>26</v>
      </c>
      <c r="P328" s="52" t="s">
        <v>27</v>
      </c>
      <c r="Q328" s="52" t="s">
        <v>28</v>
      </c>
      <c r="R328" s="52" t="s">
        <v>29</v>
      </c>
      <c r="S328" s="52" t="s">
        <v>30</v>
      </c>
      <c r="T328" s="16"/>
      <c r="U328" s="16"/>
      <c r="V328" s="16"/>
      <c r="W328" s="16"/>
      <c r="X328" s="16"/>
      <c r="Y328" s="16"/>
      <c r="Z328" s="16"/>
      <c r="AA328" s="16"/>
    </row>
    <row r="329" ht="12.0" customHeight="1">
      <c r="A329" s="58" t="s">
        <v>102</v>
      </c>
      <c r="B329" s="29"/>
      <c r="C329" s="56" t="str">
        <f>Vendas!C341</f>
        <v/>
      </c>
      <c r="D329" s="56" t="str">
        <f>Vendas!D341</f>
        <v/>
      </c>
      <c r="E329" s="56" t="str">
        <f>Vendas!E341</f>
        <v/>
      </c>
      <c r="F329" s="56" t="str">
        <f>Vendas!F341</f>
        <v/>
      </c>
      <c r="G329" s="56" t="str">
        <f>Vendas!G341</f>
        <v/>
      </c>
      <c r="H329" s="56" t="str">
        <f>Vendas!H341</f>
        <v/>
      </c>
      <c r="I329" s="56" t="str">
        <f>Vendas!I341</f>
        <v/>
      </c>
      <c r="J329" s="56" t="str">
        <f>Vendas!J341</f>
        <v/>
      </c>
      <c r="K329" s="56" t="str">
        <f>Vendas!K341</f>
        <v/>
      </c>
      <c r="L329" s="56" t="str">
        <f>Vendas!L341</f>
        <v/>
      </c>
      <c r="M329" s="56" t="str">
        <f>Vendas!M341</f>
        <v/>
      </c>
      <c r="N329" s="56" t="str">
        <f>Vendas!N341</f>
        <v/>
      </c>
      <c r="O329" s="56">
        <f>SUM(C329:N329)</f>
        <v>0</v>
      </c>
      <c r="P329" s="56" t="str">
        <f>Vendas!P341</f>
        <v/>
      </c>
      <c r="Q329" s="56" t="str">
        <f>Vendas!Q341</f>
        <v/>
      </c>
      <c r="R329" s="56" t="str">
        <f>Vendas!R341</f>
        <v/>
      </c>
      <c r="S329" s="56" t="str">
        <f>Vendas!S341</f>
        <v/>
      </c>
      <c r="T329" s="16"/>
      <c r="U329" s="16"/>
      <c r="V329" s="16"/>
      <c r="W329" s="16"/>
      <c r="X329" s="16"/>
      <c r="Y329" s="16"/>
      <c r="Z329" s="16"/>
      <c r="AA329" s="16"/>
    </row>
    <row r="330" ht="12.0" customHeight="1">
      <c r="A330" s="63" t="s">
        <v>111</v>
      </c>
      <c r="B330" s="45">
        <v>0.0</v>
      </c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16"/>
      <c r="U330" s="16"/>
      <c r="V330" s="16"/>
      <c r="W330" s="16"/>
      <c r="X330" s="16"/>
      <c r="Y330" s="16"/>
      <c r="Z330" s="16"/>
      <c r="AA330" s="16"/>
    </row>
    <row r="331" ht="12.0" customHeight="1">
      <c r="A331" s="58" t="s">
        <v>103</v>
      </c>
      <c r="B331" s="29"/>
      <c r="C331" s="60">
        <f>Vendas!C342*(1-$B330)</f>
        <v>0</v>
      </c>
      <c r="D331" s="60">
        <f>Vendas!D342*(1-$B330)</f>
        <v>0</v>
      </c>
      <c r="E331" s="60">
        <f>Vendas!E342*(1-$B330)</f>
        <v>0</v>
      </c>
      <c r="F331" s="60">
        <f>Vendas!F342*(1-$B330)</f>
        <v>0</v>
      </c>
      <c r="G331" s="60">
        <f>Vendas!G342*(1-$B330)</f>
        <v>0</v>
      </c>
      <c r="H331" s="60">
        <f>Vendas!H342*(1-$B330)</f>
        <v>0</v>
      </c>
      <c r="I331" s="60">
        <f>Vendas!I342*(1-$B330)</f>
        <v>0</v>
      </c>
      <c r="J331" s="60">
        <f>Vendas!J342*(1-$B330)</f>
        <v>0</v>
      </c>
      <c r="K331" s="60">
        <f>Vendas!K342*(1-$B330)</f>
        <v>0</v>
      </c>
      <c r="L331" s="60">
        <f>Vendas!L342*(1-$B330)</f>
        <v>0</v>
      </c>
      <c r="M331" s="60">
        <f>Vendas!M342*(1-$B330)</f>
        <v>0</v>
      </c>
      <c r="N331" s="60">
        <f>Vendas!N342*(1-$B330)</f>
        <v>0</v>
      </c>
      <c r="O331" s="60">
        <f>AVERAGE(C331:N331)</f>
        <v>0</v>
      </c>
      <c r="P331" s="60">
        <f>Vendas!P342*(1-Aprovisionamento!$B330)</f>
        <v>0</v>
      </c>
      <c r="Q331" s="60">
        <f>Vendas!Q342*(1-Aprovisionamento!$B330)</f>
        <v>0</v>
      </c>
      <c r="R331" s="60">
        <f>Vendas!R342*(1-Aprovisionamento!$B330)</f>
        <v>0</v>
      </c>
      <c r="S331" s="60">
        <f>Vendas!S342*(1-Aprovisionamento!$B330)</f>
        <v>0</v>
      </c>
      <c r="T331" s="16"/>
      <c r="U331" s="16"/>
      <c r="V331" s="16"/>
      <c r="W331" s="16"/>
      <c r="X331" s="16"/>
      <c r="Y331" s="16"/>
      <c r="Z331" s="16"/>
      <c r="AA331" s="16"/>
    </row>
    <row r="332" ht="12.0" customHeight="1">
      <c r="A332" s="58" t="s">
        <v>112</v>
      </c>
      <c r="B332" s="29"/>
      <c r="C332" s="60">
        <f t="shared" ref="C332:N332" si="364">C329*C331</f>
        <v>0</v>
      </c>
      <c r="D332" s="60">
        <f t="shared" si="364"/>
        <v>0</v>
      </c>
      <c r="E332" s="60">
        <f t="shared" si="364"/>
        <v>0</v>
      </c>
      <c r="F332" s="60">
        <f t="shared" si="364"/>
        <v>0</v>
      </c>
      <c r="G332" s="60">
        <f t="shared" si="364"/>
        <v>0</v>
      </c>
      <c r="H332" s="60">
        <f t="shared" si="364"/>
        <v>0</v>
      </c>
      <c r="I332" s="60">
        <f t="shared" si="364"/>
        <v>0</v>
      </c>
      <c r="J332" s="60">
        <f t="shared" si="364"/>
        <v>0</v>
      </c>
      <c r="K332" s="60">
        <f t="shared" si="364"/>
        <v>0</v>
      </c>
      <c r="L332" s="60">
        <f t="shared" si="364"/>
        <v>0</v>
      </c>
      <c r="M332" s="60">
        <f t="shared" si="364"/>
        <v>0</v>
      </c>
      <c r="N332" s="60">
        <f t="shared" si="364"/>
        <v>0</v>
      </c>
      <c r="O332" s="60">
        <f>SUM(C332:N332)</f>
        <v>0</v>
      </c>
      <c r="P332" s="60">
        <f t="shared" ref="P332:S332" si="365">P329*P331</f>
        <v>0</v>
      </c>
      <c r="Q332" s="60">
        <f t="shared" si="365"/>
        <v>0</v>
      </c>
      <c r="R332" s="60">
        <f t="shared" si="365"/>
        <v>0</v>
      </c>
      <c r="S332" s="60">
        <f t="shared" si="365"/>
        <v>0</v>
      </c>
      <c r="T332" s="16"/>
      <c r="U332" s="16"/>
      <c r="V332" s="16"/>
      <c r="W332" s="16"/>
      <c r="X332" s="16"/>
      <c r="Y332" s="16"/>
      <c r="Z332" s="16"/>
      <c r="AA332" s="16"/>
    </row>
    <row r="333" ht="12.0" customHeight="1">
      <c r="A333" s="58" t="s">
        <v>96</v>
      </c>
      <c r="B333" s="29"/>
      <c r="C333" s="61" t="str">
        <f>Vendas!C344</f>
        <v/>
      </c>
      <c r="D333" s="61" t="str">
        <f>Vendas!D344</f>
        <v/>
      </c>
      <c r="E333" s="61" t="str">
        <f>Vendas!E344</f>
        <v/>
      </c>
      <c r="F333" s="61" t="str">
        <f>Vendas!F344</f>
        <v/>
      </c>
      <c r="G333" s="61" t="str">
        <f>Vendas!G344</f>
        <v/>
      </c>
      <c r="H333" s="61" t="str">
        <f>Vendas!H344</f>
        <v/>
      </c>
      <c r="I333" s="61" t="str">
        <f>Vendas!I344</f>
        <v/>
      </c>
      <c r="J333" s="61" t="str">
        <f>Vendas!J344</f>
        <v/>
      </c>
      <c r="K333" s="61" t="str">
        <f>Vendas!K344</f>
        <v/>
      </c>
      <c r="L333" s="61" t="str">
        <f>Vendas!L344</f>
        <v/>
      </c>
      <c r="M333" s="61" t="str">
        <f>Vendas!M344</f>
        <v/>
      </c>
      <c r="N333" s="61" t="str">
        <f>Vendas!N344</f>
        <v/>
      </c>
      <c r="O333" s="60"/>
      <c r="P333" s="60"/>
      <c r="Q333" s="60"/>
      <c r="R333" s="60"/>
      <c r="S333" s="60"/>
      <c r="T333" s="16"/>
      <c r="U333" s="16"/>
      <c r="V333" s="16"/>
      <c r="W333" s="16"/>
      <c r="X333" s="16"/>
      <c r="Y333" s="16"/>
      <c r="Z333" s="16"/>
      <c r="AA333" s="16"/>
    </row>
    <row r="334" ht="12.0" customHeight="1">
      <c r="A334" s="58" t="s">
        <v>113</v>
      </c>
      <c r="B334" s="29"/>
      <c r="C334" s="60">
        <f t="shared" ref="C334:N334" si="366">C332*C333</f>
        <v>0</v>
      </c>
      <c r="D334" s="60">
        <f t="shared" si="366"/>
        <v>0</v>
      </c>
      <c r="E334" s="60">
        <f t="shared" si="366"/>
        <v>0</v>
      </c>
      <c r="F334" s="60">
        <f t="shared" si="366"/>
        <v>0</v>
      </c>
      <c r="G334" s="60">
        <f t="shared" si="366"/>
        <v>0</v>
      </c>
      <c r="H334" s="60">
        <f t="shared" si="366"/>
        <v>0</v>
      </c>
      <c r="I334" s="60">
        <f t="shared" si="366"/>
        <v>0</v>
      </c>
      <c r="J334" s="60">
        <f t="shared" si="366"/>
        <v>0</v>
      </c>
      <c r="K334" s="60">
        <f t="shared" si="366"/>
        <v>0</v>
      </c>
      <c r="L334" s="60">
        <f t="shared" si="366"/>
        <v>0</v>
      </c>
      <c r="M334" s="60">
        <f t="shared" si="366"/>
        <v>0</v>
      </c>
      <c r="N334" s="60">
        <f t="shared" si="366"/>
        <v>0</v>
      </c>
      <c r="O334" s="60">
        <f t="shared" ref="O334:O337" si="369">SUM(C334:N334)</f>
        <v>0</v>
      </c>
      <c r="P334" s="60">
        <f t="shared" ref="P334:S334" si="367">P332*$C333</f>
        <v>0</v>
      </c>
      <c r="Q334" s="60">
        <f t="shared" si="367"/>
        <v>0</v>
      </c>
      <c r="R334" s="60">
        <f t="shared" si="367"/>
        <v>0</v>
      </c>
      <c r="S334" s="60">
        <f t="shared" si="367"/>
        <v>0</v>
      </c>
      <c r="T334" s="16"/>
      <c r="U334" s="16"/>
      <c r="V334" s="16"/>
      <c r="W334" s="16"/>
      <c r="X334" s="16"/>
      <c r="Y334" s="16"/>
      <c r="Z334" s="16"/>
      <c r="AA334" s="16"/>
    </row>
    <row r="335" ht="12.0" customHeight="1">
      <c r="A335" s="58" t="s">
        <v>98</v>
      </c>
      <c r="B335" s="29"/>
      <c r="C335" s="60">
        <f t="shared" ref="C335:N335" si="368">C332+C334</f>
        <v>0</v>
      </c>
      <c r="D335" s="60">
        <f t="shared" si="368"/>
        <v>0</v>
      </c>
      <c r="E335" s="60">
        <f t="shared" si="368"/>
        <v>0</v>
      </c>
      <c r="F335" s="60">
        <f t="shared" si="368"/>
        <v>0</v>
      </c>
      <c r="G335" s="60">
        <f t="shared" si="368"/>
        <v>0</v>
      </c>
      <c r="H335" s="60">
        <f t="shared" si="368"/>
        <v>0</v>
      </c>
      <c r="I335" s="60">
        <f t="shared" si="368"/>
        <v>0</v>
      </c>
      <c r="J335" s="60">
        <f t="shared" si="368"/>
        <v>0</v>
      </c>
      <c r="K335" s="60">
        <f t="shared" si="368"/>
        <v>0</v>
      </c>
      <c r="L335" s="60">
        <f t="shared" si="368"/>
        <v>0</v>
      </c>
      <c r="M335" s="60">
        <f t="shared" si="368"/>
        <v>0</v>
      </c>
      <c r="N335" s="60">
        <f t="shared" si="368"/>
        <v>0</v>
      </c>
      <c r="O335" s="60">
        <f t="shared" si="369"/>
        <v>0</v>
      </c>
      <c r="P335" s="60">
        <f t="shared" ref="P335:S335" si="370">P332+P334</f>
        <v>0</v>
      </c>
      <c r="Q335" s="60">
        <f t="shared" si="370"/>
        <v>0</v>
      </c>
      <c r="R335" s="60">
        <f t="shared" si="370"/>
        <v>0</v>
      </c>
      <c r="S335" s="60">
        <f t="shared" si="370"/>
        <v>0</v>
      </c>
      <c r="T335" s="16"/>
      <c r="U335" s="16"/>
      <c r="V335" s="16"/>
      <c r="W335" s="16"/>
      <c r="X335" s="16"/>
      <c r="Y335" s="16"/>
      <c r="Z335" s="16"/>
      <c r="AA335" s="16"/>
    </row>
    <row r="336" ht="12.0" customHeight="1">
      <c r="A336" s="63" t="s">
        <v>99</v>
      </c>
      <c r="B336" s="64">
        <v>0.25</v>
      </c>
      <c r="C336" s="60">
        <f t="shared" ref="C336:N336" si="371">C335*$B$16</f>
        <v>0</v>
      </c>
      <c r="D336" s="60">
        <f t="shared" si="371"/>
        <v>0</v>
      </c>
      <c r="E336" s="60">
        <f t="shared" si="371"/>
        <v>0</v>
      </c>
      <c r="F336" s="60">
        <f t="shared" si="371"/>
        <v>0</v>
      </c>
      <c r="G336" s="60">
        <f t="shared" si="371"/>
        <v>0</v>
      </c>
      <c r="H336" s="60">
        <f t="shared" si="371"/>
        <v>0</v>
      </c>
      <c r="I336" s="60">
        <f t="shared" si="371"/>
        <v>0</v>
      </c>
      <c r="J336" s="60">
        <f t="shared" si="371"/>
        <v>0</v>
      </c>
      <c r="K336" s="60">
        <f t="shared" si="371"/>
        <v>0</v>
      </c>
      <c r="L336" s="60">
        <f t="shared" si="371"/>
        <v>0</v>
      </c>
      <c r="M336" s="60">
        <f t="shared" si="371"/>
        <v>0</v>
      </c>
      <c r="N336" s="60">
        <f t="shared" si="371"/>
        <v>0</v>
      </c>
      <c r="O336" s="60">
        <f t="shared" si="369"/>
        <v>0</v>
      </c>
      <c r="P336" s="60">
        <f t="shared" ref="P336:S336" si="372">P335*$B336</f>
        <v>0</v>
      </c>
      <c r="Q336" s="60">
        <f t="shared" si="372"/>
        <v>0</v>
      </c>
      <c r="R336" s="60">
        <f t="shared" si="372"/>
        <v>0</v>
      </c>
      <c r="S336" s="60">
        <f t="shared" si="372"/>
        <v>0</v>
      </c>
      <c r="T336" s="16"/>
      <c r="U336" s="16"/>
      <c r="V336" s="16"/>
      <c r="W336" s="16"/>
      <c r="X336" s="16"/>
      <c r="Y336" s="16"/>
      <c r="Z336" s="16"/>
      <c r="AA336" s="16"/>
    </row>
    <row r="337" ht="12.0" customHeight="1">
      <c r="A337" s="63" t="s">
        <v>100</v>
      </c>
      <c r="B337" s="65">
        <f>1-B336</f>
        <v>0.75</v>
      </c>
      <c r="C337" s="60">
        <f t="shared" ref="C337:N337" si="373">C335*$B$17</f>
        <v>0</v>
      </c>
      <c r="D337" s="60">
        <f t="shared" si="373"/>
        <v>0</v>
      </c>
      <c r="E337" s="60">
        <f t="shared" si="373"/>
        <v>0</v>
      </c>
      <c r="F337" s="60">
        <f t="shared" si="373"/>
        <v>0</v>
      </c>
      <c r="G337" s="60">
        <f t="shared" si="373"/>
        <v>0</v>
      </c>
      <c r="H337" s="60">
        <f t="shared" si="373"/>
        <v>0</v>
      </c>
      <c r="I337" s="60">
        <f t="shared" si="373"/>
        <v>0</v>
      </c>
      <c r="J337" s="60">
        <f t="shared" si="373"/>
        <v>0</v>
      </c>
      <c r="K337" s="60">
        <f t="shared" si="373"/>
        <v>0</v>
      </c>
      <c r="L337" s="60">
        <f t="shared" si="373"/>
        <v>0</v>
      </c>
      <c r="M337" s="60">
        <f t="shared" si="373"/>
        <v>0</v>
      </c>
      <c r="N337" s="60">
        <f t="shared" si="373"/>
        <v>0</v>
      </c>
      <c r="O337" s="60">
        <f t="shared" si="369"/>
        <v>0</v>
      </c>
      <c r="P337" s="60">
        <f t="shared" ref="P337:S337" si="374">P335-P336</f>
        <v>0</v>
      </c>
      <c r="Q337" s="60">
        <f t="shared" si="374"/>
        <v>0</v>
      </c>
      <c r="R337" s="60">
        <f t="shared" si="374"/>
        <v>0</v>
      </c>
      <c r="S337" s="60">
        <f t="shared" si="374"/>
        <v>0</v>
      </c>
      <c r="T337" s="16"/>
      <c r="U337" s="16"/>
      <c r="V337" s="16"/>
      <c r="W337" s="16"/>
      <c r="X337" s="16"/>
      <c r="Y337" s="16"/>
      <c r="Z337" s="16"/>
      <c r="AA337" s="16"/>
    </row>
    <row r="338" ht="12.0" customHeight="1">
      <c r="A338" s="51" t="str">
        <f>Vendas!A349</f>
        <v/>
      </c>
      <c r="B338" s="29"/>
      <c r="C338" s="52" t="s">
        <v>73</v>
      </c>
      <c r="D338" s="52" t="s">
        <v>74</v>
      </c>
      <c r="E338" s="52" t="s">
        <v>75</v>
      </c>
      <c r="F338" s="52" t="s">
        <v>76</v>
      </c>
      <c r="G338" s="52" t="s">
        <v>77</v>
      </c>
      <c r="H338" s="52" t="s">
        <v>78</v>
      </c>
      <c r="I338" s="52" t="s">
        <v>79</v>
      </c>
      <c r="J338" s="52" t="s">
        <v>80</v>
      </c>
      <c r="K338" s="52" t="s">
        <v>81</v>
      </c>
      <c r="L338" s="52" t="s">
        <v>82</v>
      </c>
      <c r="M338" s="52" t="s">
        <v>83</v>
      </c>
      <c r="N338" s="52" t="s">
        <v>84</v>
      </c>
      <c r="O338" s="52" t="s">
        <v>26</v>
      </c>
      <c r="P338" s="52" t="s">
        <v>27</v>
      </c>
      <c r="Q338" s="52" t="s">
        <v>28</v>
      </c>
      <c r="R338" s="52" t="s">
        <v>29</v>
      </c>
      <c r="S338" s="52" t="s">
        <v>30</v>
      </c>
      <c r="T338" s="16"/>
      <c r="U338" s="16"/>
      <c r="V338" s="16"/>
      <c r="W338" s="16"/>
      <c r="X338" s="16"/>
      <c r="Y338" s="16"/>
      <c r="Z338" s="16"/>
      <c r="AA338" s="16"/>
    </row>
    <row r="339" ht="12.0" customHeight="1">
      <c r="A339" s="58" t="s">
        <v>102</v>
      </c>
      <c r="B339" s="29"/>
      <c r="C339" s="56" t="str">
        <f>Vendas!C351</f>
        <v/>
      </c>
      <c r="D339" s="56" t="str">
        <f>Vendas!D351</f>
        <v/>
      </c>
      <c r="E339" s="56" t="str">
        <f>Vendas!E351</f>
        <v/>
      </c>
      <c r="F339" s="56" t="str">
        <f>Vendas!F351</f>
        <v/>
      </c>
      <c r="G339" s="56" t="str">
        <f>Vendas!G351</f>
        <v/>
      </c>
      <c r="H339" s="56" t="str">
        <f>Vendas!H351</f>
        <v/>
      </c>
      <c r="I339" s="56" t="str">
        <f>Vendas!I351</f>
        <v/>
      </c>
      <c r="J339" s="56" t="str">
        <f>Vendas!J351</f>
        <v/>
      </c>
      <c r="K339" s="56" t="str">
        <f>Vendas!K351</f>
        <v/>
      </c>
      <c r="L339" s="56" t="str">
        <f>Vendas!L351</f>
        <v/>
      </c>
      <c r="M339" s="56" t="str">
        <f>Vendas!M351</f>
        <v/>
      </c>
      <c r="N339" s="56" t="str">
        <f>Vendas!N351</f>
        <v/>
      </c>
      <c r="O339" s="56">
        <f>SUM(C339:N339)</f>
        <v>0</v>
      </c>
      <c r="P339" s="56" t="str">
        <f>Vendas!P351</f>
        <v/>
      </c>
      <c r="Q339" s="56" t="str">
        <f>Vendas!Q351</f>
        <v/>
      </c>
      <c r="R339" s="56" t="str">
        <f>Vendas!R351</f>
        <v/>
      </c>
      <c r="S339" s="56" t="str">
        <f>Vendas!S351</f>
        <v/>
      </c>
      <c r="T339" s="16"/>
      <c r="U339" s="16"/>
      <c r="V339" s="16"/>
      <c r="W339" s="16"/>
      <c r="X339" s="16"/>
      <c r="Y339" s="16"/>
      <c r="Z339" s="16"/>
      <c r="AA339" s="16"/>
    </row>
    <row r="340" ht="12.0" customHeight="1">
      <c r="A340" s="63" t="s">
        <v>111</v>
      </c>
      <c r="B340" s="45">
        <v>0.0</v>
      </c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16"/>
      <c r="U340" s="16"/>
      <c r="V340" s="16"/>
      <c r="W340" s="16"/>
      <c r="X340" s="16"/>
      <c r="Y340" s="16"/>
      <c r="Z340" s="16"/>
      <c r="AA340" s="16"/>
    </row>
    <row r="341" ht="12.0" customHeight="1">
      <c r="A341" s="58" t="s">
        <v>103</v>
      </c>
      <c r="B341" s="29"/>
      <c r="C341" s="60">
        <f>Vendas!C352*(1-$B340)</f>
        <v>0</v>
      </c>
      <c r="D341" s="60">
        <f>Vendas!D352*(1-$B340)</f>
        <v>0</v>
      </c>
      <c r="E341" s="60">
        <f>Vendas!E352*(1-$B340)</f>
        <v>0</v>
      </c>
      <c r="F341" s="60">
        <f>Vendas!F352*(1-$B340)</f>
        <v>0</v>
      </c>
      <c r="G341" s="60">
        <f>Vendas!G352*(1-$B340)</f>
        <v>0</v>
      </c>
      <c r="H341" s="60">
        <f>Vendas!H352*(1-$B340)</f>
        <v>0</v>
      </c>
      <c r="I341" s="60">
        <f>Vendas!I352*(1-$B340)</f>
        <v>0</v>
      </c>
      <c r="J341" s="60">
        <f>Vendas!J352*(1-$B340)</f>
        <v>0</v>
      </c>
      <c r="K341" s="60">
        <f>Vendas!K352*(1-$B340)</f>
        <v>0</v>
      </c>
      <c r="L341" s="60">
        <f>Vendas!L352*(1-$B340)</f>
        <v>0</v>
      </c>
      <c r="M341" s="60">
        <f>Vendas!M352*(1-$B340)</f>
        <v>0</v>
      </c>
      <c r="N341" s="60">
        <f>Vendas!N352*(1-$B340)</f>
        <v>0</v>
      </c>
      <c r="O341" s="60">
        <f>AVERAGE(C341:N341)</f>
        <v>0</v>
      </c>
      <c r="P341" s="60">
        <f>Vendas!P352*(1-Aprovisionamento!$B340)</f>
        <v>0</v>
      </c>
      <c r="Q341" s="60">
        <f>Vendas!Q352*(1-Aprovisionamento!$B340)</f>
        <v>0</v>
      </c>
      <c r="R341" s="60">
        <f>Vendas!R352*(1-Aprovisionamento!$B340)</f>
        <v>0</v>
      </c>
      <c r="S341" s="60">
        <f>Vendas!S352*(1-Aprovisionamento!$B340)</f>
        <v>0</v>
      </c>
      <c r="T341" s="16"/>
      <c r="U341" s="16"/>
      <c r="V341" s="16"/>
      <c r="W341" s="16"/>
      <c r="X341" s="16"/>
      <c r="Y341" s="16"/>
      <c r="Z341" s="16"/>
      <c r="AA341" s="16"/>
    </row>
    <row r="342" ht="12.0" customHeight="1">
      <c r="A342" s="58" t="s">
        <v>112</v>
      </c>
      <c r="B342" s="29"/>
      <c r="C342" s="60">
        <f t="shared" ref="C342:N342" si="375">C339*C341</f>
        <v>0</v>
      </c>
      <c r="D342" s="60">
        <f t="shared" si="375"/>
        <v>0</v>
      </c>
      <c r="E342" s="60">
        <f t="shared" si="375"/>
        <v>0</v>
      </c>
      <c r="F342" s="60">
        <f t="shared" si="375"/>
        <v>0</v>
      </c>
      <c r="G342" s="60">
        <f t="shared" si="375"/>
        <v>0</v>
      </c>
      <c r="H342" s="60">
        <f t="shared" si="375"/>
        <v>0</v>
      </c>
      <c r="I342" s="60">
        <f t="shared" si="375"/>
        <v>0</v>
      </c>
      <c r="J342" s="60">
        <f t="shared" si="375"/>
        <v>0</v>
      </c>
      <c r="K342" s="60">
        <f t="shared" si="375"/>
        <v>0</v>
      </c>
      <c r="L342" s="60">
        <f t="shared" si="375"/>
        <v>0</v>
      </c>
      <c r="M342" s="60">
        <f t="shared" si="375"/>
        <v>0</v>
      </c>
      <c r="N342" s="60">
        <f t="shared" si="375"/>
        <v>0</v>
      </c>
      <c r="O342" s="60">
        <f>SUM(C342:N342)</f>
        <v>0</v>
      </c>
      <c r="P342" s="60">
        <f t="shared" ref="P342:S342" si="376">P339*P341</f>
        <v>0</v>
      </c>
      <c r="Q342" s="60">
        <f t="shared" si="376"/>
        <v>0</v>
      </c>
      <c r="R342" s="60">
        <f t="shared" si="376"/>
        <v>0</v>
      </c>
      <c r="S342" s="60">
        <f t="shared" si="376"/>
        <v>0</v>
      </c>
      <c r="T342" s="16"/>
      <c r="U342" s="16"/>
      <c r="V342" s="16"/>
      <c r="W342" s="16"/>
      <c r="X342" s="16"/>
      <c r="Y342" s="16"/>
      <c r="Z342" s="16"/>
      <c r="AA342" s="16"/>
    </row>
    <row r="343" ht="12.0" customHeight="1">
      <c r="A343" s="58" t="s">
        <v>96</v>
      </c>
      <c r="B343" s="29"/>
      <c r="C343" s="61" t="str">
        <f>Vendas!C354</f>
        <v/>
      </c>
      <c r="D343" s="61" t="str">
        <f>Vendas!D354</f>
        <v/>
      </c>
      <c r="E343" s="61" t="str">
        <f>Vendas!E354</f>
        <v/>
      </c>
      <c r="F343" s="61" t="str">
        <f>Vendas!F354</f>
        <v/>
      </c>
      <c r="G343" s="61" t="str">
        <f>Vendas!G354</f>
        <v/>
      </c>
      <c r="H343" s="61" t="str">
        <f>Vendas!H354</f>
        <v/>
      </c>
      <c r="I343" s="61" t="str">
        <f>Vendas!I354</f>
        <v/>
      </c>
      <c r="J343" s="61" t="str">
        <f>Vendas!J354</f>
        <v/>
      </c>
      <c r="K343" s="61" t="str">
        <f>Vendas!K354</f>
        <v/>
      </c>
      <c r="L343" s="61" t="str">
        <f>Vendas!L354</f>
        <v/>
      </c>
      <c r="M343" s="61" t="str">
        <f>Vendas!M354</f>
        <v/>
      </c>
      <c r="N343" s="61" t="str">
        <f>Vendas!N354</f>
        <v/>
      </c>
      <c r="O343" s="60"/>
      <c r="P343" s="60"/>
      <c r="Q343" s="60"/>
      <c r="R343" s="60"/>
      <c r="S343" s="60"/>
      <c r="T343" s="16"/>
      <c r="U343" s="16"/>
      <c r="V343" s="16"/>
      <c r="W343" s="16"/>
      <c r="X343" s="16"/>
      <c r="Y343" s="16"/>
      <c r="Z343" s="16"/>
      <c r="AA343" s="16"/>
    </row>
    <row r="344" ht="12.0" customHeight="1">
      <c r="A344" s="58" t="s">
        <v>113</v>
      </c>
      <c r="B344" s="29"/>
      <c r="C344" s="60">
        <f t="shared" ref="C344:N344" si="377">C342*C343</f>
        <v>0</v>
      </c>
      <c r="D344" s="60">
        <f t="shared" si="377"/>
        <v>0</v>
      </c>
      <c r="E344" s="60">
        <f t="shared" si="377"/>
        <v>0</v>
      </c>
      <c r="F344" s="60">
        <f t="shared" si="377"/>
        <v>0</v>
      </c>
      <c r="G344" s="60">
        <f t="shared" si="377"/>
        <v>0</v>
      </c>
      <c r="H344" s="60">
        <f t="shared" si="377"/>
        <v>0</v>
      </c>
      <c r="I344" s="60">
        <f t="shared" si="377"/>
        <v>0</v>
      </c>
      <c r="J344" s="60">
        <f t="shared" si="377"/>
        <v>0</v>
      </c>
      <c r="K344" s="60">
        <f t="shared" si="377"/>
        <v>0</v>
      </c>
      <c r="L344" s="60">
        <f t="shared" si="377"/>
        <v>0</v>
      </c>
      <c r="M344" s="60">
        <f t="shared" si="377"/>
        <v>0</v>
      </c>
      <c r="N344" s="60">
        <f t="shared" si="377"/>
        <v>0</v>
      </c>
      <c r="O344" s="60">
        <f t="shared" ref="O344:O347" si="380">SUM(C344:N344)</f>
        <v>0</v>
      </c>
      <c r="P344" s="60">
        <f t="shared" ref="P344:S344" si="378">P342*$C343</f>
        <v>0</v>
      </c>
      <c r="Q344" s="60">
        <f t="shared" si="378"/>
        <v>0</v>
      </c>
      <c r="R344" s="60">
        <f t="shared" si="378"/>
        <v>0</v>
      </c>
      <c r="S344" s="60">
        <f t="shared" si="378"/>
        <v>0</v>
      </c>
      <c r="T344" s="16"/>
      <c r="U344" s="16"/>
      <c r="V344" s="16"/>
      <c r="W344" s="16"/>
      <c r="X344" s="16"/>
      <c r="Y344" s="16"/>
      <c r="Z344" s="16"/>
      <c r="AA344" s="16"/>
    </row>
    <row r="345" ht="12.0" customHeight="1">
      <c r="A345" s="58" t="s">
        <v>98</v>
      </c>
      <c r="B345" s="29"/>
      <c r="C345" s="60">
        <f t="shared" ref="C345:N345" si="379">C342+C344</f>
        <v>0</v>
      </c>
      <c r="D345" s="60">
        <f t="shared" si="379"/>
        <v>0</v>
      </c>
      <c r="E345" s="60">
        <f t="shared" si="379"/>
        <v>0</v>
      </c>
      <c r="F345" s="60">
        <f t="shared" si="379"/>
        <v>0</v>
      </c>
      <c r="G345" s="60">
        <f t="shared" si="379"/>
        <v>0</v>
      </c>
      <c r="H345" s="60">
        <f t="shared" si="379"/>
        <v>0</v>
      </c>
      <c r="I345" s="60">
        <f t="shared" si="379"/>
        <v>0</v>
      </c>
      <c r="J345" s="60">
        <f t="shared" si="379"/>
        <v>0</v>
      </c>
      <c r="K345" s="60">
        <f t="shared" si="379"/>
        <v>0</v>
      </c>
      <c r="L345" s="60">
        <f t="shared" si="379"/>
        <v>0</v>
      </c>
      <c r="M345" s="60">
        <f t="shared" si="379"/>
        <v>0</v>
      </c>
      <c r="N345" s="60">
        <f t="shared" si="379"/>
        <v>0</v>
      </c>
      <c r="O345" s="60">
        <f t="shared" si="380"/>
        <v>0</v>
      </c>
      <c r="P345" s="60">
        <f t="shared" ref="P345:S345" si="381">P342+P344</f>
        <v>0</v>
      </c>
      <c r="Q345" s="60">
        <f t="shared" si="381"/>
        <v>0</v>
      </c>
      <c r="R345" s="60">
        <f t="shared" si="381"/>
        <v>0</v>
      </c>
      <c r="S345" s="60">
        <f t="shared" si="381"/>
        <v>0</v>
      </c>
      <c r="T345" s="16"/>
      <c r="U345" s="16"/>
      <c r="V345" s="16"/>
      <c r="W345" s="16"/>
      <c r="X345" s="16"/>
      <c r="Y345" s="16"/>
      <c r="Z345" s="16"/>
      <c r="AA345" s="16"/>
    </row>
    <row r="346" ht="12.0" customHeight="1">
      <c r="A346" s="63" t="s">
        <v>99</v>
      </c>
      <c r="B346" s="64">
        <v>0.25</v>
      </c>
      <c r="C346" s="60">
        <f t="shared" ref="C346:N346" si="382">C345*$B$16</f>
        <v>0</v>
      </c>
      <c r="D346" s="60">
        <f t="shared" si="382"/>
        <v>0</v>
      </c>
      <c r="E346" s="60">
        <f t="shared" si="382"/>
        <v>0</v>
      </c>
      <c r="F346" s="60">
        <f t="shared" si="382"/>
        <v>0</v>
      </c>
      <c r="G346" s="60">
        <f t="shared" si="382"/>
        <v>0</v>
      </c>
      <c r="H346" s="60">
        <f t="shared" si="382"/>
        <v>0</v>
      </c>
      <c r="I346" s="60">
        <f t="shared" si="382"/>
        <v>0</v>
      </c>
      <c r="J346" s="60">
        <f t="shared" si="382"/>
        <v>0</v>
      </c>
      <c r="K346" s="60">
        <f t="shared" si="382"/>
        <v>0</v>
      </c>
      <c r="L346" s="60">
        <f t="shared" si="382"/>
        <v>0</v>
      </c>
      <c r="M346" s="60">
        <f t="shared" si="382"/>
        <v>0</v>
      </c>
      <c r="N346" s="60">
        <f t="shared" si="382"/>
        <v>0</v>
      </c>
      <c r="O346" s="60">
        <f t="shared" si="380"/>
        <v>0</v>
      </c>
      <c r="P346" s="60">
        <f t="shared" ref="P346:S346" si="383">P345*$B346</f>
        <v>0</v>
      </c>
      <c r="Q346" s="60">
        <f t="shared" si="383"/>
        <v>0</v>
      </c>
      <c r="R346" s="60">
        <f t="shared" si="383"/>
        <v>0</v>
      </c>
      <c r="S346" s="60">
        <f t="shared" si="383"/>
        <v>0</v>
      </c>
      <c r="T346" s="16"/>
      <c r="U346" s="16"/>
      <c r="V346" s="16"/>
      <c r="W346" s="16"/>
      <c r="X346" s="16"/>
      <c r="Y346" s="16"/>
      <c r="Z346" s="16"/>
      <c r="AA346" s="16"/>
    </row>
    <row r="347" ht="12.0" customHeight="1">
      <c r="A347" s="63" t="s">
        <v>100</v>
      </c>
      <c r="B347" s="65">
        <f>1-B346</f>
        <v>0.75</v>
      </c>
      <c r="C347" s="60">
        <f t="shared" ref="C347:N347" si="384">C345*$B$17</f>
        <v>0</v>
      </c>
      <c r="D347" s="60">
        <f t="shared" si="384"/>
        <v>0</v>
      </c>
      <c r="E347" s="60">
        <f t="shared" si="384"/>
        <v>0</v>
      </c>
      <c r="F347" s="60">
        <f t="shared" si="384"/>
        <v>0</v>
      </c>
      <c r="G347" s="60">
        <f t="shared" si="384"/>
        <v>0</v>
      </c>
      <c r="H347" s="60">
        <f t="shared" si="384"/>
        <v>0</v>
      </c>
      <c r="I347" s="60">
        <f t="shared" si="384"/>
        <v>0</v>
      </c>
      <c r="J347" s="60">
        <f t="shared" si="384"/>
        <v>0</v>
      </c>
      <c r="K347" s="60">
        <f t="shared" si="384"/>
        <v>0</v>
      </c>
      <c r="L347" s="60">
        <f t="shared" si="384"/>
        <v>0</v>
      </c>
      <c r="M347" s="60">
        <f t="shared" si="384"/>
        <v>0</v>
      </c>
      <c r="N347" s="60">
        <f t="shared" si="384"/>
        <v>0</v>
      </c>
      <c r="O347" s="60">
        <f t="shared" si="380"/>
        <v>0</v>
      </c>
      <c r="P347" s="60">
        <f t="shared" ref="P347:S347" si="385">P345-P346</f>
        <v>0</v>
      </c>
      <c r="Q347" s="60">
        <f t="shared" si="385"/>
        <v>0</v>
      </c>
      <c r="R347" s="60">
        <f t="shared" si="385"/>
        <v>0</v>
      </c>
      <c r="S347" s="60">
        <f t="shared" si="385"/>
        <v>0</v>
      </c>
      <c r="T347" s="16"/>
      <c r="U347" s="16"/>
      <c r="V347" s="16"/>
      <c r="W347" s="16"/>
      <c r="X347" s="16"/>
      <c r="Y347" s="16"/>
      <c r="Z347" s="16"/>
      <c r="AA347" s="16"/>
    </row>
    <row r="348" ht="12.0" customHeight="1">
      <c r="A348" s="51" t="str">
        <f>Vendas!A359</f>
        <v/>
      </c>
      <c r="B348" s="29"/>
      <c r="C348" s="52" t="s">
        <v>73</v>
      </c>
      <c r="D348" s="52" t="s">
        <v>74</v>
      </c>
      <c r="E348" s="52" t="s">
        <v>75</v>
      </c>
      <c r="F348" s="52" t="s">
        <v>76</v>
      </c>
      <c r="G348" s="52" t="s">
        <v>77</v>
      </c>
      <c r="H348" s="52" t="s">
        <v>78</v>
      </c>
      <c r="I348" s="52" t="s">
        <v>79</v>
      </c>
      <c r="J348" s="52" t="s">
        <v>80</v>
      </c>
      <c r="K348" s="52" t="s">
        <v>81</v>
      </c>
      <c r="L348" s="52" t="s">
        <v>82</v>
      </c>
      <c r="M348" s="52" t="s">
        <v>83</v>
      </c>
      <c r="N348" s="52" t="s">
        <v>84</v>
      </c>
      <c r="O348" s="52" t="s">
        <v>26</v>
      </c>
      <c r="P348" s="52" t="s">
        <v>27</v>
      </c>
      <c r="Q348" s="52" t="s">
        <v>28</v>
      </c>
      <c r="R348" s="52" t="s">
        <v>29</v>
      </c>
      <c r="S348" s="52" t="s">
        <v>30</v>
      </c>
      <c r="T348" s="16"/>
      <c r="U348" s="16"/>
      <c r="V348" s="16"/>
      <c r="W348" s="16"/>
      <c r="X348" s="16"/>
      <c r="Y348" s="16"/>
      <c r="Z348" s="16"/>
      <c r="AA348" s="16"/>
    </row>
    <row r="349" ht="12.0" customHeight="1">
      <c r="A349" s="58" t="s">
        <v>102</v>
      </c>
      <c r="B349" s="29"/>
      <c r="C349" s="56" t="str">
        <f>Vendas!C361</f>
        <v/>
      </c>
      <c r="D349" s="56" t="str">
        <f>Vendas!D361</f>
        <v/>
      </c>
      <c r="E349" s="56" t="str">
        <f>Vendas!E361</f>
        <v/>
      </c>
      <c r="F349" s="56" t="str">
        <f>Vendas!F361</f>
        <v/>
      </c>
      <c r="G349" s="56" t="str">
        <f>Vendas!G361</f>
        <v/>
      </c>
      <c r="H349" s="56" t="str">
        <f>Vendas!H361</f>
        <v/>
      </c>
      <c r="I349" s="56" t="str">
        <f>Vendas!I361</f>
        <v/>
      </c>
      <c r="J349" s="56" t="str">
        <f>Vendas!J361</f>
        <v/>
      </c>
      <c r="K349" s="56" t="str">
        <f>Vendas!K361</f>
        <v/>
      </c>
      <c r="L349" s="56" t="str">
        <f>Vendas!L361</f>
        <v/>
      </c>
      <c r="M349" s="56" t="str">
        <f>Vendas!M361</f>
        <v/>
      </c>
      <c r="N349" s="56" t="str">
        <f>Vendas!N361</f>
        <v/>
      </c>
      <c r="O349" s="56">
        <f>SUM(C349:N349)</f>
        <v>0</v>
      </c>
      <c r="P349" s="56" t="str">
        <f>Vendas!P361</f>
        <v/>
      </c>
      <c r="Q349" s="56" t="str">
        <f>Vendas!Q361</f>
        <v/>
      </c>
      <c r="R349" s="56" t="str">
        <f>Vendas!R361</f>
        <v/>
      </c>
      <c r="S349" s="56" t="str">
        <f>Vendas!S361</f>
        <v/>
      </c>
      <c r="T349" s="16"/>
      <c r="U349" s="16"/>
      <c r="V349" s="16"/>
      <c r="W349" s="16"/>
      <c r="X349" s="16"/>
      <c r="Y349" s="16"/>
      <c r="Z349" s="16"/>
      <c r="AA349" s="16"/>
    </row>
    <row r="350" ht="12.0" customHeight="1">
      <c r="A350" s="63" t="s">
        <v>111</v>
      </c>
      <c r="B350" s="45">
        <v>0.0</v>
      </c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16"/>
      <c r="U350" s="16"/>
      <c r="V350" s="16"/>
      <c r="W350" s="16"/>
      <c r="X350" s="16"/>
      <c r="Y350" s="16"/>
      <c r="Z350" s="16"/>
      <c r="AA350" s="16"/>
    </row>
    <row r="351" ht="12.0" customHeight="1">
      <c r="A351" s="58" t="s">
        <v>103</v>
      </c>
      <c r="B351" s="29"/>
      <c r="C351" s="60">
        <f>Vendas!C362*(1-$B350)</f>
        <v>0</v>
      </c>
      <c r="D351" s="60">
        <f>Vendas!D362*(1-$B350)</f>
        <v>0</v>
      </c>
      <c r="E351" s="60">
        <f>Vendas!E362*(1-$B350)</f>
        <v>0</v>
      </c>
      <c r="F351" s="60">
        <f>Vendas!F362*(1-$B350)</f>
        <v>0</v>
      </c>
      <c r="G351" s="60">
        <f>Vendas!G362*(1-$B350)</f>
        <v>0</v>
      </c>
      <c r="H351" s="60">
        <f>Vendas!H362*(1-$B350)</f>
        <v>0</v>
      </c>
      <c r="I351" s="60">
        <f>Vendas!I362*(1-$B350)</f>
        <v>0</v>
      </c>
      <c r="J351" s="60">
        <f>Vendas!J362*(1-$B350)</f>
        <v>0</v>
      </c>
      <c r="K351" s="60">
        <f>Vendas!K362*(1-$B350)</f>
        <v>0</v>
      </c>
      <c r="L351" s="60">
        <f>Vendas!L362*(1-$B350)</f>
        <v>0</v>
      </c>
      <c r="M351" s="60">
        <f>Vendas!M362*(1-$B350)</f>
        <v>0</v>
      </c>
      <c r="N351" s="60">
        <f>Vendas!N362*(1-$B350)</f>
        <v>0</v>
      </c>
      <c r="O351" s="60">
        <f>AVERAGE(C351:N351)</f>
        <v>0</v>
      </c>
      <c r="P351" s="60">
        <f>Vendas!P362*(1-Aprovisionamento!$B350)</f>
        <v>0</v>
      </c>
      <c r="Q351" s="60">
        <f>Vendas!Q362*(1-Aprovisionamento!$B350)</f>
        <v>0</v>
      </c>
      <c r="R351" s="60">
        <f>Vendas!R362*(1-Aprovisionamento!$B350)</f>
        <v>0</v>
      </c>
      <c r="S351" s="60">
        <f>Vendas!S362*(1-Aprovisionamento!$B350)</f>
        <v>0</v>
      </c>
      <c r="T351" s="16"/>
      <c r="U351" s="16"/>
      <c r="V351" s="16"/>
      <c r="W351" s="16"/>
      <c r="X351" s="16"/>
      <c r="Y351" s="16"/>
      <c r="Z351" s="16"/>
      <c r="AA351" s="16"/>
    </row>
    <row r="352" ht="12.0" customHeight="1">
      <c r="A352" s="58" t="s">
        <v>112</v>
      </c>
      <c r="B352" s="29"/>
      <c r="C352" s="60">
        <f t="shared" ref="C352:N352" si="386">C349*C351</f>
        <v>0</v>
      </c>
      <c r="D352" s="60">
        <f t="shared" si="386"/>
        <v>0</v>
      </c>
      <c r="E352" s="60">
        <f t="shared" si="386"/>
        <v>0</v>
      </c>
      <c r="F352" s="60">
        <f t="shared" si="386"/>
        <v>0</v>
      </c>
      <c r="G352" s="60">
        <f t="shared" si="386"/>
        <v>0</v>
      </c>
      <c r="H352" s="60">
        <f t="shared" si="386"/>
        <v>0</v>
      </c>
      <c r="I352" s="60">
        <f t="shared" si="386"/>
        <v>0</v>
      </c>
      <c r="J352" s="60">
        <f t="shared" si="386"/>
        <v>0</v>
      </c>
      <c r="K352" s="60">
        <f t="shared" si="386"/>
        <v>0</v>
      </c>
      <c r="L352" s="60">
        <f t="shared" si="386"/>
        <v>0</v>
      </c>
      <c r="M352" s="60">
        <f t="shared" si="386"/>
        <v>0</v>
      </c>
      <c r="N352" s="60">
        <f t="shared" si="386"/>
        <v>0</v>
      </c>
      <c r="O352" s="60">
        <f>SUM(C352:N352)</f>
        <v>0</v>
      </c>
      <c r="P352" s="60">
        <f t="shared" ref="P352:S352" si="387">P349*P351</f>
        <v>0</v>
      </c>
      <c r="Q352" s="60">
        <f t="shared" si="387"/>
        <v>0</v>
      </c>
      <c r="R352" s="60">
        <f t="shared" si="387"/>
        <v>0</v>
      </c>
      <c r="S352" s="60">
        <f t="shared" si="387"/>
        <v>0</v>
      </c>
      <c r="T352" s="16"/>
      <c r="U352" s="16"/>
      <c r="V352" s="16"/>
      <c r="W352" s="16"/>
      <c r="X352" s="16"/>
      <c r="Y352" s="16"/>
      <c r="Z352" s="16"/>
      <c r="AA352" s="16"/>
    </row>
    <row r="353" ht="12.0" customHeight="1">
      <c r="A353" s="58" t="s">
        <v>96</v>
      </c>
      <c r="B353" s="29"/>
      <c r="C353" s="61" t="str">
        <f>Vendas!C364</f>
        <v/>
      </c>
      <c r="D353" s="61" t="str">
        <f>Vendas!D364</f>
        <v/>
      </c>
      <c r="E353" s="61" t="str">
        <f>Vendas!E364</f>
        <v/>
      </c>
      <c r="F353" s="61" t="str">
        <f>Vendas!F364</f>
        <v/>
      </c>
      <c r="G353" s="61" t="str">
        <f>Vendas!G364</f>
        <v/>
      </c>
      <c r="H353" s="61" t="str">
        <f>Vendas!H364</f>
        <v/>
      </c>
      <c r="I353" s="61" t="str">
        <f>Vendas!I364</f>
        <v/>
      </c>
      <c r="J353" s="61" t="str">
        <f>Vendas!J364</f>
        <v/>
      </c>
      <c r="K353" s="61" t="str">
        <f>Vendas!K364</f>
        <v/>
      </c>
      <c r="L353" s="61" t="str">
        <f>Vendas!L364</f>
        <v/>
      </c>
      <c r="M353" s="61" t="str">
        <f>Vendas!M364</f>
        <v/>
      </c>
      <c r="N353" s="61" t="str">
        <f>Vendas!N364</f>
        <v/>
      </c>
      <c r="O353" s="60"/>
      <c r="P353" s="60"/>
      <c r="Q353" s="60"/>
      <c r="R353" s="60"/>
      <c r="S353" s="60"/>
      <c r="T353" s="16"/>
      <c r="U353" s="16"/>
      <c r="V353" s="16"/>
      <c r="W353" s="16"/>
      <c r="X353" s="16"/>
      <c r="Y353" s="16"/>
      <c r="Z353" s="16"/>
      <c r="AA353" s="16"/>
    </row>
    <row r="354" ht="12.0" customHeight="1">
      <c r="A354" s="58" t="s">
        <v>113</v>
      </c>
      <c r="B354" s="29"/>
      <c r="C354" s="60">
        <f t="shared" ref="C354:N354" si="388">C352*C353</f>
        <v>0</v>
      </c>
      <c r="D354" s="60">
        <f t="shared" si="388"/>
        <v>0</v>
      </c>
      <c r="E354" s="60">
        <f t="shared" si="388"/>
        <v>0</v>
      </c>
      <c r="F354" s="60">
        <f t="shared" si="388"/>
        <v>0</v>
      </c>
      <c r="G354" s="60">
        <f t="shared" si="388"/>
        <v>0</v>
      </c>
      <c r="H354" s="60">
        <f t="shared" si="388"/>
        <v>0</v>
      </c>
      <c r="I354" s="60">
        <f t="shared" si="388"/>
        <v>0</v>
      </c>
      <c r="J354" s="60">
        <f t="shared" si="388"/>
        <v>0</v>
      </c>
      <c r="K354" s="60">
        <f t="shared" si="388"/>
        <v>0</v>
      </c>
      <c r="L354" s="60">
        <f t="shared" si="388"/>
        <v>0</v>
      </c>
      <c r="M354" s="60">
        <f t="shared" si="388"/>
        <v>0</v>
      </c>
      <c r="N354" s="60">
        <f t="shared" si="388"/>
        <v>0</v>
      </c>
      <c r="O354" s="60">
        <f t="shared" ref="O354:O357" si="391">SUM(C354:N354)</f>
        <v>0</v>
      </c>
      <c r="P354" s="60">
        <f t="shared" ref="P354:S354" si="389">P352*$C353</f>
        <v>0</v>
      </c>
      <c r="Q354" s="60">
        <f t="shared" si="389"/>
        <v>0</v>
      </c>
      <c r="R354" s="60">
        <f t="shared" si="389"/>
        <v>0</v>
      </c>
      <c r="S354" s="60">
        <f t="shared" si="389"/>
        <v>0</v>
      </c>
      <c r="T354" s="16"/>
      <c r="U354" s="16"/>
      <c r="V354" s="16"/>
      <c r="W354" s="16"/>
      <c r="X354" s="16"/>
      <c r="Y354" s="16"/>
      <c r="Z354" s="16"/>
      <c r="AA354" s="16"/>
    </row>
    <row r="355" ht="12.0" customHeight="1">
      <c r="A355" s="58" t="s">
        <v>98</v>
      </c>
      <c r="B355" s="29"/>
      <c r="C355" s="60">
        <f t="shared" ref="C355:N355" si="390">C352+C354</f>
        <v>0</v>
      </c>
      <c r="D355" s="60">
        <f t="shared" si="390"/>
        <v>0</v>
      </c>
      <c r="E355" s="60">
        <f t="shared" si="390"/>
        <v>0</v>
      </c>
      <c r="F355" s="60">
        <f t="shared" si="390"/>
        <v>0</v>
      </c>
      <c r="G355" s="60">
        <f t="shared" si="390"/>
        <v>0</v>
      </c>
      <c r="H355" s="60">
        <f t="shared" si="390"/>
        <v>0</v>
      </c>
      <c r="I355" s="60">
        <f t="shared" si="390"/>
        <v>0</v>
      </c>
      <c r="J355" s="60">
        <f t="shared" si="390"/>
        <v>0</v>
      </c>
      <c r="K355" s="60">
        <f t="shared" si="390"/>
        <v>0</v>
      </c>
      <c r="L355" s="60">
        <f t="shared" si="390"/>
        <v>0</v>
      </c>
      <c r="M355" s="60">
        <f t="shared" si="390"/>
        <v>0</v>
      </c>
      <c r="N355" s="60">
        <f t="shared" si="390"/>
        <v>0</v>
      </c>
      <c r="O355" s="60">
        <f t="shared" si="391"/>
        <v>0</v>
      </c>
      <c r="P355" s="60">
        <f t="shared" ref="P355:S355" si="392">P352+P354</f>
        <v>0</v>
      </c>
      <c r="Q355" s="60">
        <f t="shared" si="392"/>
        <v>0</v>
      </c>
      <c r="R355" s="60">
        <f t="shared" si="392"/>
        <v>0</v>
      </c>
      <c r="S355" s="60">
        <f t="shared" si="392"/>
        <v>0</v>
      </c>
      <c r="T355" s="16"/>
      <c r="U355" s="16"/>
      <c r="V355" s="16"/>
      <c r="W355" s="16"/>
      <c r="X355" s="16"/>
      <c r="Y355" s="16"/>
      <c r="Z355" s="16"/>
      <c r="AA355" s="16"/>
    </row>
    <row r="356" ht="12.0" customHeight="1">
      <c r="A356" s="63" t="s">
        <v>99</v>
      </c>
      <c r="B356" s="64">
        <v>0.25</v>
      </c>
      <c r="C356" s="60">
        <f t="shared" ref="C356:N356" si="393">C355*$B$16</f>
        <v>0</v>
      </c>
      <c r="D356" s="60">
        <f t="shared" si="393"/>
        <v>0</v>
      </c>
      <c r="E356" s="60">
        <f t="shared" si="393"/>
        <v>0</v>
      </c>
      <c r="F356" s="60">
        <f t="shared" si="393"/>
        <v>0</v>
      </c>
      <c r="G356" s="60">
        <f t="shared" si="393"/>
        <v>0</v>
      </c>
      <c r="H356" s="60">
        <f t="shared" si="393"/>
        <v>0</v>
      </c>
      <c r="I356" s="60">
        <f t="shared" si="393"/>
        <v>0</v>
      </c>
      <c r="J356" s="60">
        <f t="shared" si="393"/>
        <v>0</v>
      </c>
      <c r="K356" s="60">
        <f t="shared" si="393"/>
        <v>0</v>
      </c>
      <c r="L356" s="60">
        <f t="shared" si="393"/>
        <v>0</v>
      </c>
      <c r="M356" s="60">
        <f t="shared" si="393"/>
        <v>0</v>
      </c>
      <c r="N356" s="60">
        <f t="shared" si="393"/>
        <v>0</v>
      </c>
      <c r="O356" s="60">
        <f t="shared" si="391"/>
        <v>0</v>
      </c>
      <c r="P356" s="60">
        <f t="shared" ref="P356:S356" si="394">P355*$B356</f>
        <v>0</v>
      </c>
      <c r="Q356" s="60">
        <f t="shared" si="394"/>
        <v>0</v>
      </c>
      <c r="R356" s="60">
        <f t="shared" si="394"/>
        <v>0</v>
      </c>
      <c r="S356" s="60">
        <f t="shared" si="394"/>
        <v>0</v>
      </c>
      <c r="T356" s="16"/>
      <c r="U356" s="16"/>
      <c r="V356" s="16"/>
      <c r="W356" s="16"/>
      <c r="X356" s="16"/>
      <c r="Y356" s="16"/>
      <c r="Z356" s="16"/>
      <c r="AA356" s="16"/>
    </row>
    <row r="357" ht="12.0" customHeight="1">
      <c r="A357" s="63" t="s">
        <v>100</v>
      </c>
      <c r="B357" s="65">
        <f>1-B356</f>
        <v>0.75</v>
      </c>
      <c r="C357" s="60">
        <f t="shared" ref="C357:N357" si="395">C355*$B$17</f>
        <v>0</v>
      </c>
      <c r="D357" s="60">
        <f t="shared" si="395"/>
        <v>0</v>
      </c>
      <c r="E357" s="60">
        <f t="shared" si="395"/>
        <v>0</v>
      </c>
      <c r="F357" s="60">
        <f t="shared" si="395"/>
        <v>0</v>
      </c>
      <c r="G357" s="60">
        <f t="shared" si="395"/>
        <v>0</v>
      </c>
      <c r="H357" s="60">
        <f t="shared" si="395"/>
        <v>0</v>
      </c>
      <c r="I357" s="60">
        <f t="shared" si="395"/>
        <v>0</v>
      </c>
      <c r="J357" s="60">
        <f t="shared" si="395"/>
        <v>0</v>
      </c>
      <c r="K357" s="60">
        <f t="shared" si="395"/>
        <v>0</v>
      </c>
      <c r="L357" s="60">
        <f t="shared" si="395"/>
        <v>0</v>
      </c>
      <c r="M357" s="60">
        <f t="shared" si="395"/>
        <v>0</v>
      </c>
      <c r="N357" s="60">
        <f t="shared" si="395"/>
        <v>0</v>
      </c>
      <c r="O357" s="60">
        <f t="shared" si="391"/>
        <v>0</v>
      </c>
      <c r="P357" s="60">
        <f t="shared" ref="P357:S357" si="396">P355-P356</f>
        <v>0</v>
      </c>
      <c r="Q357" s="60">
        <f t="shared" si="396"/>
        <v>0</v>
      </c>
      <c r="R357" s="60">
        <f t="shared" si="396"/>
        <v>0</v>
      </c>
      <c r="S357" s="60">
        <f t="shared" si="396"/>
        <v>0</v>
      </c>
      <c r="T357" s="16"/>
      <c r="U357" s="16"/>
      <c r="V357" s="16"/>
      <c r="W357" s="16"/>
      <c r="X357" s="16"/>
      <c r="Y357" s="16"/>
      <c r="Z357" s="16"/>
      <c r="AA357" s="16"/>
    </row>
    <row r="358" ht="12.0" customHeight="1">
      <c r="A358" s="51" t="str">
        <f>Vendas!A369</f>
        <v/>
      </c>
      <c r="B358" s="29"/>
      <c r="C358" s="52" t="s">
        <v>73</v>
      </c>
      <c r="D358" s="52" t="s">
        <v>74</v>
      </c>
      <c r="E358" s="52" t="s">
        <v>75</v>
      </c>
      <c r="F358" s="52" t="s">
        <v>76</v>
      </c>
      <c r="G358" s="52" t="s">
        <v>77</v>
      </c>
      <c r="H358" s="52" t="s">
        <v>78</v>
      </c>
      <c r="I358" s="52" t="s">
        <v>79</v>
      </c>
      <c r="J358" s="52" t="s">
        <v>80</v>
      </c>
      <c r="K358" s="52" t="s">
        <v>81</v>
      </c>
      <c r="L358" s="52" t="s">
        <v>82</v>
      </c>
      <c r="M358" s="52" t="s">
        <v>83</v>
      </c>
      <c r="N358" s="52" t="s">
        <v>84</v>
      </c>
      <c r="O358" s="52" t="s">
        <v>26</v>
      </c>
      <c r="P358" s="52" t="s">
        <v>27</v>
      </c>
      <c r="Q358" s="52" t="s">
        <v>28</v>
      </c>
      <c r="R358" s="52" t="s">
        <v>29</v>
      </c>
      <c r="S358" s="52" t="s">
        <v>30</v>
      </c>
      <c r="T358" s="16"/>
      <c r="U358" s="16"/>
      <c r="V358" s="16"/>
      <c r="W358" s="16"/>
      <c r="X358" s="16"/>
      <c r="Y358" s="16"/>
      <c r="Z358" s="16"/>
      <c r="AA358" s="16"/>
    </row>
    <row r="359" ht="12.0" customHeight="1">
      <c r="A359" s="58" t="s">
        <v>102</v>
      </c>
      <c r="B359" s="29"/>
      <c r="C359" s="56" t="str">
        <f>Vendas!C371</f>
        <v/>
      </c>
      <c r="D359" s="56" t="str">
        <f>Vendas!D371</f>
        <v/>
      </c>
      <c r="E359" s="56" t="str">
        <f>Vendas!E371</f>
        <v/>
      </c>
      <c r="F359" s="56" t="str">
        <f>Vendas!F371</f>
        <v/>
      </c>
      <c r="G359" s="56" t="str">
        <f>Vendas!G371</f>
        <v/>
      </c>
      <c r="H359" s="56" t="str">
        <f>Vendas!H371</f>
        <v/>
      </c>
      <c r="I359" s="56" t="str">
        <f>Vendas!I371</f>
        <v/>
      </c>
      <c r="J359" s="56" t="str">
        <f>Vendas!J371</f>
        <v/>
      </c>
      <c r="K359" s="56" t="str">
        <f>Vendas!K371</f>
        <v/>
      </c>
      <c r="L359" s="56" t="str">
        <f>Vendas!L371</f>
        <v/>
      </c>
      <c r="M359" s="56" t="str">
        <f>Vendas!M371</f>
        <v/>
      </c>
      <c r="N359" s="56" t="str">
        <f>Vendas!N371</f>
        <v/>
      </c>
      <c r="O359" s="56">
        <f>SUM(C359:N359)</f>
        <v>0</v>
      </c>
      <c r="P359" s="56" t="str">
        <f>Vendas!P371</f>
        <v/>
      </c>
      <c r="Q359" s="56" t="str">
        <f>Vendas!Q371</f>
        <v/>
      </c>
      <c r="R359" s="56" t="str">
        <f>Vendas!R371</f>
        <v/>
      </c>
      <c r="S359" s="56" t="str">
        <f>Vendas!S371</f>
        <v/>
      </c>
      <c r="T359" s="16"/>
      <c r="U359" s="16"/>
      <c r="V359" s="16"/>
      <c r="W359" s="16"/>
      <c r="X359" s="16"/>
      <c r="Y359" s="16"/>
      <c r="Z359" s="16"/>
      <c r="AA359" s="16"/>
    </row>
    <row r="360" ht="12.0" customHeight="1">
      <c r="A360" s="63" t="s">
        <v>111</v>
      </c>
      <c r="B360" s="45">
        <v>0.0</v>
      </c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16"/>
      <c r="U360" s="16"/>
      <c r="V360" s="16"/>
      <c r="W360" s="16"/>
      <c r="X360" s="16"/>
      <c r="Y360" s="16"/>
      <c r="Z360" s="16"/>
      <c r="AA360" s="16"/>
    </row>
    <row r="361" ht="12.0" customHeight="1">
      <c r="A361" s="58" t="s">
        <v>103</v>
      </c>
      <c r="B361" s="29"/>
      <c r="C361" s="60">
        <f>Vendas!C372*(1-$B360)</f>
        <v>0</v>
      </c>
      <c r="D361" s="60">
        <f>Vendas!D372*(1-$B360)</f>
        <v>0</v>
      </c>
      <c r="E361" s="60">
        <f>Vendas!E372*(1-$B360)</f>
        <v>0</v>
      </c>
      <c r="F361" s="60">
        <f>Vendas!F372*(1-$B360)</f>
        <v>0</v>
      </c>
      <c r="G361" s="60">
        <f>Vendas!G372*(1-$B360)</f>
        <v>0</v>
      </c>
      <c r="H361" s="60">
        <f>Vendas!H372*(1-$B360)</f>
        <v>0</v>
      </c>
      <c r="I361" s="60">
        <f>Vendas!I372*(1-$B360)</f>
        <v>0</v>
      </c>
      <c r="J361" s="60">
        <f>Vendas!J372*(1-$B360)</f>
        <v>0</v>
      </c>
      <c r="K361" s="60">
        <f>Vendas!K372*(1-$B360)</f>
        <v>0</v>
      </c>
      <c r="L361" s="60">
        <f>Vendas!L372*(1-$B360)</f>
        <v>0</v>
      </c>
      <c r="M361" s="60">
        <f>Vendas!M372*(1-$B360)</f>
        <v>0</v>
      </c>
      <c r="N361" s="60">
        <f>Vendas!N372*(1-$B360)</f>
        <v>0</v>
      </c>
      <c r="O361" s="60">
        <f>AVERAGE(C361:N361)</f>
        <v>0</v>
      </c>
      <c r="P361" s="60">
        <f>Vendas!P372*(1-Aprovisionamento!$B360)</f>
        <v>0</v>
      </c>
      <c r="Q361" s="60">
        <f>Vendas!Q372*(1-Aprovisionamento!$B360)</f>
        <v>0</v>
      </c>
      <c r="R361" s="60">
        <f>Vendas!R372*(1-Aprovisionamento!$B360)</f>
        <v>0</v>
      </c>
      <c r="S361" s="60">
        <f>Vendas!S372*(1-Aprovisionamento!$B360)</f>
        <v>0</v>
      </c>
      <c r="T361" s="16"/>
      <c r="U361" s="16"/>
      <c r="V361" s="16"/>
      <c r="W361" s="16"/>
      <c r="X361" s="16"/>
      <c r="Y361" s="16"/>
      <c r="Z361" s="16"/>
      <c r="AA361" s="16"/>
    </row>
    <row r="362" ht="12.0" customHeight="1">
      <c r="A362" s="58" t="s">
        <v>112</v>
      </c>
      <c r="B362" s="29"/>
      <c r="C362" s="60">
        <f t="shared" ref="C362:N362" si="397">C359*C361</f>
        <v>0</v>
      </c>
      <c r="D362" s="60">
        <f t="shared" si="397"/>
        <v>0</v>
      </c>
      <c r="E362" s="60">
        <f t="shared" si="397"/>
        <v>0</v>
      </c>
      <c r="F362" s="60">
        <f t="shared" si="397"/>
        <v>0</v>
      </c>
      <c r="G362" s="60">
        <f t="shared" si="397"/>
        <v>0</v>
      </c>
      <c r="H362" s="60">
        <f t="shared" si="397"/>
        <v>0</v>
      </c>
      <c r="I362" s="60">
        <f t="shared" si="397"/>
        <v>0</v>
      </c>
      <c r="J362" s="60">
        <f t="shared" si="397"/>
        <v>0</v>
      </c>
      <c r="K362" s="60">
        <f t="shared" si="397"/>
        <v>0</v>
      </c>
      <c r="L362" s="60">
        <f t="shared" si="397"/>
        <v>0</v>
      </c>
      <c r="M362" s="60">
        <f t="shared" si="397"/>
        <v>0</v>
      </c>
      <c r="N362" s="60">
        <f t="shared" si="397"/>
        <v>0</v>
      </c>
      <c r="O362" s="60">
        <f>SUM(C362:N362)</f>
        <v>0</v>
      </c>
      <c r="P362" s="60">
        <f t="shared" ref="P362:S362" si="398">P359*P361</f>
        <v>0</v>
      </c>
      <c r="Q362" s="60">
        <f t="shared" si="398"/>
        <v>0</v>
      </c>
      <c r="R362" s="60">
        <f t="shared" si="398"/>
        <v>0</v>
      </c>
      <c r="S362" s="60">
        <f t="shared" si="398"/>
        <v>0</v>
      </c>
      <c r="T362" s="16"/>
      <c r="U362" s="16"/>
      <c r="V362" s="16"/>
      <c r="W362" s="16"/>
      <c r="X362" s="16"/>
      <c r="Y362" s="16"/>
      <c r="Z362" s="16"/>
      <c r="AA362" s="16"/>
    </row>
    <row r="363" ht="12.0" customHeight="1">
      <c r="A363" s="58" t="s">
        <v>96</v>
      </c>
      <c r="B363" s="29"/>
      <c r="C363" s="61" t="str">
        <f>Vendas!C374</f>
        <v/>
      </c>
      <c r="D363" s="61" t="str">
        <f>Vendas!D374</f>
        <v/>
      </c>
      <c r="E363" s="61" t="str">
        <f>Vendas!E374</f>
        <v/>
      </c>
      <c r="F363" s="61" t="str">
        <f>Vendas!F374</f>
        <v/>
      </c>
      <c r="G363" s="61" t="str">
        <f>Vendas!G374</f>
        <v/>
      </c>
      <c r="H363" s="61" t="str">
        <f>Vendas!H374</f>
        <v/>
      </c>
      <c r="I363" s="61" t="str">
        <f>Vendas!I374</f>
        <v/>
      </c>
      <c r="J363" s="61" t="str">
        <f>Vendas!J374</f>
        <v/>
      </c>
      <c r="K363" s="61" t="str">
        <f>Vendas!K374</f>
        <v/>
      </c>
      <c r="L363" s="61" t="str">
        <f>Vendas!L374</f>
        <v/>
      </c>
      <c r="M363" s="61" t="str">
        <f>Vendas!M374</f>
        <v/>
      </c>
      <c r="N363" s="61" t="str">
        <f>Vendas!N374</f>
        <v/>
      </c>
      <c r="O363" s="60"/>
      <c r="P363" s="60"/>
      <c r="Q363" s="60"/>
      <c r="R363" s="60"/>
      <c r="S363" s="60"/>
      <c r="T363" s="16"/>
      <c r="U363" s="16"/>
      <c r="V363" s="16"/>
      <c r="W363" s="16"/>
      <c r="X363" s="16"/>
      <c r="Y363" s="16"/>
      <c r="Z363" s="16"/>
      <c r="AA363" s="16"/>
    </row>
    <row r="364" ht="12.0" customHeight="1">
      <c r="A364" s="58" t="s">
        <v>113</v>
      </c>
      <c r="B364" s="29"/>
      <c r="C364" s="60">
        <f t="shared" ref="C364:N364" si="399">C362*C363</f>
        <v>0</v>
      </c>
      <c r="D364" s="60">
        <f t="shared" si="399"/>
        <v>0</v>
      </c>
      <c r="E364" s="60">
        <f t="shared" si="399"/>
        <v>0</v>
      </c>
      <c r="F364" s="60">
        <f t="shared" si="399"/>
        <v>0</v>
      </c>
      <c r="G364" s="60">
        <f t="shared" si="399"/>
        <v>0</v>
      </c>
      <c r="H364" s="60">
        <f t="shared" si="399"/>
        <v>0</v>
      </c>
      <c r="I364" s="60">
        <f t="shared" si="399"/>
        <v>0</v>
      </c>
      <c r="J364" s="60">
        <f t="shared" si="399"/>
        <v>0</v>
      </c>
      <c r="K364" s="60">
        <f t="shared" si="399"/>
        <v>0</v>
      </c>
      <c r="L364" s="60">
        <f t="shared" si="399"/>
        <v>0</v>
      </c>
      <c r="M364" s="60">
        <f t="shared" si="399"/>
        <v>0</v>
      </c>
      <c r="N364" s="60">
        <f t="shared" si="399"/>
        <v>0</v>
      </c>
      <c r="O364" s="60">
        <f t="shared" ref="O364:O367" si="402">SUM(C364:N364)</f>
        <v>0</v>
      </c>
      <c r="P364" s="60">
        <f t="shared" ref="P364:S364" si="400">P362*$C363</f>
        <v>0</v>
      </c>
      <c r="Q364" s="60">
        <f t="shared" si="400"/>
        <v>0</v>
      </c>
      <c r="R364" s="60">
        <f t="shared" si="400"/>
        <v>0</v>
      </c>
      <c r="S364" s="60">
        <f t="shared" si="400"/>
        <v>0</v>
      </c>
      <c r="T364" s="16"/>
      <c r="U364" s="16"/>
      <c r="V364" s="16"/>
      <c r="W364" s="16"/>
      <c r="X364" s="16"/>
      <c r="Y364" s="16"/>
      <c r="Z364" s="16"/>
      <c r="AA364" s="16"/>
    </row>
    <row r="365" ht="12.0" customHeight="1">
      <c r="A365" s="58" t="s">
        <v>98</v>
      </c>
      <c r="B365" s="29"/>
      <c r="C365" s="60">
        <f t="shared" ref="C365:N365" si="401">C362+C364</f>
        <v>0</v>
      </c>
      <c r="D365" s="60">
        <f t="shared" si="401"/>
        <v>0</v>
      </c>
      <c r="E365" s="60">
        <f t="shared" si="401"/>
        <v>0</v>
      </c>
      <c r="F365" s="60">
        <f t="shared" si="401"/>
        <v>0</v>
      </c>
      <c r="G365" s="60">
        <f t="shared" si="401"/>
        <v>0</v>
      </c>
      <c r="H365" s="60">
        <f t="shared" si="401"/>
        <v>0</v>
      </c>
      <c r="I365" s="60">
        <f t="shared" si="401"/>
        <v>0</v>
      </c>
      <c r="J365" s="60">
        <f t="shared" si="401"/>
        <v>0</v>
      </c>
      <c r="K365" s="60">
        <f t="shared" si="401"/>
        <v>0</v>
      </c>
      <c r="L365" s="60">
        <f t="shared" si="401"/>
        <v>0</v>
      </c>
      <c r="M365" s="60">
        <f t="shared" si="401"/>
        <v>0</v>
      </c>
      <c r="N365" s="60">
        <f t="shared" si="401"/>
        <v>0</v>
      </c>
      <c r="O365" s="60">
        <f t="shared" si="402"/>
        <v>0</v>
      </c>
      <c r="P365" s="60">
        <f t="shared" ref="P365:S365" si="403">P362+P364</f>
        <v>0</v>
      </c>
      <c r="Q365" s="60">
        <f t="shared" si="403"/>
        <v>0</v>
      </c>
      <c r="R365" s="60">
        <f t="shared" si="403"/>
        <v>0</v>
      </c>
      <c r="S365" s="60">
        <f t="shared" si="403"/>
        <v>0</v>
      </c>
      <c r="T365" s="16"/>
      <c r="U365" s="16"/>
      <c r="V365" s="16"/>
      <c r="W365" s="16"/>
      <c r="X365" s="16"/>
      <c r="Y365" s="16"/>
      <c r="Z365" s="16"/>
      <c r="AA365" s="16"/>
    </row>
    <row r="366" ht="12.0" customHeight="1">
      <c r="A366" s="63" t="s">
        <v>99</v>
      </c>
      <c r="B366" s="64">
        <v>0.25</v>
      </c>
      <c r="C366" s="60">
        <f t="shared" ref="C366:N366" si="404">C365*$B$16</f>
        <v>0</v>
      </c>
      <c r="D366" s="60">
        <f t="shared" si="404"/>
        <v>0</v>
      </c>
      <c r="E366" s="60">
        <f t="shared" si="404"/>
        <v>0</v>
      </c>
      <c r="F366" s="60">
        <f t="shared" si="404"/>
        <v>0</v>
      </c>
      <c r="G366" s="60">
        <f t="shared" si="404"/>
        <v>0</v>
      </c>
      <c r="H366" s="60">
        <f t="shared" si="404"/>
        <v>0</v>
      </c>
      <c r="I366" s="60">
        <f t="shared" si="404"/>
        <v>0</v>
      </c>
      <c r="J366" s="60">
        <f t="shared" si="404"/>
        <v>0</v>
      </c>
      <c r="K366" s="60">
        <f t="shared" si="404"/>
        <v>0</v>
      </c>
      <c r="L366" s="60">
        <f t="shared" si="404"/>
        <v>0</v>
      </c>
      <c r="M366" s="60">
        <f t="shared" si="404"/>
        <v>0</v>
      </c>
      <c r="N366" s="60">
        <f t="shared" si="404"/>
        <v>0</v>
      </c>
      <c r="O366" s="60">
        <f t="shared" si="402"/>
        <v>0</v>
      </c>
      <c r="P366" s="60">
        <f t="shared" ref="P366:S366" si="405">P365*$B366</f>
        <v>0</v>
      </c>
      <c r="Q366" s="60">
        <f t="shared" si="405"/>
        <v>0</v>
      </c>
      <c r="R366" s="60">
        <f t="shared" si="405"/>
        <v>0</v>
      </c>
      <c r="S366" s="60">
        <f t="shared" si="405"/>
        <v>0</v>
      </c>
      <c r="T366" s="16"/>
      <c r="U366" s="16"/>
      <c r="V366" s="16"/>
      <c r="W366" s="16"/>
      <c r="X366" s="16"/>
      <c r="Y366" s="16"/>
      <c r="Z366" s="16"/>
      <c r="AA366" s="16"/>
    </row>
    <row r="367" ht="12.0" customHeight="1">
      <c r="A367" s="63" t="s">
        <v>100</v>
      </c>
      <c r="B367" s="65">
        <f>1-B366</f>
        <v>0.75</v>
      </c>
      <c r="C367" s="60">
        <f t="shared" ref="C367:N367" si="406">C365*$B$17</f>
        <v>0</v>
      </c>
      <c r="D367" s="60">
        <f t="shared" si="406"/>
        <v>0</v>
      </c>
      <c r="E367" s="60">
        <f t="shared" si="406"/>
        <v>0</v>
      </c>
      <c r="F367" s="60">
        <f t="shared" si="406"/>
        <v>0</v>
      </c>
      <c r="G367" s="60">
        <f t="shared" si="406"/>
        <v>0</v>
      </c>
      <c r="H367" s="60">
        <f t="shared" si="406"/>
        <v>0</v>
      </c>
      <c r="I367" s="60">
        <f t="shared" si="406"/>
        <v>0</v>
      </c>
      <c r="J367" s="60">
        <f t="shared" si="406"/>
        <v>0</v>
      </c>
      <c r="K367" s="60">
        <f t="shared" si="406"/>
        <v>0</v>
      </c>
      <c r="L367" s="60">
        <f t="shared" si="406"/>
        <v>0</v>
      </c>
      <c r="M367" s="60">
        <f t="shared" si="406"/>
        <v>0</v>
      </c>
      <c r="N367" s="60">
        <f t="shared" si="406"/>
        <v>0</v>
      </c>
      <c r="O367" s="60">
        <f t="shared" si="402"/>
        <v>0</v>
      </c>
      <c r="P367" s="60">
        <f t="shared" ref="P367:S367" si="407">P365-P366</f>
        <v>0</v>
      </c>
      <c r="Q367" s="60">
        <f t="shared" si="407"/>
        <v>0</v>
      </c>
      <c r="R367" s="60">
        <f t="shared" si="407"/>
        <v>0</v>
      </c>
      <c r="S367" s="60">
        <f t="shared" si="407"/>
        <v>0</v>
      </c>
      <c r="T367" s="16"/>
      <c r="U367" s="16"/>
      <c r="V367" s="16"/>
      <c r="W367" s="16"/>
      <c r="X367" s="16"/>
      <c r="Y367" s="16"/>
      <c r="Z367" s="16"/>
      <c r="AA367" s="16"/>
    </row>
    <row r="368" ht="12.0" customHeight="1">
      <c r="A368" s="51" t="str">
        <f>Vendas!A379</f>
        <v/>
      </c>
      <c r="B368" s="29"/>
      <c r="C368" s="52" t="s">
        <v>73</v>
      </c>
      <c r="D368" s="52" t="s">
        <v>74</v>
      </c>
      <c r="E368" s="52" t="s">
        <v>75</v>
      </c>
      <c r="F368" s="52" t="s">
        <v>76</v>
      </c>
      <c r="G368" s="52" t="s">
        <v>77</v>
      </c>
      <c r="H368" s="52" t="s">
        <v>78</v>
      </c>
      <c r="I368" s="52" t="s">
        <v>79</v>
      </c>
      <c r="J368" s="52" t="s">
        <v>80</v>
      </c>
      <c r="K368" s="52" t="s">
        <v>81</v>
      </c>
      <c r="L368" s="52" t="s">
        <v>82</v>
      </c>
      <c r="M368" s="52" t="s">
        <v>83</v>
      </c>
      <c r="N368" s="52" t="s">
        <v>84</v>
      </c>
      <c r="O368" s="52" t="s">
        <v>26</v>
      </c>
      <c r="P368" s="52" t="s">
        <v>27</v>
      </c>
      <c r="Q368" s="52" t="s">
        <v>28</v>
      </c>
      <c r="R368" s="52" t="s">
        <v>29</v>
      </c>
      <c r="S368" s="52" t="s">
        <v>30</v>
      </c>
      <c r="T368" s="16"/>
      <c r="U368" s="16"/>
      <c r="V368" s="16"/>
      <c r="W368" s="16"/>
      <c r="X368" s="16"/>
      <c r="Y368" s="16"/>
      <c r="Z368" s="16"/>
      <c r="AA368" s="16"/>
    </row>
    <row r="369" ht="12.0" customHeight="1">
      <c r="A369" s="58" t="s">
        <v>102</v>
      </c>
      <c r="B369" s="29"/>
      <c r="C369" s="56" t="str">
        <f>Vendas!C381</f>
        <v/>
      </c>
      <c r="D369" s="56" t="str">
        <f>Vendas!D381</f>
        <v/>
      </c>
      <c r="E369" s="56" t="str">
        <f>Vendas!E381</f>
        <v/>
      </c>
      <c r="F369" s="56" t="str">
        <f>Vendas!F381</f>
        <v/>
      </c>
      <c r="G369" s="56" t="str">
        <f>Vendas!G381</f>
        <v/>
      </c>
      <c r="H369" s="56" t="str">
        <f>Vendas!H381</f>
        <v/>
      </c>
      <c r="I369" s="56" t="str">
        <f>Vendas!I381</f>
        <v/>
      </c>
      <c r="J369" s="56" t="str">
        <f>Vendas!J381</f>
        <v/>
      </c>
      <c r="K369" s="56" t="str">
        <f>Vendas!K381</f>
        <v/>
      </c>
      <c r="L369" s="56" t="str">
        <f>Vendas!L381</f>
        <v/>
      </c>
      <c r="M369" s="56" t="str">
        <f>Vendas!M381</f>
        <v/>
      </c>
      <c r="N369" s="56" t="str">
        <f>Vendas!N381</f>
        <v/>
      </c>
      <c r="O369" s="56">
        <f>SUM(C369:N369)</f>
        <v>0</v>
      </c>
      <c r="P369" s="56" t="str">
        <f>Vendas!P381</f>
        <v/>
      </c>
      <c r="Q369" s="56" t="str">
        <f>Vendas!Q381</f>
        <v/>
      </c>
      <c r="R369" s="56" t="str">
        <f>Vendas!R381</f>
        <v/>
      </c>
      <c r="S369" s="56" t="str">
        <f>Vendas!S381</f>
        <v/>
      </c>
      <c r="T369" s="16"/>
      <c r="U369" s="16"/>
      <c r="V369" s="16"/>
      <c r="W369" s="16"/>
      <c r="X369" s="16"/>
      <c r="Y369" s="16"/>
      <c r="Z369" s="16"/>
      <c r="AA369" s="16"/>
    </row>
    <row r="370" ht="12.0" customHeight="1">
      <c r="A370" s="63" t="s">
        <v>111</v>
      </c>
      <c r="B370" s="45">
        <v>0.0</v>
      </c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16"/>
      <c r="U370" s="16"/>
      <c r="V370" s="16"/>
      <c r="W370" s="16"/>
      <c r="X370" s="16"/>
      <c r="Y370" s="16"/>
      <c r="Z370" s="16"/>
      <c r="AA370" s="16"/>
    </row>
    <row r="371" ht="12.0" customHeight="1">
      <c r="A371" s="58" t="s">
        <v>103</v>
      </c>
      <c r="B371" s="29"/>
      <c r="C371" s="60">
        <f>Vendas!C382*(1-$B370)</f>
        <v>0</v>
      </c>
      <c r="D371" s="60">
        <f>Vendas!D382*(1-$B370)</f>
        <v>0</v>
      </c>
      <c r="E371" s="60">
        <f>Vendas!E382*(1-$B370)</f>
        <v>0</v>
      </c>
      <c r="F371" s="60">
        <f>Vendas!F382*(1-$B370)</f>
        <v>0</v>
      </c>
      <c r="G371" s="60">
        <f>Vendas!G382*(1-$B370)</f>
        <v>0</v>
      </c>
      <c r="H371" s="60">
        <f>Vendas!H382*(1-$B370)</f>
        <v>0</v>
      </c>
      <c r="I371" s="60">
        <f>Vendas!I382*(1-$B370)</f>
        <v>0</v>
      </c>
      <c r="J371" s="60">
        <f>Vendas!J382*(1-$B370)</f>
        <v>0</v>
      </c>
      <c r="K371" s="60">
        <f>Vendas!K382*(1-$B370)</f>
        <v>0</v>
      </c>
      <c r="L371" s="60">
        <f>Vendas!L382*(1-$B370)</f>
        <v>0</v>
      </c>
      <c r="M371" s="60">
        <f>Vendas!M382*(1-$B370)</f>
        <v>0</v>
      </c>
      <c r="N371" s="60">
        <f>Vendas!N382*(1-$B370)</f>
        <v>0</v>
      </c>
      <c r="O371" s="60">
        <f>AVERAGE(C371:N371)</f>
        <v>0</v>
      </c>
      <c r="P371" s="60">
        <f>Vendas!P382*(1-Aprovisionamento!$B370)</f>
        <v>0</v>
      </c>
      <c r="Q371" s="60">
        <f>Vendas!Q382*(1-Aprovisionamento!$B370)</f>
        <v>0</v>
      </c>
      <c r="R371" s="60">
        <f>Vendas!R382*(1-Aprovisionamento!$B370)</f>
        <v>0</v>
      </c>
      <c r="S371" s="60">
        <f>Vendas!S382*(1-Aprovisionamento!$B370)</f>
        <v>0</v>
      </c>
      <c r="T371" s="16"/>
      <c r="U371" s="16"/>
      <c r="V371" s="16"/>
      <c r="W371" s="16"/>
      <c r="X371" s="16"/>
      <c r="Y371" s="16"/>
      <c r="Z371" s="16"/>
      <c r="AA371" s="16"/>
    </row>
    <row r="372" ht="12.0" customHeight="1">
      <c r="A372" s="58" t="s">
        <v>112</v>
      </c>
      <c r="B372" s="29"/>
      <c r="C372" s="60">
        <f t="shared" ref="C372:N372" si="408">C369*C371</f>
        <v>0</v>
      </c>
      <c r="D372" s="60">
        <f t="shared" si="408"/>
        <v>0</v>
      </c>
      <c r="E372" s="60">
        <f t="shared" si="408"/>
        <v>0</v>
      </c>
      <c r="F372" s="60">
        <f t="shared" si="408"/>
        <v>0</v>
      </c>
      <c r="G372" s="60">
        <f t="shared" si="408"/>
        <v>0</v>
      </c>
      <c r="H372" s="60">
        <f t="shared" si="408"/>
        <v>0</v>
      </c>
      <c r="I372" s="60">
        <f t="shared" si="408"/>
        <v>0</v>
      </c>
      <c r="J372" s="60">
        <f t="shared" si="408"/>
        <v>0</v>
      </c>
      <c r="K372" s="60">
        <f t="shared" si="408"/>
        <v>0</v>
      </c>
      <c r="L372" s="60">
        <f t="shared" si="408"/>
        <v>0</v>
      </c>
      <c r="M372" s="60">
        <f t="shared" si="408"/>
        <v>0</v>
      </c>
      <c r="N372" s="60">
        <f t="shared" si="408"/>
        <v>0</v>
      </c>
      <c r="O372" s="60">
        <f>SUM(C372:N372)</f>
        <v>0</v>
      </c>
      <c r="P372" s="60">
        <f t="shared" ref="P372:S372" si="409">P369*P371</f>
        <v>0</v>
      </c>
      <c r="Q372" s="60">
        <f t="shared" si="409"/>
        <v>0</v>
      </c>
      <c r="R372" s="60">
        <f t="shared" si="409"/>
        <v>0</v>
      </c>
      <c r="S372" s="60">
        <f t="shared" si="409"/>
        <v>0</v>
      </c>
      <c r="T372" s="16"/>
      <c r="U372" s="16"/>
      <c r="V372" s="16"/>
      <c r="W372" s="16"/>
      <c r="X372" s="16"/>
      <c r="Y372" s="16"/>
      <c r="Z372" s="16"/>
      <c r="AA372" s="16"/>
    </row>
    <row r="373" ht="12.0" customHeight="1">
      <c r="A373" s="58" t="s">
        <v>96</v>
      </c>
      <c r="B373" s="29"/>
      <c r="C373" s="61" t="str">
        <f>Vendas!C384</f>
        <v/>
      </c>
      <c r="D373" s="61" t="str">
        <f>Vendas!D384</f>
        <v/>
      </c>
      <c r="E373" s="61" t="str">
        <f>Vendas!E384</f>
        <v/>
      </c>
      <c r="F373" s="61" t="str">
        <f>Vendas!F384</f>
        <v/>
      </c>
      <c r="G373" s="61" t="str">
        <f>Vendas!G384</f>
        <v/>
      </c>
      <c r="H373" s="61" t="str">
        <f>Vendas!H384</f>
        <v/>
      </c>
      <c r="I373" s="61" t="str">
        <f>Vendas!I384</f>
        <v/>
      </c>
      <c r="J373" s="61" t="str">
        <f>Vendas!J384</f>
        <v/>
      </c>
      <c r="K373" s="61" t="str">
        <f>Vendas!K384</f>
        <v/>
      </c>
      <c r="L373" s="61" t="str">
        <f>Vendas!L384</f>
        <v/>
      </c>
      <c r="M373" s="61" t="str">
        <f>Vendas!M384</f>
        <v/>
      </c>
      <c r="N373" s="61" t="str">
        <f>Vendas!N384</f>
        <v/>
      </c>
      <c r="O373" s="60"/>
      <c r="P373" s="60"/>
      <c r="Q373" s="60"/>
      <c r="R373" s="60"/>
      <c r="S373" s="60"/>
      <c r="T373" s="16"/>
      <c r="U373" s="16"/>
      <c r="V373" s="16"/>
      <c r="W373" s="16"/>
      <c r="X373" s="16"/>
      <c r="Y373" s="16"/>
      <c r="Z373" s="16"/>
      <c r="AA373" s="16"/>
    </row>
    <row r="374" ht="12.0" customHeight="1">
      <c r="A374" s="58" t="s">
        <v>113</v>
      </c>
      <c r="B374" s="29"/>
      <c r="C374" s="60">
        <f t="shared" ref="C374:N374" si="410">C372*C373</f>
        <v>0</v>
      </c>
      <c r="D374" s="60">
        <f t="shared" si="410"/>
        <v>0</v>
      </c>
      <c r="E374" s="60">
        <f t="shared" si="410"/>
        <v>0</v>
      </c>
      <c r="F374" s="60">
        <f t="shared" si="410"/>
        <v>0</v>
      </c>
      <c r="G374" s="60">
        <f t="shared" si="410"/>
        <v>0</v>
      </c>
      <c r="H374" s="60">
        <f t="shared" si="410"/>
        <v>0</v>
      </c>
      <c r="I374" s="60">
        <f t="shared" si="410"/>
        <v>0</v>
      </c>
      <c r="J374" s="60">
        <f t="shared" si="410"/>
        <v>0</v>
      </c>
      <c r="K374" s="60">
        <f t="shared" si="410"/>
        <v>0</v>
      </c>
      <c r="L374" s="60">
        <f t="shared" si="410"/>
        <v>0</v>
      </c>
      <c r="M374" s="60">
        <f t="shared" si="410"/>
        <v>0</v>
      </c>
      <c r="N374" s="60">
        <f t="shared" si="410"/>
        <v>0</v>
      </c>
      <c r="O374" s="60">
        <f t="shared" ref="O374:O377" si="413">SUM(C374:N374)</f>
        <v>0</v>
      </c>
      <c r="P374" s="60">
        <f t="shared" ref="P374:S374" si="411">P372*$C373</f>
        <v>0</v>
      </c>
      <c r="Q374" s="60">
        <f t="shared" si="411"/>
        <v>0</v>
      </c>
      <c r="R374" s="60">
        <f t="shared" si="411"/>
        <v>0</v>
      </c>
      <c r="S374" s="60">
        <f t="shared" si="411"/>
        <v>0</v>
      </c>
      <c r="T374" s="16"/>
      <c r="U374" s="16"/>
      <c r="V374" s="16"/>
      <c r="W374" s="16"/>
      <c r="X374" s="16"/>
      <c r="Y374" s="16"/>
      <c r="Z374" s="16"/>
      <c r="AA374" s="16"/>
    </row>
    <row r="375" ht="12.0" customHeight="1">
      <c r="A375" s="58" t="s">
        <v>98</v>
      </c>
      <c r="B375" s="29"/>
      <c r="C375" s="60">
        <f t="shared" ref="C375:N375" si="412">C372+C374</f>
        <v>0</v>
      </c>
      <c r="D375" s="60">
        <f t="shared" si="412"/>
        <v>0</v>
      </c>
      <c r="E375" s="60">
        <f t="shared" si="412"/>
        <v>0</v>
      </c>
      <c r="F375" s="60">
        <f t="shared" si="412"/>
        <v>0</v>
      </c>
      <c r="G375" s="60">
        <f t="shared" si="412"/>
        <v>0</v>
      </c>
      <c r="H375" s="60">
        <f t="shared" si="412"/>
        <v>0</v>
      </c>
      <c r="I375" s="60">
        <f t="shared" si="412"/>
        <v>0</v>
      </c>
      <c r="J375" s="60">
        <f t="shared" si="412"/>
        <v>0</v>
      </c>
      <c r="K375" s="60">
        <f t="shared" si="412"/>
        <v>0</v>
      </c>
      <c r="L375" s="60">
        <f t="shared" si="412"/>
        <v>0</v>
      </c>
      <c r="M375" s="60">
        <f t="shared" si="412"/>
        <v>0</v>
      </c>
      <c r="N375" s="60">
        <f t="shared" si="412"/>
        <v>0</v>
      </c>
      <c r="O375" s="60">
        <f t="shared" si="413"/>
        <v>0</v>
      </c>
      <c r="P375" s="60">
        <f t="shared" ref="P375:S375" si="414">P372+P374</f>
        <v>0</v>
      </c>
      <c r="Q375" s="60">
        <f t="shared" si="414"/>
        <v>0</v>
      </c>
      <c r="R375" s="60">
        <f t="shared" si="414"/>
        <v>0</v>
      </c>
      <c r="S375" s="60">
        <f t="shared" si="414"/>
        <v>0</v>
      </c>
      <c r="T375" s="16"/>
      <c r="U375" s="16"/>
      <c r="V375" s="16"/>
      <c r="W375" s="16"/>
      <c r="X375" s="16"/>
      <c r="Y375" s="16"/>
      <c r="Z375" s="16"/>
      <c r="AA375" s="16"/>
    </row>
    <row r="376" ht="12.0" customHeight="1">
      <c r="A376" s="63" t="s">
        <v>99</v>
      </c>
      <c r="B376" s="64">
        <v>0.25</v>
      </c>
      <c r="C376" s="60">
        <f t="shared" ref="C376:N376" si="415">C375*$B$16</f>
        <v>0</v>
      </c>
      <c r="D376" s="60">
        <f t="shared" si="415"/>
        <v>0</v>
      </c>
      <c r="E376" s="60">
        <f t="shared" si="415"/>
        <v>0</v>
      </c>
      <c r="F376" s="60">
        <f t="shared" si="415"/>
        <v>0</v>
      </c>
      <c r="G376" s="60">
        <f t="shared" si="415"/>
        <v>0</v>
      </c>
      <c r="H376" s="60">
        <f t="shared" si="415"/>
        <v>0</v>
      </c>
      <c r="I376" s="60">
        <f t="shared" si="415"/>
        <v>0</v>
      </c>
      <c r="J376" s="60">
        <f t="shared" si="415"/>
        <v>0</v>
      </c>
      <c r="K376" s="60">
        <f t="shared" si="415"/>
        <v>0</v>
      </c>
      <c r="L376" s="60">
        <f t="shared" si="415"/>
        <v>0</v>
      </c>
      <c r="M376" s="60">
        <f t="shared" si="415"/>
        <v>0</v>
      </c>
      <c r="N376" s="60">
        <f t="shared" si="415"/>
        <v>0</v>
      </c>
      <c r="O376" s="60">
        <f t="shared" si="413"/>
        <v>0</v>
      </c>
      <c r="P376" s="60">
        <f t="shared" ref="P376:S376" si="416">P375*$B376</f>
        <v>0</v>
      </c>
      <c r="Q376" s="60">
        <f t="shared" si="416"/>
        <v>0</v>
      </c>
      <c r="R376" s="60">
        <f t="shared" si="416"/>
        <v>0</v>
      </c>
      <c r="S376" s="60">
        <f t="shared" si="416"/>
        <v>0</v>
      </c>
      <c r="T376" s="16"/>
      <c r="U376" s="16"/>
      <c r="V376" s="16"/>
      <c r="W376" s="16"/>
      <c r="X376" s="16"/>
      <c r="Y376" s="16"/>
      <c r="Z376" s="16"/>
      <c r="AA376" s="16"/>
    </row>
    <row r="377" ht="12.0" customHeight="1">
      <c r="A377" s="63" t="s">
        <v>100</v>
      </c>
      <c r="B377" s="65">
        <f>1-B376</f>
        <v>0.75</v>
      </c>
      <c r="C377" s="60">
        <f t="shared" ref="C377:N377" si="417">C375*$B$17</f>
        <v>0</v>
      </c>
      <c r="D377" s="60">
        <f t="shared" si="417"/>
        <v>0</v>
      </c>
      <c r="E377" s="60">
        <f t="shared" si="417"/>
        <v>0</v>
      </c>
      <c r="F377" s="60">
        <f t="shared" si="417"/>
        <v>0</v>
      </c>
      <c r="G377" s="60">
        <f t="shared" si="417"/>
        <v>0</v>
      </c>
      <c r="H377" s="60">
        <f t="shared" si="417"/>
        <v>0</v>
      </c>
      <c r="I377" s="60">
        <f t="shared" si="417"/>
        <v>0</v>
      </c>
      <c r="J377" s="60">
        <f t="shared" si="417"/>
        <v>0</v>
      </c>
      <c r="K377" s="60">
        <f t="shared" si="417"/>
        <v>0</v>
      </c>
      <c r="L377" s="60">
        <f t="shared" si="417"/>
        <v>0</v>
      </c>
      <c r="M377" s="60">
        <f t="shared" si="417"/>
        <v>0</v>
      </c>
      <c r="N377" s="60">
        <f t="shared" si="417"/>
        <v>0</v>
      </c>
      <c r="O377" s="60">
        <f t="shared" si="413"/>
        <v>0</v>
      </c>
      <c r="P377" s="60">
        <f t="shared" ref="P377:S377" si="418">P375-P376</f>
        <v>0</v>
      </c>
      <c r="Q377" s="60">
        <f t="shared" si="418"/>
        <v>0</v>
      </c>
      <c r="R377" s="60">
        <f t="shared" si="418"/>
        <v>0</v>
      </c>
      <c r="S377" s="60">
        <f t="shared" si="418"/>
        <v>0</v>
      </c>
      <c r="T377" s="16"/>
      <c r="U377" s="16"/>
      <c r="V377" s="16"/>
      <c r="W377" s="16"/>
      <c r="X377" s="16"/>
      <c r="Y377" s="16"/>
      <c r="Z377" s="16"/>
      <c r="AA377" s="16"/>
    </row>
    <row r="378" ht="12.0" customHeight="1">
      <c r="A378" s="51" t="str">
        <f>Vendas!A389</f>
        <v/>
      </c>
      <c r="B378" s="29"/>
      <c r="C378" s="52" t="s">
        <v>73</v>
      </c>
      <c r="D378" s="52" t="s">
        <v>74</v>
      </c>
      <c r="E378" s="52" t="s">
        <v>75</v>
      </c>
      <c r="F378" s="52" t="s">
        <v>76</v>
      </c>
      <c r="G378" s="52" t="s">
        <v>77</v>
      </c>
      <c r="H378" s="52" t="s">
        <v>78</v>
      </c>
      <c r="I378" s="52" t="s">
        <v>79</v>
      </c>
      <c r="J378" s="52" t="s">
        <v>80</v>
      </c>
      <c r="K378" s="52" t="s">
        <v>81</v>
      </c>
      <c r="L378" s="52" t="s">
        <v>82</v>
      </c>
      <c r="M378" s="52" t="s">
        <v>83</v>
      </c>
      <c r="N378" s="52" t="s">
        <v>84</v>
      </c>
      <c r="O378" s="52" t="s">
        <v>26</v>
      </c>
      <c r="P378" s="52" t="s">
        <v>27</v>
      </c>
      <c r="Q378" s="52" t="s">
        <v>28</v>
      </c>
      <c r="R378" s="52" t="s">
        <v>29</v>
      </c>
      <c r="S378" s="52" t="s">
        <v>30</v>
      </c>
      <c r="T378" s="16"/>
      <c r="U378" s="16"/>
      <c r="V378" s="16"/>
      <c r="W378" s="16"/>
      <c r="X378" s="16"/>
      <c r="Y378" s="16"/>
      <c r="Z378" s="16"/>
      <c r="AA378" s="16"/>
    </row>
    <row r="379" ht="12.0" customHeight="1">
      <c r="A379" s="58" t="s">
        <v>102</v>
      </c>
      <c r="B379" s="29"/>
      <c r="C379" s="56" t="str">
        <f>Vendas!C391</f>
        <v/>
      </c>
      <c r="D379" s="56" t="str">
        <f>Vendas!D391</f>
        <v/>
      </c>
      <c r="E379" s="56" t="str">
        <f>Vendas!E391</f>
        <v/>
      </c>
      <c r="F379" s="56" t="str">
        <f>Vendas!F391</f>
        <v/>
      </c>
      <c r="G379" s="56" t="str">
        <f>Vendas!G391</f>
        <v/>
      </c>
      <c r="H379" s="56" t="str">
        <f>Vendas!H391</f>
        <v/>
      </c>
      <c r="I379" s="56" t="str">
        <f>Vendas!I391</f>
        <v/>
      </c>
      <c r="J379" s="56" t="str">
        <f>Vendas!J391</f>
        <v/>
      </c>
      <c r="K379" s="56" t="str">
        <f>Vendas!K391</f>
        <v/>
      </c>
      <c r="L379" s="56" t="str">
        <f>Vendas!L391</f>
        <v/>
      </c>
      <c r="M379" s="56" t="str">
        <f>Vendas!M391</f>
        <v/>
      </c>
      <c r="N379" s="56" t="str">
        <f>Vendas!N391</f>
        <v/>
      </c>
      <c r="O379" s="56">
        <f>SUM(C379:N379)</f>
        <v>0</v>
      </c>
      <c r="P379" s="56" t="str">
        <f>Vendas!P391</f>
        <v/>
      </c>
      <c r="Q379" s="56" t="str">
        <f>Vendas!Q391</f>
        <v/>
      </c>
      <c r="R379" s="56" t="str">
        <f>Vendas!R391</f>
        <v/>
      </c>
      <c r="S379" s="56" t="str">
        <f>Vendas!S391</f>
        <v/>
      </c>
      <c r="T379" s="16"/>
      <c r="U379" s="16"/>
      <c r="V379" s="16"/>
      <c r="W379" s="16"/>
      <c r="X379" s="16"/>
      <c r="Y379" s="16"/>
      <c r="Z379" s="16"/>
      <c r="AA379" s="16"/>
    </row>
    <row r="380" ht="12.0" customHeight="1">
      <c r="A380" s="63" t="s">
        <v>111</v>
      </c>
      <c r="B380" s="45">
        <v>0.0</v>
      </c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16"/>
      <c r="U380" s="16"/>
      <c r="V380" s="16"/>
      <c r="W380" s="16"/>
      <c r="X380" s="16"/>
      <c r="Y380" s="16"/>
      <c r="Z380" s="16"/>
      <c r="AA380" s="16"/>
    </row>
    <row r="381" ht="12.0" customHeight="1">
      <c r="A381" s="58" t="s">
        <v>103</v>
      </c>
      <c r="B381" s="29"/>
      <c r="C381" s="60">
        <f>Vendas!C392*(1-$B380)</f>
        <v>0</v>
      </c>
      <c r="D381" s="60">
        <f>Vendas!D392*(1-$B380)</f>
        <v>0</v>
      </c>
      <c r="E381" s="60">
        <f>Vendas!E392*(1-$B380)</f>
        <v>0</v>
      </c>
      <c r="F381" s="60">
        <f>Vendas!F392*(1-$B380)</f>
        <v>0</v>
      </c>
      <c r="G381" s="60">
        <f>Vendas!G392*(1-$B380)</f>
        <v>0</v>
      </c>
      <c r="H381" s="60">
        <f>Vendas!H392*(1-$B380)</f>
        <v>0</v>
      </c>
      <c r="I381" s="60">
        <f>Vendas!I392*(1-$B380)</f>
        <v>0</v>
      </c>
      <c r="J381" s="60">
        <f>Vendas!J392*(1-$B380)</f>
        <v>0</v>
      </c>
      <c r="K381" s="60">
        <f>Vendas!K392*(1-$B380)</f>
        <v>0</v>
      </c>
      <c r="L381" s="60">
        <f>Vendas!L392*(1-$B380)</f>
        <v>0</v>
      </c>
      <c r="M381" s="60">
        <f>Vendas!M392*(1-$B380)</f>
        <v>0</v>
      </c>
      <c r="N381" s="60">
        <f>Vendas!N392*(1-$B380)</f>
        <v>0</v>
      </c>
      <c r="O381" s="60">
        <f>AVERAGE(C381:N381)</f>
        <v>0</v>
      </c>
      <c r="P381" s="60">
        <f>Vendas!P392*(1-Aprovisionamento!$B380)</f>
        <v>0</v>
      </c>
      <c r="Q381" s="60">
        <f>Vendas!Q392*(1-Aprovisionamento!$B380)</f>
        <v>0</v>
      </c>
      <c r="R381" s="60">
        <f>Vendas!R392*(1-Aprovisionamento!$B380)</f>
        <v>0</v>
      </c>
      <c r="S381" s="60">
        <f>Vendas!S392*(1-Aprovisionamento!$B380)</f>
        <v>0</v>
      </c>
      <c r="T381" s="16"/>
      <c r="U381" s="16"/>
      <c r="V381" s="16"/>
      <c r="W381" s="16"/>
      <c r="X381" s="16"/>
      <c r="Y381" s="16"/>
      <c r="Z381" s="16"/>
      <c r="AA381" s="16"/>
    </row>
    <row r="382" ht="12.0" customHeight="1">
      <c r="A382" s="58" t="s">
        <v>112</v>
      </c>
      <c r="B382" s="29"/>
      <c r="C382" s="60">
        <f t="shared" ref="C382:N382" si="419">C379*C381</f>
        <v>0</v>
      </c>
      <c r="D382" s="60">
        <f t="shared" si="419"/>
        <v>0</v>
      </c>
      <c r="E382" s="60">
        <f t="shared" si="419"/>
        <v>0</v>
      </c>
      <c r="F382" s="60">
        <f t="shared" si="419"/>
        <v>0</v>
      </c>
      <c r="G382" s="60">
        <f t="shared" si="419"/>
        <v>0</v>
      </c>
      <c r="H382" s="60">
        <f t="shared" si="419"/>
        <v>0</v>
      </c>
      <c r="I382" s="60">
        <f t="shared" si="419"/>
        <v>0</v>
      </c>
      <c r="J382" s="60">
        <f t="shared" si="419"/>
        <v>0</v>
      </c>
      <c r="K382" s="60">
        <f t="shared" si="419"/>
        <v>0</v>
      </c>
      <c r="L382" s="60">
        <f t="shared" si="419"/>
        <v>0</v>
      </c>
      <c r="M382" s="60">
        <f t="shared" si="419"/>
        <v>0</v>
      </c>
      <c r="N382" s="60">
        <f t="shared" si="419"/>
        <v>0</v>
      </c>
      <c r="O382" s="60">
        <f>SUM(C382:N382)</f>
        <v>0</v>
      </c>
      <c r="P382" s="60">
        <f t="shared" ref="P382:S382" si="420">P379*P381</f>
        <v>0</v>
      </c>
      <c r="Q382" s="60">
        <f t="shared" si="420"/>
        <v>0</v>
      </c>
      <c r="R382" s="60">
        <f t="shared" si="420"/>
        <v>0</v>
      </c>
      <c r="S382" s="60">
        <f t="shared" si="420"/>
        <v>0</v>
      </c>
      <c r="T382" s="16"/>
      <c r="U382" s="16"/>
      <c r="V382" s="16"/>
      <c r="W382" s="16"/>
      <c r="X382" s="16"/>
      <c r="Y382" s="16"/>
      <c r="Z382" s="16"/>
      <c r="AA382" s="16"/>
    </row>
    <row r="383" ht="12.0" customHeight="1">
      <c r="A383" s="58" t="s">
        <v>96</v>
      </c>
      <c r="B383" s="29"/>
      <c r="C383" s="61" t="str">
        <f>Vendas!C394</f>
        <v/>
      </c>
      <c r="D383" s="61" t="str">
        <f>Vendas!D394</f>
        <v/>
      </c>
      <c r="E383" s="61" t="str">
        <f>Vendas!E394</f>
        <v/>
      </c>
      <c r="F383" s="61" t="str">
        <f>Vendas!F394</f>
        <v/>
      </c>
      <c r="G383" s="61" t="str">
        <f>Vendas!G394</f>
        <v/>
      </c>
      <c r="H383" s="61" t="str">
        <f>Vendas!H394</f>
        <v/>
      </c>
      <c r="I383" s="61" t="str">
        <f>Vendas!I394</f>
        <v/>
      </c>
      <c r="J383" s="61" t="str">
        <f>Vendas!J394</f>
        <v/>
      </c>
      <c r="K383" s="61" t="str">
        <f>Vendas!K394</f>
        <v/>
      </c>
      <c r="L383" s="61" t="str">
        <f>Vendas!L394</f>
        <v/>
      </c>
      <c r="M383" s="61" t="str">
        <f>Vendas!M394</f>
        <v/>
      </c>
      <c r="N383" s="61" t="str">
        <f>Vendas!N394</f>
        <v/>
      </c>
      <c r="O383" s="60"/>
      <c r="P383" s="60"/>
      <c r="Q383" s="60"/>
      <c r="R383" s="60"/>
      <c r="S383" s="60"/>
      <c r="T383" s="16"/>
      <c r="U383" s="16"/>
      <c r="V383" s="16"/>
      <c r="W383" s="16"/>
      <c r="X383" s="16"/>
      <c r="Y383" s="16"/>
      <c r="Z383" s="16"/>
      <c r="AA383" s="16"/>
    </row>
    <row r="384" ht="12.0" customHeight="1">
      <c r="A384" s="58" t="s">
        <v>113</v>
      </c>
      <c r="B384" s="29"/>
      <c r="C384" s="60">
        <f t="shared" ref="C384:N384" si="421">C382*C383</f>
        <v>0</v>
      </c>
      <c r="D384" s="60">
        <f t="shared" si="421"/>
        <v>0</v>
      </c>
      <c r="E384" s="60">
        <f t="shared" si="421"/>
        <v>0</v>
      </c>
      <c r="F384" s="60">
        <f t="shared" si="421"/>
        <v>0</v>
      </c>
      <c r="G384" s="60">
        <f t="shared" si="421"/>
        <v>0</v>
      </c>
      <c r="H384" s="60">
        <f t="shared" si="421"/>
        <v>0</v>
      </c>
      <c r="I384" s="60">
        <f t="shared" si="421"/>
        <v>0</v>
      </c>
      <c r="J384" s="60">
        <f t="shared" si="421"/>
        <v>0</v>
      </c>
      <c r="K384" s="60">
        <f t="shared" si="421"/>
        <v>0</v>
      </c>
      <c r="L384" s="60">
        <f t="shared" si="421"/>
        <v>0</v>
      </c>
      <c r="M384" s="60">
        <f t="shared" si="421"/>
        <v>0</v>
      </c>
      <c r="N384" s="60">
        <f t="shared" si="421"/>
        <v>0</v>
      </c>
      <c r="O384" s="60">
        <f t="shared" ref="O384:O387" si="424">SUM(C384:N384)</f>
        <v>0</v>
      </c>
      <c r="P384" s="60">
        <f t="shared" ref="P384:S384" si="422">P382*$C383</f>
        <v>0</v>
      </c>
      <c r="Q384" s="60">
        <f t="shared" si="422"/>
        <v>0</v>
      </c>
      <c r="R384" s="60">
        <f t="shared" si="422"/>
        <v>0</v>
      </c>
      <c r="S384" s="60">
        <f t="shared" si="422"/>
        <v>0</v>
      </c>
      <c r="T384" s="16"/>
      <c r="U384" s="16"/>
      <c r="V384" s="16"/>
      <c r="W384" s="16"/>
      <c r="X384" s="16"/>
      <c r="Y384" s="16"/>
      <c r="Z384" s="16"/>
      <c r="AA384" s="16"/>
    </row>
    <row r="385" ht="12.0" customHeight="1">
      <c r="A385" s="58" t="s">
        <v>98</v>
      </c>
      <c r="B385" s="29"/>
      <c r="C385" s="60">
        <f t="shared" ref="C385:N385" si="423">C382+C384</f>
        <v>0</v>
      </c>
      <c r="D385" s="60">
        <f t="shared" si="423"/>
        <v>0</v>
      </c>
      <c r="E385" s="60">
        <f t="shared" si="423"/>
        <v>0</v>
      </c>
      <c r="F385" s="60">
        <f t="shared" si="423"/>
        <v>0</v>
      </c>
      <c r="G385" s="60">
        <f t="shared" si="423"/>
        <v>0</v>
      </c>
      <c r="H385" s="60">
        <f t="shared" si="423"/>
        <v>0</v>
      </c>
      <c r="I385" s="60">
        <f t="shared" si="423"/>
        <v>0</v>
      </c>
      <c r="J385" s="60">
        <f t="shared" si="423"/>
        <v>0</v>
      </c>
      <c r="K385" s="60">
        <f t="shared" si="423"/>
        <v>0</v>
      </c>
      <c r="L385" s="60">
        <f t="shared" si="423"/>
        <v>0</v>
      </c>
      <c r="M385" s="60">
        <f t="shared" si="423"/>
        <v>0</v>
      </c>
      <c r="N385" s="60">
        <f t="shared" si="423"/>
        <v>0</v>
      </c>
      <c r="O385" s="60">
        <f t="shared" si="424"/>
        <v>0</v>
      </c>
      <c r="P385" s="60">
        <f t="shared" ref="P385:S385" si="425">P382+P384</f>
        <v>0</v>
      </c>
      <c r="Q385" s="60">
        <f t="shared" si="425"/>
        <v>0</v>
      </c>
      <c r="R385" s="60">
        <f t="shared" si="425"/>
        <v>0</v>
      </c>
      <c r="S385" s="60">
        <f t="shared" si="425"/>
        <v>0</v>
      </c>
      <c r="T385" s="16"/>
      <c r="U385" s="16"/>
      <c r="V385" s="16"/>
      <c r="W385" s="16"/>
      <c r="X385" s="16"/>
      <c r="Y385" s="16"/>
      <c r="Z385" s="16"/>
      <c r="AA385" s="16"/>
    </row>
    <row r="386" ht="12.0" customHeight="1">
      <c r="A386" s="63" t="s">
        <v>99</v>
      </c>
      <c r="B386" s="64">
        <v>0.25</v>
      </c>
      <c r="C386" s="60">
        <f t="shared" ref="C386:N386" si="426">C385*$B$16</f>
        <v>0</v>
      </c>
      <c r="D386" s="60">
        <f t="shared" si="426"/>
        <v>0</v>
      </c>
      <c r="E386" s="60">
        <f t="shared" si="426"/>
        <v>0</v>
      </c>
      <c r="F386" s="60">
        <f t="shared" si="426"/>
        <v>0</v>
      </c>
      <c r="G386" s="60">
        <f t="shared" si="426"/>
        <v>0</v>
      </c>
      <c r="H386" s="60">
        <f t="shared" si="426"/>
        <v>0</v>
      </c>
      <c r="I386" s="60">
        <f t="shared" si="426"/>
        <v>0</v>
      </c>
      <c r="J386" s="60">
        <f t="shared" si="426"/>
        <v>0</v>
      </c>
      <c r="K386" s="60">
        <f t="shared" si="426"/>
        <v>0</v>
      </c>
      <c r="L386" s="60">
        <f t="shared" si="426"/>
        <v>0</v>
      </c>
      <c r="M386" s="60">
        <f t="shared" si="426"/>
        <v>0</v>
      </c>
      <c r="N386" s="60">
        <f t="shared" si="426"/>
        <v>0</v>
      </c>
      <c r="O386" s="60">
        <f t="shared" si="424"/>
        <v>0</v>
      </c>
      <c r="P386" s="60">
        <f t="shared" ref="P386:S386" si="427">P385*$B386</f>
        <v>0</v>
      </c>
      <c r="Q386" s="60">
        <f t="shared" si="427"/>
        <v>0</v>
      </c>
      <c r="R386" s="60">
        <f t="shared" si="427"/>
        <v>0</v>
      </c>
      <c r="S386" s="60">
        <f t="shared" si="427"/>
        <v>0</v>
      </c>
      <c r="T386" s="16"/>
      <c r="U386" s="16"/>
      <c r="V386" s="16"/>
      <c r="W386" s="16"/>
      <c r="X386" s="16"/>
      <c r="Y386" s="16"/>
      <c r="Z386" s="16"/>
      <c r="AA386" s="16"/>
    </row>
    <row r="387" ht="12.0" customHeight="1">
      <c r="A387" s="63" t="s">
        <v>100</v>
      </c>
      <c r="B387" s="65">
        <f>1-B386</f>
        <v>0.75</v>
      </c>
      <c r="C387" s="60">
        <f t="shared" ref="C387:N387" si="428">C385*$B$17</f>
        <v>0</v>
      </c>
      <c r="D387" s="60">
        <f t="shared" si="428"/>
        <v>0</v>
      </c>
      <c r="E387" s="60">
        <f t="shared" si="428"/>
        <v>0</v>
      </c>
      <c r="F387" s="60">
        <f t="shared" si="428"/>
        <v>0</v>
      </c>
      <c r="G387" s="60">
        <f t="shared" si="428"/>
        <v>0</v>
      </c>
      <c r="H387" s="60">
        <f t="shared" si="428"/>
        <v>0</v>
      </c>
      <c r="I387" s="60">
        <f t="shared" si="428"/>
        <v>0</v>
      </c>
      <c r="J387" s="60">
        <f t="shared" si="428"/>
        <v>0</v>
      </c>
      <c r="K387" s="60">
        <f t="shared" si="428"/>
        <v>0</v>
      </c>
      <c r="L387" s="60">
        <f t="shared" si="428"/>
        <v>0</v>
      </c>
      <c r="M387" s="60">
        <f t="shared" si="428"/>
        <v>0</v>
      </c>
      <c r="N387" s="60">
        <f t="shared" si="428"/>
        <v>0</v>
      </c>
      <c r="O387" s="60">
        <f t="shared" si="424"/>
        <v>0</v>
      </c>
      <c r="P387" s="60">
        <f t="shared" ref="P387:S387" si="429">P385-P386</f>
        <v>0</v>
      </c>
      <c r="Q387" s="60">
        <f t="shared" si="429"/>
        <v>0</v>
      </c>
      <c r="R387" s="60">
        <f t="shared" si="429"/>
        <v>0</v>
      </c>
      <c r="S387" s="60">
        <f t="shared" si="429"/>
        <v>0</v>
      </c>
      <c r="T387" s="16"/>
      <c r="U387" s="16"/>
      <c r="V387" s="16"/>
      <c r="W387" s="16"/>
      <c r="X387" s="16"/>
      <c r="Y387" s="16"/>
      <c r="Z387" s="16"/>
      <c r="AA387" s="16"/>
    </row>
    <row r="388" ht="12.0" customHeight="1">
      <c r="A388" s="51" t="str">
        <f>Vendas!A399</f>
        <v/>
      </c>
      <c r="B388" s="29"/>
      <c r="C388" s="52" t="s">
        <v>73</v>
      </c>
      <c r="D388" s="52" t="s">
        <v>74</v>
      </c>
      <c r="E388" s="52" t="s">
        <v>75</v>
      </c>
      <c r="F388" s="52" t="s">
        <v>76</v>
      </c>
      <c r="G388" s="52" t="s">
        <v>77</v>
      </c>
      <c r="H388" s="52" t="s">
        <v>78</v>
      </c>
      <c r="I388" s="52" t="s">
        <v>79</v>
      </c>
      <c r="J388" s="52" t="s">
        <v>80</v>
      </c>
      <c r="K388" s="52" t="s">
        <v>81</v>
      </c>
      <c r="L388" s="52" t="s">
        <v>82</v>
      </c>
      <c r="M388" s="52" t="s">
        <v>83</v>
      </c>
      <c r="N388" s="52" t="s">
        <v>84</v>
      </c>
      <c r="O388" s="52" t="s">
        <v>26</v>
      </c>
      <c r="P388" s="52" t="s">
        <v>27</v>
      </c>
      <c r="Q388" s="52" t="s">
        <v>28</v>
      </c>
      <c r="R388" s="52" t="s">
        <v>29</v>
      </c>
      <c r="S388" s="52" t="s">
        <v>30</v>
      </c>
      <c r="T388" s="16"/>
      <c r="U388" s="16"/>
      <c r="V388" s="16"/>
      <c r="W388" s="16"/>
      <c r="X388" s="16"/>
      <c r="Y388" s="16"/>
      <c r="Z388" s="16"/>
      <c r="AA388" s="16"/>
    </row>
    <row r="389" ht="12.0" customHeight="1">
      <c r="A389" s="58" t="s">
        <v>102</v>
      </c>
      <c r="B389" s="29"/>
      <c r="C389" s="56" t="str">
        <f>Vendas!C401</f>
        <v/>
      </c>
      <c r="D389" s="56" t="str">
        <f>Vendas!D401</f>
        <v/>
      </c>
      <c r="E389" s="56" t="str">
        <f>Vendas!E401</f>
        <v/>
      </c>
      <c r="F389" s="56" t="str">
        <f>Vendas!F401</f>
        <v/>
      </c>
      <c r="G389" s="56" t="str">
        <f>Vendas!G401</f>
        <v/>
      </c>
      <c r="H389" s="56" t="str">
        <f>Vendas!H401</f>
        <v/>
      </c>
      <c r="I389" s="56" t="str">
        <f>Vendas!I401</f>
        <v/>
      </c>
      <c r="J389" s="56" t="str">
        <f>Vendas!J401</f>
        <v/>
      </c>
      <c r="K389" s="56" t="str">
        <f>Vendas!K401</f>
        <v/>
      </c>
      <c r="L389" s="56" t="str">
        <f>Vendas!L401</f>
        <v/>
      </c>
      <c r="M389" s="56" t="str">
        <f>Vendas!M401</f>
        <v/>
      </c>
      <c r="N389" s="56" t="str">
        <f>Vendas!N401</f>
        <v/>
      </c>
      <c r="O389" s="56">
        <f>SUM(C389:N389)</f>
        <v>0</v>
      </c>
      <c r="P389" s="56" t="str">
        <f>Vendas!P401</f>
        <v/>
      </c>
      <c r="Q389" s="56" t="str">
        <f>Vendas!Q401</f>
        <v/>
      </c>
      <c r="R389" s="56" t="str">
        <f>Vendas!R401</f>
        <v/>
      </c>
      <c r="S389" s="56" t="str">
        <f>Vendas!S401</f>
        <v/>
      </c>
      <c r="T389" s="16"/>
      <c r="U389" s="16"/>
      <c r="V389" s="16"/>
      <c r="W389" s="16"/>
      <c r="X389" s="16"/>
      <c r="Y389" s="16"/>
      <c r="Z389" s="16"/>
      <c r="AA389" s="16"/>
    </row>
    <row r="390" ht="12.0" customHeight="1">
      <c r="A390" s="63" t="s">
        <v>111</v>
      </c>
      <c r="B390" s="45">
        <v>0.0</v>
      </c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16"/>
      <c r="U390" s="16"/>
      <c r="V390" s="16"/>
      <c r="W390" s="16"/>
      <c r="X390" s="16"/>
      <c r="Y390" s="16"/>
      <c r="Z390" s="16"/>
      <c r="AA390" s="16"/>
    </row>
    <row r="391" ht="12.0" customHeight="1">
      <c r="A391" s="58" t="s">
        <v>103</v>
      </c>
      <c r="B391" s="29"/>
      <c r="C391" s="60">
        <f>Vendas!C402*(1-$B390)</f>
        <v>0</v>
      </c>
      <c r="D391" s="60">
        <f>Vendas!D402*(1-$B390)</f>
        <v>0</v>
      </c>
      <c r="E391" s="60">
        <f>Vendas!E402*(1-$B390)</f>
        <v>0</v>
      </c>
      <c r="F391" s="60">
        <f>Vendas!F402*(1-$B390)</f>
        <v>0</v>
      </c>
      <c r="G391" s="60">
        <f>Vendas!G402*(1-$B390)</f>
        <v>0</v>
      </c>
      <c r="H391" s="60">
        <f>Vendas!H402*(1-$B390)</f>
        <v>0</v>
      </c>
      <c r="I391" s="60">
        <f>Vendas!I402*(1-$B390)</f>
        <v>0</v>
      </c>
      <c r="J391" s="60">
        <f>Vendas!J402*(1-$B390)</f>
        <v>0</v>
      </c>
      <c r="K391" s="60">
        <f>Vendas!K402*(1-$B390)</f>
        <v>0</v>
      </c>
      <c r="L391" s="60">
        <f>Vendas!L402*(1-$B390)</f>
        <v>0</v>
      </c>
      <c r="M391" s="60">
        <f>Vendas!M402*(1-$B390)</f>
        <v>0</v>
      </c>
      <c r="N391" s="60">
        <f>Vendas!N402*(1-$B390)</f>
        <v>0</v>
      </c>
      <c r="O391" s="60">
        <f>AVERAGE(C391:N391)</f>
        <v>0</v>
      </c>
      <c r="P391" s="60">
        <f>Vendas!P402*(1-Aprovisionamento!$B390)</f>
        <v>0</v>
      </c>
      <c r="Q391" s="60">
        <f>Vendas!Q402*(1-Aprovisionamento!$B390)</f>
        <v>0</v>
      </c>
      <c r="R391" s="60">
        <f>Vendas!R402*(1-Aprovisionamento!$B390)</f>
        <v>0</v>
      </c>
      <c r="S391" s="60">
        <f>Vendas!S402*(1-Aprovisionamento!$B390)</f>
        <v>0</v>
      </c>
      <c r="T391" s="16"/>
      <c r="U391" s="16"/>
      <c r="V391" s="16"/>
      <c r="W391" s="16"/>
      <c r="X391" s="16"/>
      <c r="Y391" s="16"/>
      <c r="Z391" s="16"/>
      <c r="AA391" s="16"/>
    </row>
    <row r="392" ht="12.0" customHeight="1">
      <c r="A392" s="58" t="s">
        <v>112</v>
      </c>
      <c r="B392" s="29"/>
      <c r="C392" s="60">
        <f t="shared" ref="C392:N392" si="430">C389*C391</f>
        <v>0</v>
      </c>
      <c r="D392" s="60">
        <f t="shared" si="430"/>
        <v>0</v>
      </c>
      <c r="E392" s="60">
        <f t="shared" si="430"/>
        <v>0</v>
      </c>
      <c r="F392" s="60">
        <f t="shared" si="430"/>
        <v>0</v>
      </c>
      <c r="G392" s="60">
        <f t="shared" si="430"/>
        <v>0</v>
      </c>
      <c r="H392" s="60">
        <f t="shared" si="430"/>
        <v>0</v>
      </c>
      <c r="I392" s="60">
        <f t="shared" si="430"/>
        <v>0</v>
      </c>
      <c r="J392" s="60">
        <f t="shared" si="430"/>
        <v>0</v>
      </c>
      <c r="K392" s="60">
        <f t="shared" si="430"/>
        <v>0</v>
      </c>
      <c r="L392" s="60">
        <f t="shared" si="430"/>
        <v>0</v>
      </c>
      <c r="M392" s="60">
        <f t="shared" si="430"/>
        <v>0</v>
      </c>
      <c r="N392" s="60">
        <f t="shared" si="430"/>
        <v>0</v>
      </c>
      <c r="O392" s="60">
        <f>SUM(C392:N392)</f>
        <v>0</v>
      </c>
      <c r="P392" s="60">
        <f t="shared" ref="P392:S392" si="431">P389*P391</f>
        <v>0</v>
      </c>
      <c r="Q392" s="60">
        <f t="shared" si="431"/>
        <v>0</v>
      </c>
      <c r="R392" s="60">
        <f t="shared" si="431"/>
        <v>0</v>
      </c>
      <c r="S392" s="60">
        <f t="shared" si="431"/>
        <v>0</v>
      </c>
      <c r="T392" s="16"/>
      <c r="U392" s="16"/>
      <c r="V392" s="16"/>
      <c r="W392" s="16"/>
      <c r="X392" s="16"/>
      <c r="Y392" s="16"/>
      <c r="Z392" s="16"/>
      <c r="AA392" s="16"/>
    </row>
    <row r="393" ht="12.0" customHeight="1">
      <c r="A393" s="58" t="s">
        <v>96</v>
      </c>
      <c r="B393" s="29"/>
      <c r="C393" s="61" t="str">
        <f>Vendas!C404</f>
        <v/>
      </c>
      <c r="D393" s="61" t="str">
        <f>Vendas!D404</f>
        <v/>
      </c>
      <c r="E393" s="61" t="str">
        <f>Vendas!E404</f>
        <v/>
      </c>
      <c r="F393" s="61" t="str">
        <f>Vendas!F404</f>
        <v/>
      </c>
      <c r="G393" s="61" t="str">
        <f>Vendas!G404</f>
        <v/>
      </c>
      <c r="H393" s="61" t="str">
        <f>Vendas!H404</f>
        <v/>
      </c>
      <c r="I393" s="61" t="str">
        <f>Vendas!I404</f>
        <v/>
      </c>
      <c r="J393" s="61" t="str">
        <f>Vendas!J404</f>
        <v/>
      </c>
      <c r="K393" s="61" t="str">
        <f>Vendas!K404</f>
        <v/>
      </c>
      <c r="L393" s="61" t="str">
        <f>Vendas!L404</f>
        <v/>
      </c>
      <c r="M393" s="61" t="str">
        <f>Vendas!M404</f>
        <v/>
      </c>
      <c r="N393" s="61" t="str">
        <f>Vendas!N404</f>
        <v/>
      </c>
      <c r="O393" s="60"/>
      <c r="P393" s="60"/>
      <c r="Q393" s="60"/>
      <c r="R393" s="60"/>
      <c r="S393" s="60"/>
      <c r="T393" s="16"/>
      <c r="U393" s="16"/>
      <c r="V393" s="16"/>
      <c r="W393" s="16"/>
      <c r="X393" s="16"/>
      <c r="Y393" s="16"/>
      <c r="Z393" s="16"/>
      <c r="AA393" s="16"/>
    </row>
    <row r="394" ht="12.0" customHeight="1">
      <c r="A394" s="58" t="s">
        <v>113</v>
      </c>
      <c r="B394" s="29"/>
      <c r="C394" s="60">
        <f t="shared" ref="C394:N394" si="432">C392*C393</f>
        <v>0</v>
      </c>
      <c r="D394" s="60">
        <f t="shared" si="432"/>
        <v>0</v>
      </c>
      <c r="E394" s="60">
        <f t="shared" si="432"/>
        <v>0</v>
      </c>
      <c r="F394" s="60">
        <f t="shared" si="432"/>
        <v>0</v>
      </c>
      <c r="G394" s="60">
        <f t="shared" si="432"/>
        <v>0</v>
      </c>
      <c r="H394" s="60">
        <f t="shared" si="432"/>
        <v>0</v>
      </c>
      <c r="I394" s="60">
        <f t="shared" si="432"/>
        <v>0</v>
      </c>
      <c r="J394" s="60">
        <f t="shared" si="432"/>
        <v>0</v>
      </c>
      <c r="K394" s="60">
        <f t="shared" si="432"/>
        <v>0</v>
      </c>
      <c r="L394" s="60">
        <f t="shared" si="432"/>
        <v>0</v>
      </c>
      <c r="M394" s="60">
        <f t="shared" si="432"/>
        <v>0</v>
      </c>
      <c r="N394" s="60">
        <f t="shared" si="432"/>
        <v>0</v>
      </c>
      <c r="O394" s="60">
        <f t="shared" ref="O394:O397" si="435">SUM(C394:N394)</f>
        <v>0</v>
      </c>
      <c r="P394" s="60">
        <f t="shared" ref="P394:S394" si="433">P392*$C393</f>
        <v>0</v>
      </c>
      <c r="Q394" s="60">
        <f t="shared" si="433"/>
        <v>0</v>
      </c>
      <c r="R394" s="60">
        <f t="shared" si="433"/>
        <v>0</v>
      </c>
      <c r="S394" s="60">
        <f t="shared" si="433"/>
        <v>0</v>
      </c>
      <c r="T394" s="16"/>
      <c r="U394" s="16"/>
      <c r="V394" s="16"/>
      <c r="W394" s="16"/>
      <c r="X394" s="16"/>
      <c r="Y394" s="16"/>
      <c r="Z394" s="16"/>
      <c r="AA394" s="16"/>
    </row>
    <row r="395" ht="12.0" customHeight="1">
      <c r="A395" s="58" t="s">
        <v>98</v>
      </c>
      <c r="B395" s="29"/>
      <c r="C395" s="60">
        <f t="shared" ref="C395:N395" si="434">C392+C394</f>
        <v>0</v>
      </c>
      <c r="D395" s="60">
        <f t="shared" si="434"/>
        <v>0</v>
      </c>
      <c r="E395" s="60">
        <f t="shared" si="434"/>
        <v>0</v>
      </c>
      <c r="F395" s="60">
        <f t="shared" si="434"/>
        <v>0</v>
      </c>
      <c r="G395" s="60">
        <f t="shared" si="434"/>
        <v>0</v>
      </c>
      <c r="H395" s="60">
        <f t="shared" si="434"/>
        <v>0</v>
      </c>
      <c r="I395" s="60">
        <f t="shared" si="434"/>
        <v>0</v>
      </c>
      <c r="J395" s="60">
        <f t="shared" si="434"/>
        <v>0</v>
      </c>
      <c r="K395" s="60">
        <f t="shared" si="434"/>
        <v>0</v>
      </c>
      <c r="L395" s="60">
        <f t="shared" si="434"/>
        <v>0</v>
      </c>
      <c r="M395" s="60">
        <f t="shared" si="434"/>
        <v>0</v>
      </c>
      <c r="N395" s="60">
        <f t="shared" si="434"/>
        <v>0</v>
      </c>
      <c r="O395" s="60">
        <f t="shared" si="435"/>
        <v>0</v>
      </c>
      <c r="P395" s="60">
        <f t="shared" ref="P395:S395" si="436">P392+P394</f>
        <v>0</v>
      </c>
      <c r="Q395" s="60">
        <f t="shared" si="436"/>
        <v>0</v>
      </c>
      <c r="R395" s="60">
        <f t="shared" si="436"/>
        <v>0</v>
      </c>
      <c r="S395" s="60">
        <f t="shared" si="436"/>
        <v>0</v>
      </c>
      <c r="T395" s="16"/>
      <c r="U395" s="16"/>
      <c r="V395" s="16"/>
      <c r="W395" s="16"/>
      <c r="X395" s="16"/>
      <c r="Y395" s="16"/>
      <c r="Z395" s="16"/>
      <c r="AA395" s="16"/>
    </row>
    <row r="396" ht="12.0" customHeight="1">
      <c r="A396" s="63" t="s">
        <v>99</v>
      </c>
      <c r="B396" s="64">
        <v>0.25</v>
      </c>
      <c r="C396" s="60">
        <f t="shared" ref="C396:N396" si="437">C395*$B$16</f>
        <v>0</v>
      </c>
      <c r="D396" s="60">
        <f t="shared" si="437"/>
        <v>0</v>
      </c>
      <c r="E396" s="60">
        <f t="shared" si="437"/>
        <v>0</v>
      </c>
      <c r="F396" s="60">
        <f t="shared" si="437"/>
        <v>0</v>
      </c>
      <c r="G396" s="60">
        <f t="shared" si="437"/>
        <v>0</v>
      </c>
      <c r="H396" s="60">
        <f t="shared" si="437"/>
        <v>0</v>
      </c>
      <c r="I396" s="60">
        <f t="shared" si="437"/>
        <v>0</v>
      </c>
      <c r="J396" s="60">
        <f t="shared" si="437"/>
        <v>0</v>
      </c>
      <c r="K396" s="60">
        <f t="shared" si="437"/>
        <v>0</v>
      </c>
      <c r="L396" s="60">
        <f t="shared" si="437"/>
        <v>0</v>
      </c>
      <c r="M396" s="60">
        <f t="shared" si="437"/>
        <v>0</v>
      </c>
      <c r="N396" s="60">
        <f t="shared" si="437"/>
        <v>0</v>
      </c>
      <c r="O396" s="60">
        <f t="shared" si="435"/>
        <v>0</v>
      </c>
      <c r="P396" s="60">
        <f t="shared" ref="P396:S396" si="438">P395*$B396</f>
        <v>0</v>
      </c>
      <c r="Q396" s="60">
        <f t="shared" si="438"/>
        <v>0</v>
      </c>
      <c r="R396" s="60">
        <f t="shared" si="438"/>
        <v>0</v>
      </c>
      <c r="S396" s="60">
        <f t="shared" si="438"/>
        <v>0</v>
      </c>
      <c r="T396" s="16"/>
      <c r="U396" s="16"/>
      <c r="V396" s="16"/>
      <c r="W396" s="16"/>
      <c r="X396" s="16"/>
      <c r="Y396" s="16"/>
      <c r="Z396" s="16"/>
      <c r="AA396" s="16"/>
    </row>
    <row r="397" ht="12.0" customHeight="1">
      <c r="A397" s="63" t="s">
        <v>100</v>
      </c>
      <c r="B397" s="65">
        <f>1-B396</f>
        <v>0.75</v>
      </c>
      <c r="C397" s="60">
        <f t="shared" ref="C397:N397" si="439">C395*$B$17</f>
        <v>0</v>
      </c>
      <c r="D397" s="60">
        <f t="shared" si="439"/>
        <v>0</v>
      </c>
      <c r="E397" s="60">
        <f t="shared" si="439"/>
        <v>0</v>
      </c>
      <c r="F397" s="60">
        <f t="shared" si="439"/>
        <v>0</v>
      </c>
      <c r="G397" s="60">
        <f t="shared" si="439"/>
        <v>0</v>
      </c>
      <c r="H397" s="60">
        <f t="shared" si="439"/>
        <v>0</v>
      </c>
      <c r="I397" s="60">
        <f t="shared" si="439"/>
        <v>0</v>
      </c>
      <c r="J397" s="60">
        <f t="shared" si="439"/>
        <v>0</v>
      </c>
      <c r="K397" s="60">
        <f t="shared" si="439"/>
        <v>0</v>
      </c>
      <c r="L397" s="60">
        <f t="shared" si="439"/>
        <v>0</v>
      </c>
      <c r="M397" s="60">
        <f t="shared" si="439"/>
        <v>0</v>
      </c>
      <c r="N397" s="60">
        <f t="shared" si="439"/>
        <v>0</v>
      </c>
      <c r="O397" s="60">
        <f t="shared" si="435"/>
        <v>0</v>
      </c>
      <c r="P397" s="60">
        <f t="shared" ref="P397:S397" si="440">P395-P396</f>
        <v>0</v>
      </c>
      <c r="Q397" s="60">
        <f t="shared" si="440"/>
        <v>0</v>
      </c>
      <c r="R397" s="60">
        <f t="shared" si="440"/>
        <v>0</v>
      </c>
      <c r="S397" s="60">
        <f t="shared" si="440"/>
        <v>0</v>
      </c>
      <c r="T397" s="16"/>
      <c r="U397" s="16"/>
      <c r="V397" s="16"/>
      <c r="W397" s="16"/>
      <c r="X397" s="16"/>
      <c r="Y397" s="16"/>
      <c r="Z397" s="16"/>
      <c r="AA397" s="16"/>
    </row>
    <row r="398" ht="12.0" customHeight="1">
      <c r="A398" s="51" t="str">
        <f>Vendas!A409</f>
        <v/>
      </c>
      <c r="B398" s="29"/>
      <c r="C398" s="52" t="s">
        <v>73</v>
      </c>
      <c r="D398" s="52" t="s">
        <v>74</v>
      </c>
      <c r="E398" s="52" t="s">
        <v>75</v>
      </c>
      <c r="F398" s="52" t="s">
        <v>76</v>
      </c>
      <c r="G398" s="52" t="s">
        <v>77</v>
      </c>
      <c r="H398" s="52" t="s">
        <v>78</v>
      </c>
      <c r="I398" s="52" t="s">
        <v>79</v>
      </c>
      <c r="J398" s="52" t="s">
        <v>80</v>
      </c>
      <c r="K398" s="52" t="s">
        <v>81</v>
      </c>
      <c r="L398" s="52" t="s">
        <v>82</v>
      </c>
      <c r="M398" s="52" t="s">
        <v>83</v>
      </c>
      <c r="N398" s="52" t="s">
        <v>84</v>
      </c>
      <c r="O398" s="52" t="s">
        <v>26</v>
      </c>
      <c r="P398" s="52" t="s">
        <v>27</v>
      </c>
      <c r="Q398" s="52" t="s">
        <v>28</v>
      </c>
      <c r="R398" s="52" t="s">
        <v>29</v>
      </c>
      <c r="S398" s="52" t="s">
        <v>30</v>
      </c>
      <c r="T398" s="16"/>
      <c r="U398" s="16"/>
      <c r="V398" s="16"/>
      <c r="W398" s="16"/>
      <c r="X398" s="16"/>
      <c r="Y398" s="16"/>
      <c r="Z398" s="16"/>
      <c r="AA398" s="16"/>
    </row>
    <row r="399" ht="12.0" customHeight="1">
      <c r="A399" s="58" t="s">
        <v>102</v>
      </c>
      <c r="B399" s="29"/>
      <c r="C399" s="56" t="str">
        <f>Vendas!C411</f>
        <v/>
      </c>
      <c r="D399" s="56" t="str">
        <f>Vendas!D411</f>
        <v/>
      </c>
      <c r="E399" s="56" t="str">
        <f>Vendas!E411</f>
        <v/>
      </c>
      <c r="F399" s="56" t="str">
        <f>Vendas!F411</f>
        <v/>
      </c>
      <c r="G399" s="56" t="str">
        <f>Vendas!G411</f>
        <v/>
      </c>
      <c r="H399" s="56" t="str">
        <f>Vendas!H411</f>
        <v/>
      </c>
      <c r="I399" s="56" t="str">
        <f>Vendas!I411</f>
        <v/>
      </c>
      <c r="J399" s="56" t="str">
        <f>Vendas!J411</f>
        <v/>
      </c>
      <c r="K399" s="56" t="str">
        <f>Vendas!K411</f>
        <v/>
      </c>
      <c r="L399" s="56" t="str">
        <f>Vendas!L411</f>
        <v/>
      </c>
      <c r="M399" s="56" t="str">
        <f>Vendas!M411</f>
        <v/>
      </c>
      <c r="N399" s="56" t="str">
        <f>Vendas!N411</f>
        <v/>
      </c>
      <c r="O399" s="56">
        <f>SUM(C399:N399)</f>
        <v>0</v>
      </c>
      <c r="P399" s="56" t="str">
        <f>Vendas!P411</f>
        <v/>
      </c>
      <c r="Q399" s="56" t="str">
        <f>Vendas!Q411</f>
        <v/>
      </c>
      <c r="R399" s="56" t="str">
        <f>Vendas!R411</f>
        <v/>
      </c>
      <c r="S399" s="56" t="str">
        <f>Vendas!S411</f>
        <v/>
      </c>
      <c r="T399" s="16"/>
      <c r="U399" s="16"/>
      <c r="V399" s="16"/>
      <c r="W399" s="16"/>
      <c r="X399" s="16"/>
      <c r="Y399" s="16"/>
      <c r="Z399" s="16"/>
      <c r="AA399" s="16"/>
    </row>
    <row r="400" ht="12.0" customHeight="1">
      <c r="A400" s="63" t="s">
        <v>111</v>
      </c>
      <c r="B400" s="45">
        <v>0.0</v>
      </c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16"/>
      <c r="U400" s="16"/>
      <c r="V400" s="16"/>
      <c r="W400" s="16"/>
      <c r="X400" s="16"/>
      <c r="Y400" s="16"/>
      <c r="Z400" s="16"/>
      <c r="AA400" s="16"/>
    </row>
    <row r="401" ht="12.0" customHeight="1">
      <c r="A401" s="58" t="s">
        <v>103</v>
      </c>
      <c r="B401" s="29"/>
      <c r="C401" s="60">
        <f>Vendas!C412*(1-$B400)</f>
        <v>0</v>
      </c>
      <c r="D401" s="60">
        <f>Vendas!D412*(1-$B400)</f>
        <v>0</v>
      </c>
      <c r="E401" s="60">
        <f>Vendas!E412*(1-$B400)</f>
        <v>0</v>
      </c>
      <c r="F401" s="60">
        <f>Vendas!F412*(1-$B400)</f>
        <v>0</v>
      </c>
      <c r="G401" s="60">
        <f>Vendas!G412*(1-$B400)</f>
        <v>0</v>
      </c>
      <c r="H401" s="60">
        <f>Vendas!H412*(1-$B400)</f>
        <v>0</v>
      </c>
      <c r="I401" s="60">
        <f>Vendas!I412*(1-$B400)</f>
        <v>0</v>
      </c>
      <c r="J401" s="60">
        <f>Vendas!J412*(1-$B400)</f>
        <v>0</v>
      </c>
      <c r="K401" s="60">
        <f>Vendas!K412*(1-$B400)</f>
        <v>0</v>
      </c>
      <c r="L401" s="60">
        <f>Vendas!L412*(1-$B400)</f>
        <v>0</v>
      </c>
      <c r="M401" s="60">
        <f>Vendas!M412*(1-$B400)</f>
        <v>0</v>
      </c>
      <c r="N401" s="60">
        <f>Vendas!N412*(1-$B400)</f>
        <v>0</v>
      </c>
      <c r="O401" s="60">
        <f>AVERAGE(C401:N401)</f>
        <v>0</v>
      </c>
      <c r="P401" s="60">
        <f>Vendas!P412*(1-Aprovisionamento!$B400)</f>
        <v>0</v>
      </c>
      <c r="Q401" s="60">
        <f>Vendas!Q412*(1-Aprovisionamento!$B400)</f>
        <v>0</v>
      </c>
      <c r="R401" s="60">
        <f>Vendas!R412*(1-Aprovisionamento!$B400)</f>
        <v>0</v>
      </c>
      <c r="S401" s="60">
        <f>Vendas!S412*(1-Aprovisionamento!$B400)</f>
        <v>0</v>
      </c>
      <c r="T401" s="16"/>
      <c r="U401" s="16"/>
      <c r="V401" s="16"/>
      <c r="W401" s="16"/>
      <c r="X401" s="16"/>
      <c r="Y401" s="16"/>
      <c r="Z401" s="16"/>
      <c r="AA401" s="16"/>
    </row>
    <row r="402" ht="12.0" customHeight="1">
      <c r="A402" s="58" t="s">
        <v>112</v>
      </c>
      <c r="B402" s="29"/>
      <c r="C402" s="60">
        <f t="shared" ref="C402:N402" si="441">C399*C401</f>
        <v>0</v>
      </c>
      <c r="D402" s="60">
        <f t="shared" si="441"/>
        <v>0</v>
      </c>
      <c r="E402" s="60">
        <f t="shared" si="441"/>
        <v>0</v>
      </c>
      <c r="F402" s="60">
        <f t="shared" si="441"/>
        <v>0</v>
      </c>
      <c r="G402" s="60">
        <f t="shared" si="441"/>
        <v>0</v>
      </c>
      <c r="H402" s="60">
        <f t="shared" si="441"/>
        <v>0</v>
      </c>
      <c r="I402" s="60">
        <f t="shared" si="441"/>
        <v>0</v>
      </c>
      <c r="J402" s="60">
        <f t="shared" si="441"/>
        <v>0</v>
      </c>
      <c r="K402" s="60">
        <f t="shared" si="441"/>
        <v>0</v>
      </c>
      <c r="L402" s="60">
        <f t="shared" si="441"/>
        <v>0</v>
      </c>
      <c r="M402" s="60">
        <f t="shared" si="441"/>
        <v>0</v>
      </c>
      <c r="N402" s="60">
        <f t="shared" si="441"/>
        <v>0</v>
      </c>
      <c r="O402" s="60">
        <f>SUM(C402:N402)</f>
        <v>0</v>
      </c>
      <c r="P402" s="60">
        <f t="shared" ref="P402:S402" si="442">P399*P401</f>
        <v>0</v>
      </c>
      <c r="Q402" s="60">
        <f t="shared" si="442"/>
        <v>0</v>
      </c>
      <c r="R402" s="60">
        <f t="shared" si="442"/>
        <v>0</v>
      </c>
      <c r="S402" s="60">
        <f t="shared" si="442"/>
        <v>0</v>
      </c>
      <c r="T402" s="16"/>
      <c r="U402" s="16"/>
      <c r="V402" s="16"/>
      <c r="W402" s="16"/>
      <c r="X402" s="16"/>
      <c r="Y402" s="16"/>
      <c r="Z402" s="16"/>
      <c r="AA402" s="16"/>
    </row>
    <row r="403" ht="12.0" customHeight="1">
      <c r="A403" s="58" t="s">
        <v>96</v>
      </c>
      <c r="B403" s="29"/>
      <c r="C403" s="61" t="str">
        <f>Vendas!C414</f>
        <v/>
      </c>
      <c r="D403" s="61" t="str">
        <f>Vendas!D414</f>
        <v/>
      </c>
      <c r="E403" s="61" t="str">
        <f>Vendas!E414</f>
        <v/>
      </c>
      <c r="F403" s="61" t="str">
        <f>Vendas!F414</f>
        <v/>
      </c>
      <c r="G403" s="61" t="str">
        <f>Vendas!G414</f>
        <v/>
      </c>
      <c r="H403" s="61" t="str">
        <f>Vendas!H414</f>
        <v/>
      </c>
      <c r="I403" s="61" t="str">
        <f>Vendas!I414</f>
        <v/>
      </c>
      <c r="J403" s="61" t="str">
        <f>Vendas!J414</f>
        <v/>
      </c>
      <c r="K403" s="61" t="str">
        <f>Vendas!K414</f>
        <v/>
      </c>
      <c r="L403" s="61" t="str">
        <f>Vendas!L414</f>
        <v/>
      </c>
      <c r="M403" s="61" t="str">
        <f>Vendas!M414</f>
        <v/>
      </c>
      <c r="N403" s="61" t="str">
        <f>Vendas!N414</f>
        <v/>
      </c>
      <c r="O403" s="60"/>
      <c r="P403" s="60"/>
      <c r="Q403" s="60"/>
      <c r="R403" s="60"/>
      <c r="S403" s="60"/>
      <c r="T403" s="16"/>
      <c r="U403" s="16"/>
      <c r="V403" s="16"/>
      <c r="W403" s="16"/>
      <c r="X403" s="16"/>
      <c r="Y403" s="16"/>
      <c r="Z403" s="16"/>
      <c r="AA403" s="16"/>
    </row>
    <row r="404" ht="12.0" customHeight="1">
      <c r="A404" s="58" t="s">
        <v>113</v>
      </c>
      <c r="B404" s="29"/>
      <c r="C404" s="60">
        <f t="shared" ref="C404:N404" si="443">C402*C403</f>
        <v>0</v>
      </c>
      <c r="D404" s="60">
        <f t="shared" si="443"/>
        <v>0</v>
      </c>
      <c r="E404" s="60">
        <f t="shared" si="443"/>
        <v>0</v>
      </c>
      <c r="F404" s="60">
        <f t="shared" si="443"/>
        <v>0</v>
      </c>
      <c r="G404" s="60">
        <f t="shared" si="443"/>
        <v>0</v>
      </c>
      <c r="H404" s="60">
        <f t="shared" si="443"/>
        <v>0</v>
      </c>
      <c r="I404" s="60">
        <f t="shared" si="443"/>
        <v>0</v>
      </c>
      <c r="J404" s="60">
        <f t="shared" si="443"/>
        <v>0</v>
      </c>
      <c r="K404" s="60">
        <f t="shared" si="443"/>
        <v>0</v>
      </c>
      <c r="L404" s="60">
        <f t="shared" si="443"/>
        <v>0</v>
      </c>
      <c r="M404" s="60">
        <f t="shared" si="443"/>
        <v>0</v>
      </c>
      <c r="N404" s="60">
        <f t="shared" si="443"/>
        <v>0</v>
      </c>
      <c r="O404" s="60">
        <f t="shared" ref="O404:O407" si="446">SUM(C404:N404)</f>
        <v>0</v>
      </c>
      <c r="P404" s="60">
        <f t="shared" ref="P404:S404" si="444">P402*$C403</f>
        <v>0</v>
      </c>
      <c r="Q404" s="60">
        <f t="shared" si="444"/>
        <v>0</v>
      </c>
      <c r="R404" s="60">
        <f t="shared" si="444"/>
        <v>0</v>
      </c>
      <c r="S404" s="60">
        <f t="shared" si="444"/>
        <v>0</v>
      </c>
      <c r="T404" s="16"/>
      <c r="U404" s="16"/>
      <c r="V404" s="16"/>
      <c r="W404" s="16"/>
      <c r="X404" s="16"/>
      <c r="Y404" s="16"/>
      <c r="Z404" s="16"/>
      <c r="AA404" s="16"/>
    </row>
    <row r="405" ht="12.0" customHeight="1">
      <c r="A405" s="58" t="s">
        <v>98</v>
      </c>
      <c r="B405" s="29"/>
      <c r="C405" s="60">
        <f t="shared" ref="C405:N405" si="445">C402+C404</f>
        <v>0</v>
      </c>
      <c r="D405" s="60">
        <f t="shared" si="445"/>
        <v>0</v>
      </c>
      <c r="E405" s="60">
        <f t="shared" si="445"/>
        <v>0</v>
      </c>
      <c r="F405" s="60">
        <f t="shared" si="445"/>
        <v>0</v>
      </c>
      <c r="G405" s="60">
        <f t="shared" si="445"/>
        <v>0</v>
      </c>
      <c r="H405" s="60">
        <f t="shared" si="445"/>
        <v>0</v>
      </c>
      <c r="I405" s="60">
        <f t="shared" si="445"/>
        <v>0</v>
      </c>
      <c r="J405" s="60">
        <f t="shared" si="445"/>
        <v>0</v>
      </c>
      <c r="K405" s="60">
        <f t="shared" si="445"/>
        <v>0</v>
      </c>
      <c r="L405" s="60">
        <f t="shared" si="445"/>
        <v>0</v>
      </c>
      <c r="M405" s="60">
        <f t="shared" si="445"/>
        <v>0</v>
      </c>
      <c r="N405" s="60">
        <f t="shared" si="445"/>
        <v>0</v>
      </c>
      <c r="O405" s="60">
        <f t="shared" si="446"/>
        <v>0</v>
      </c>
      <c r="P405" s="60">
        <f t="shared" ref="P405:S405" si="447">P402+P404</f>
        <v>0</v>
      </c>
      <c r="Q405" s="60">
        <f t="shared" si="447"/>
        <v>0</v>
      </c>
      <c r="R405" s="60">
        <f t="shared" si="447"/>
        <v>0</v>
      </c>
      <c r="S405" s="60">
        <f t="shared" si="447"/>
        <v>0</v>
      </c>
      <c r="T405" s="16"/>
      <c r="U405" s="16"/>
      <c r="V405" s="16"/>
      <c r="W405" s="16"/>
      <c r="X405" s="16"/>
      <c r="Y405" s="16"/>
      <c r="Z405" s="16"/>
      <c r="AA405" s="16"/>
    </row>
    <row r="406" ht="12.0" customHeight="1">
      <c r="A406" s="63" t="s">
        <v>99</v>
      </c>
      <c r="B406" s="64">
        <v>0.25</v>
      </c>
      <c r="C406" s="60">
        <f t="shared" ref="C406:N406" si="448">C405*$B$16</f>
        <v>0</v>
      </c>
      <c r="D406" s="60">
        <f t="shared" si="448"/>
        <v>0</v>
      </c>
      <c r="E406" s="60">
        <f t="shared" si="448"/>
        <v>0</v>
      </c>
      <c r="F406" s="60">
        <f t="shared" si="448"/>
        <v>0</v>
      </c>
      <c r="G406" s="60">
        <f t="shared" si="448"/>
        <v>0</v>
      </c>
      <c r="H406" s="60">
        <f t="shared" si="448"/>
        <v>0</v>
      </c>
      <c r="I406" s="60">
        <f t="shared" si="448"/>
        <v>0</v>
      </c>
      <c r="J406" s="60">
        <f t="shared" si="448"/>
        <v>0</v>
      </c>
      <c r="K406" s="60">
        <f t="shared" si="448"/>
        <v>0</v>
      </c>
      <c r="L406" s="60">
        <f t="shared" si="448"/>
        <v>0</v>
      </c>
      <c r="M406" s="60">
        <f t="shared" si="448"/>
        <v>0</v>
      </c>
      <c r="N406" s="60">
        <f t="shared" si="448"/>
        <v>0</v>
      </c>
      <c r="O406" s="60">
        <f t="shared" si="446"/>
        <v>0</v>
      </c>
      <c r="P406" s="60">
        <f t="shared" ref="P406:S406" si="449">P405*$B406</f>
        <v>0</v>
      </c>
      <c r="Q406" s="60">
        <f t="shared" si="449"/>
        <v>0</v>
      </c>
      <c r="R406" s="60">
        <f t="shared" si="449"/>
        <v>0</v>
      </c>
      <c r="S406" s="60">
        <f t="shared" si="449"/>
        <v>0</v>
      </c>
      <c r="T406" s="16"/>
      <c r="U406" s="16"/>
      <c r="V406" s="16"/>
      <c r="W406" s="16"/>
      <c r="X406" s="16"/>
      <c r="Y406" s="16"/>
      <c r="Z406" s="16"/>
      <c r="AA406" s="16"/>
    </row>
    <row r="407" ht="12.0" customHeight="1">
      <c r="A407" s="63" t="s">
        <v>100</v>
      </c>
      <c r="B407" s="65">
        <f>1-B406</f>
        <v>0.75</v>
      </c>
      <c r="C407" s="60">
        <f t="shared" ref="C407:N407" si="450">C405*$B$17</f>
        <v>0</v>
      </c>
      <c r="D407" s="60">
        <f t="shared" si="450"/>
        <v>0</v>
      </c>
      <c r="E407" s="60">
        <f t="shared" si="450"/>
        <v>0</v>
      </c>
      <c r="F407" s="60">
        <f t="shared" si="450"/>
        <v>0</v>
      </c>
      <c r="G407" s="60">
        <f t="shared" si="450"/>
        <v>0</v>
      </c>
      <c r="H407" s="60">
        <f t="shared" si="450"/>
        <v>0</v>
      </c>
      <c r="I407" s="60">
        <f t="shared" si="450"/>
        <v>0</v>
      </c>
      <c r="J407" s="60">
        <f t="shared" si="450"/>
        <v>0</v>
      </c>
      <c r="K407" s="60">
        <f t="shared" si="450"/>
        <v>0</v>
      </c>
      <c r="L407" s="60">
        <f t="shared" si="450"/>
        <v>0</v>
      </c>
      <c r="M407" s="60">
        <f t="shared" si="450"/>
        <v>0</v>
      </c>
      <c r="N407" s="60">
        <f t="shared" si="450"/>
        <v>0</v>
      </c>
      <c r="O407" s="60">
        <f t="shared" si="446"/>
        <v>0</v>
      </c>
      <c r="P407" s="60">
        <f t="shared" ref="P407:S407" si="451">P405-P406</f>
        <v>0</v>
      </c>
      <c r="Q407" s="60">
        <f t="shared" si="451"/>
        <v>0</v>
      </c>
      <c r="R407" s="60">
        <f t="shared" si="451"/>
        <v>0</v>
      </c>
      <c r="S407" s="60">
        <f t="shared" si="451"/>
        <v>0</v>
      </c>
      <c r="T407" s="16"/>
      <c r="U407" s="16"/>
      <c r="V407" s="16"/>
      <c r="W407" s="16"/>
      <c r="X407" s="16"/>
      <c r="Y407" s="16"/>
      <c r="Z407" s="16"/>
      <c r="AA407" s="16"/>
    </row>
    <row r="408" ht="12.0" customHeight="1">
      <c r="A408" s="51" t="str">
        <f>Vendas!A419</f>
        <v/>
      </c>
      <c r="B408" s="29"/>
      <c r="C408" s="52" t="s">
        <v>73</v>
      </c>
      <c r="D408" s="52" t="s">
        <v>74</v>
      </c>
      <c r="E408" s="52" t="s">
        <v>75</v>
      </c>
      <c r="F408" s="52" t="s">
        <v>76</v>
      </c>
      <c r="G408" s="52" t="s">
        <v>77</v>
      </c>
      <c r="H408" s="52" t="s">
        <v>78</v>
      </c>
      <c r="I408" s="52" t="s">
        <v>79</v>
      </c>
      <c r="J408" s="52" t="s">
        <v>80</v>
      </c>
      <c r="K408" s="52" t="s">
        <v>81</v>
      </c>
      <c r="L408" s="52" t="s">
        <v>82</v>
      </c>
      <c r="M408" s="52" t="s">
        <v>83</v>
      </c>
      <c r="N408" s="52" t="s">
        <v>84</v>
      </c>
      <c r="O408" s="52" t="s">
        <v>26</v>
      </c>
      <c r="P408" s="52" t="s">
        <v>27</v>
      </c>
      <c r="Q408" s="52" t="s">
        <v>28</v>
      </c>
      <c r="R408" s="52" t="s">
        <v>29</v>
      </c>
      <c r="S408" s="52" t="s">
        <v>30</v>
      </c>
      <c r="T408" s="16"/>
      <c r="U408" s="16"/>
      <c r="V408" s="16"/>
      <c r="W408" s="16"/>
      <c r="X408" s="16"/>
      <c r="Y408" s="16"/>
      <c r="Z408" s="16"/>
      <c r="AA408" s="16"/>
    </row>
    <row r="409" ht="12.0" customHeight="1">
      <c r="A409" s="58" t="s">
        <v>102</v>
      </c>
      <c r="B409" s="29"/>
      <c r="C409" s="56" t="str">
        <f>Vendas!C421</f>
        <v/>
      </c>
      <c r="D409" s="56" t="str">
        <f>Vendas!D421</f>
        <v/>
      </c>
      <c r="E409" s="56" t="str">
        <f>Vendas!E421</f>
        <v/>
      </c>
      <c r="F409" s="56" t="str">
        <f>Vendas!F421</f>
        <v/>
      </c>
      <c r="G409" s="56" t="str">
        <f>Vendas!G421</f>
        <v/>
      </c>
      <c r="H409" s="56" t="str">
        <f>Vendas!H421</f>
        <v/>
      </c>
      <c r="I409" s="56" t="str">
        <f>Vendas!I421</f>
        <v/>
      </c>
      <c r="J409" s="56" t="str">
        <f>Vendas!J421</f>
        <v/>
      </c>
      <c r="K409" s="56" t="str">
        <f>Vendas!K421</f>
        <v/>
      </c>
      <c r="L409" s="56" t="str">
        <f>Vendas!L421</f>
        <v/>
      </c>
      <c r="M409" s="56" t="str">
        <f>Vendas!M421</f>
        <v/>
      </c>
      <c r="N409" s="56" t="str">
        <f>Vendas!N421</f>
        <v/>
      </c>
      <c r="O409" s="56">
        <f>SUM(C409:N409)</f>
        <v>0</v>
      </c>
      <c r="P409" s="56" t="str">
        <f>Vendas!P421</f>
        <v/>
      </c>
      <c r="Q409" s="56" t="str">
        <f>Vendas!Q421</f>
        <v/>
      </c>
      <c r="R409" s="56" t="str">
        <f>Vendas!R421</f>
        <v/>
      </c>
      <c r="S409" s="56" t="str">
        <f>Vendas!S421</f>
        <v/>
      </c>
      <c r="T409" s="16"/>
      <c r="U409" s="16"/>
      <c r="V409" s="16"/>
      <c r="W409" s="16"/>
      <c r="X409" s="16"/>
      <c r="Y409" s="16"/>
      <c r="Z409" s="16"/>
      <c r="AA409" s="16"/>
    </row>
    <row r="410" ht="12.0" customHeight="1">
      <c r="A410" s="63" t="s">
        <v>111</v>
      </c>
      <c r="B410" s="45">
        <v>0.0</v>
      </c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16"/>
      <c r="U410" s="16"/>
      <c r="V410" s="16"/>
      <c r="W410" s="16"/>
      <c r="X410" s="16"/>
      <c r="Y410" s="16"/>
      <c r="Z410" s="16"/>
      <c r="AA410" s="16"/>
    </row>
    <row r="411" ht="12.0" customHeight="1">
      <c r="A411" s="58" t="s">
        <v>103</v>
      </c>
      <c r="B411" s="29"/>
      <c r="C411" s="60">
        <f>Vendas!C422*(1-$B410)</f>
        <v>0</v>
      </c>
      <c r="D411" s="60">
        <f>Vendas!D422*(1-$B410)</f>
        <v>0</v>
      </c>
      <c r="E411" s="60">
        <f>Vendas!E422*(1-$B410)</f>
        <v>0</v>
      </c>
      <c r="F411" s="60">
        <f>Vendas!F422*(1-$B410)</f>
        <v>0</v>
      </c>
      <c r="G411" s="60">
        <f>Vendas!G422*(1-$B410)</f>
        <v>0</v>
      </c>
      <c r="H411" s="60">
        <f>Vendas!H422*(1-$B410)</f>
        <v>0</v>
      </c>
      <c r="I411" s="60">
        <f>Vendas!I422*(1-$B410)</f>
        <v>0</v>
      </c>
      <c r="J411" s="60">
        <f>Vendas!J422*(1-$B410)</f>
        <v>0</v>
      </c>
      <c r="K411" s="60">
        <f>Vendas!K422*(1-$B410)</f>
        <v>0</v>
      </c>
      <c r="L411" s="60">
        <f>Vendas!L422*(1-$B410)</f>
        <v>0</v>
      </c>
      <c r="M411" s="60">
        <f>Vendas!M422*(1-$B410)</f>
        <v>0</v>
      </c>
      <c r="N411" s="60">
        <f>Vendas!N422*(1-$B410)</f>
        <v>0</v>
      </c>
      <c r="O411" s="60">
        <f>AVERAGE(C411:N411)</f>
        <v>0</v>
      </c>
      <c r="P411" s="60">
        <f>Vendas!P422*(1-Aprovisionamento!$B410)</f>
        <v>0</v>
      </c>
      <c r="Q411" s="60">
        <f>Vendas!Q422*(1-Aprovisionamento!$B410)</f>
        <v>0</v>
      </c>
      <c r="R411" s="60">
        <f>Vendas!R422*(1-Aprovisionamento!$B410)</f>
        <v>0</v>
      </c>
      <c r="S411" s="60">
        <f>Vendas!S422*(1-Aprovisionamento!$B410)</f>
        <v>0</v>
      </c>
      <c r="T411" s="16"/>
      <c r="U411" s="16"/>
      <c r="V411" s="16"/>
      <c r="W411" s="16"/>
      <c r="X411" s="16"/>
      <c r="Y411" s="16"/>
      <c r="Z411" s="16"/>
      <c r="AA411" s="16"/>
    </row>
    <row r="412" ht="12.0" customHeight="1">
      <c r="A412" s="58" t="s">
        <v>112</v>
      </c>
      <c r="B412" s="29"/>
      <c r="C412" s="60">
        <f t="shared" ref="C412:N412" si="452">C409*C411</f>
        <v>0</v>
      </c>
      <c r="D412" s="60">
        <f t="shared" si="452"/>
        <v>0</v>
      </c>
      <c r="E412" s="60">
        <f t="shared" si="452"/>
        <v>0</v>
      </c>
      <c r="F412" s="60">
        <f t="shared" si="452"/>
        <v>0</v>
      </c>
      <c r="G412" s="60">
        <f t="shared" si="452"/>
        <v>0</v>
      </c>
      <c r="H412" s="60">
        <f t="shared" si="452"/>
        <v>0</v>
      </c>
      <c r="I412" s="60">
        <f t="shared" si="452"/>
        <v>0</v>
      </c>
      <c r="J412" s="60">
        <f t="shared" si="452"/>
        <v>0</v>
      </c>
      <c r="K412" s="60">
        <f t="shared" si="452"/>
        <v>0</v>
      </c>
      <c r="L412" s="60">
        <f t="shared" si="452"/>
        <v>0</v>
      </c>
      <c r="M412" s="60">
        <f t="shared" si="452"/>
        <v>0</v>
      </c>
      <c r="N412" s="60">
        <f t="shared" si="452"/>
        <v>0</v>
      </c>
      <c r="O412" s="60">
        <f>SUM(C412:N412)</f>
        <v>0</v>
      </c>
      <c r="P412" s="60">
        <f t="shared" ref="P412:S412" si="453">P409*P411</f>
        <v>0</v>
      </c>
      <c r="Q412" s="60">
        <f t="shared" si="453"/>
        <v>0</v>
      </c>
      <c r="R412" s="60">
        <f t="shared" si="453"/>
        <v>0</v>
      </c>
      <c r="S412" s="60">
        <f t="shared" si="453"/>
        <v>0</v>
      </c>
      <c r="T412" s="16"/>
      <c r="U412" s="16"/>
      <c r="V412" s="16"/>
      <c r="W412" s="16"/>
      <c r="X412" s="16"/>
      <c r="Y412" s="16"/>
      <c r="Z412" s="16"/>
      <c r="AA412" s="16"/>
    </row>
    <row r="413" ht="12.0" customHeight="1">
      <c r="A413" s="58" t="s">
        <v>96</v>
      </c>
      <c r="B413" s="29"/>
      <c r="C413" s="61" t="str">
        <f>Vendas!C424</f>
        <v/>
      </c>
      <c r="D413" s="61" t="str">
        <f>Vendas!D424</f>
        <v/>
      </c>
      <c r="E413" s="61" t="str">
        <f>Vendas!E424</f>
        <v/>
      </c>
      <c r="F413" s="61" t="str">
        <f>Vendas!F424</f>
        <v/>
      </c>
      <c r="G413" s="61" t="str">
        <f>Vendas!G424</f>
        <v/>
      </c>
      <c r="H413" s="61" t="str">
        <f>Vendas!H424</f>
        <v/>
      </c>
      <c r="I413" s="61" t="str">
        <f>Vendas!I424</f>
        <v/>
      </c>
      <c r="J413" s="61" t="str">
        <f>Vendas!J424</f>
        <v/>
      </c>
      <c r="K413" s="61" t="str">
        <f>Vendas!K424</f>
        <v/>
      </c>
      <c r="L413" s="61" t="str">
        <f>Vendas!L424</f>
        <v/>
      </c>
      <c r="M413" s="61" t="str">
        <f>Vendas!M424</f>
        <v/>
      </c>
      <c r="N413" s="61" t="str">
        <f>Vendas!N424</f>
        <v/>
      </c>
      <c r="O413" s="60"/>
      <c r="P413" s="60"/>
      <c r="Q413" s="60"/>
      <c r="R413" s="60"/>
      <c r="S413" s="60"/>
      <c r="T413" s="16"/>
      <c r="U413" s="16"/>
      <c r="V413" s="16"/>
      <c r="W413" s="16"/>
      <c r="X413" s="16"/>
      <c r="Y413" s="16"/>
      <c r="Z413" s="16"/>
      <c r="AA413" s="16"/>
    </row>
    <row r="414" ht="12.0" customHeight="1">
      <c r="A414" s="58" t="s">
        <v>113</v>
      </c>
      <c r="B414" s="29"/>
      <c r="C414" s="60">
        <f t="shared" ref="C414:N414" si="454">C412*C413</f>
        <v>0</v>
      </c>
      <c r="D414" s="60">
        <f t="shared" si="454"/>
        <v>0</v>
      </c>
      <c r="E414" s="60">
        <f t="shared" si="454"/>
        <v>0</v>
      </c>
      <c r="F414" s="60">
        <f t="shared" si="454"/>
        <v>0</v>
      </c>
      <c r="G414" s="60">
        <f t="shared" si="454"/>
        <v>0</v>
      </c>
      <c r="H414" s="60">
        <f t="shared" si="454"/>
        <v>0</v>
      </c>
      <c r="I414" s="60">
        <f t="shared" si="454"/>
        <v>0</v>
      </c>
      <c r="J414" s="60">
        <f t="shared" si="454"/>
        <v>0</v>
      </c>
      <c r="K414" s="60">
        <f t="shared" si="454"/>
        <v>0</v>
      </c>
      <c r="L414" s="60">
        <f t="shared" si="454"/>
        <v>0</v>
      </c>
      <c r="M414" s="60">
        <f t="shared" si="454"/>
        <v>0</v>
      </c>
      <c r="N414" s="60">
        <f t="shared" si="454"/>
        <v>0</v>
      </c>
      <c r="O414" s="60">
        <f t="shared" ref="O414:O417" si="457">SUM(C414:N414)</f>
        <v>0</v>
      </c>
      <c r="P414" s="60">
        <f t="shared" ref="P414:S414" si="455">P412*$C413</f>
        <v>0</v>
      </c>
      <c r="Q414" s="60">
        <f t="shared" si="455"/>
        <v>0</v>
      </c>
      <c r="R414" s="60">
        <f t="shared" si="455"/>
        <v>0</v>
      </c>
      <c r="S414" s="60">
        <f t="shared" si="455"/>
        <v>0</v>
      </c>
      <c r="T414" s="16"/>
      <c r="U414" s="16"/>
      <c r="V414" s="16"/>
      <c r="W414" s="16"/>
      <c r="X414" s="16"/>
      <c r="Y414" s="16"/>
      <c r="Z414" s="16"/>
      <c r="AA414" s="16"/>
    </row>
    <row r="415" ht="12.0" customHeight="1">
      <c r="A415" s="58" t="s">
        <v>98</v>
      </c>
      <c r="B415" s="29"/>
      <c r="C415" s="60">
        <f t="shared" ref="C415:N415" si="456">C412+C414</f>
        <v>0</v>
      </c>
      <c r="D415" s="60">
        <f t="shared" si="456"/>
        <v>0</v>
      </c>
      <c r="E415" s="60">
        <f t="shared" si="456"/>
        <v>0</v>
      </c>
      <c r="F415" s="60">
        <f t="shared" si="456"/>
        <v>0</v>
      </c>
      <c r="G415" s="60">
        <f t="shared" si="456"/>
        <v>0</v>
      </c>
      <c r="H415" s="60">
        <f t="shared" si="456"/>
        <v>0</v>
      </c>
      <c r="I415" s="60">
        <f t="shared" si="456"/>
        <v>0</v>
      </c>
      <c r="J415" s="60">
        <f t="shared" si="456"/>
        <v>0</v>
      </c>
      <c r="K415" s="60">
        <f t="shared" si="456"/>
        <v>0</v>
      </c>
      <c r="L415" s="60">
        <f t="shared" si="456"/>
        <v>0</v>
      </c>
      <c r="M415" s="60">
        <f t="shared" si="456"/>
        <v>0</v>
      </c>
      <c r="N415" s="60">
        <f t="shared" si="456"/>
        <v>0</v>
      </c>
      <c r="O415" s="60">
        <f t="shared" si="457"/>
        <v>0</v>
      </c>
      <c r="P415" s="60">
        <f t="shared" ref="P415:S415" si="458">P412+P414</f>
        <v>0</v>
      </c>
      <c r="Q415" s="60">
        <f t="shared" si="458"/>
        <v>0</v>
      </c>
      <c r="R415" s="60">
        <f t="shared" si="458"/>
        <v>0</v>
      </c>
      <c r="S415" s="60">
        <f t="shared" si="458"/>
        <v>0</v>
      </c>
      <c r="T415" s="16"/>
      <c r="U415" s="16"/>
      <c r="V415" s="16"/>
      <c r="W415" s="16"/>
      <c r="X415" s="16"/>
      <c r="Y415" s="16"/>
      <c r="Z415" s="16"/>
      <c r="AA415" s="16"/>
    </row>
    <row r="416" ht="12.0" customHeight="1">
      <c r="A416" s="63" t="s">
        <v>99</v>
      </c>
      <c r="B416" s="64">
        <v>0.25</v>
      </c>
      <c r="C416" s="60">
        <f t="shared" ref="C416:N416" si="459">C415*$B$16</f>
        <v>0</v>
      </c>
      <c r="D416" s="60">
        <f t="shared" si="459"/>
        <v>0</v>
      </c>
      <c r="E416" s="60">
        <f t="shared" si="459"/>
        <v>0</v>
      </c>
      <c r="F416" s="60">
        <f t="shared" si="459"/>
        <v>0</v>
      </c>
      <c r="G416" s="60">
        <f t="shared" si="459"/>
        <v>0</v>
      </c>
      <c r="H416" s="60">
        <f t="shared" si="459"/>
        <v>0</v>
      </c>
      <c r="I416" s="60">
        <f t="shared" si="459"/>
        <v>0</v>
      </c>
      <c r="J416" s="60">
        <f t="shared" si="459"/>
        <v>0</v>
      </c>
      <c r="K416" s="60">
        <f t="shared" si="459"/>
        <v>0</v>
      </c>
      <c r="L416" s="60">
        <f t="shared" si="459"/>
        <v>0</v>
      </c>
      <c r="M416" s="60">
        <f t="shared" si="459"/>
        <v>0</v>
      </c>
      <c r="N416" s="60">
        <f t="shared" si="459"/>
        <v>0</v>
      </c>
      <c r="O416" s="60">
        <f t="shared" si="457"/>
        <v>0</v>
      </c>
      <c r="P416" s="60">
        <f t="shared" ref="P416:S416" si="460">P415*$B416</f>
        <v>0</v>
      </c>
      <c r="Q416" s="60">
        <f t="shared" si="460"/>
        <v>0</v>
      </c>
      <c r="R416" s="60">
        <f t="shared" si="460"/>
        <v>0</v>
      </c>
      <c r="S416" s="60">
        <f t="shared" si="460"/>
        <v>0</v>
      </c>
      <c r="T416" s="16"/>
      <c r="U416" s="16"/>
      <c r="V416" s="16"/>
      <c r="W416" s="16"/>
      <c r="X416" s="16"/>
      <c r="Y416" s="16"/>
      <c r="Z416" s="16"/>
      <c r="AA416" s="16"/>
    </row>
    <row r="417" ht="12.0" customHeight="1">
      <c r="A417" s="63" t="s">
        <v>100</v>
      </c>
      <c r="B417" s="65">
        <f>1-B416</f>
        <v>0.75</v>
      </c>
      <c r="C417" s="60">
        <f t="shared" ref="C417:N417" si="461">C415*$B$17</f>
        <v>0</v>
      </c>
      <c r="D417" s="60">
        <f t="shared" si="461"/>
        <v>0</v>
      </c>
      <c r="E417" s="60">
        <f t="shared" si="461"/>
        <v>0</v>
      </c>
      <c r="F417" s="60">
        <f t="shared" si="461"/>
        <v>0</v>
      </c>
      <c r="G417" s="60">
        <f t="shared" si="461"/>
        <v>0</v>
      </c>
      <c r="H417" s="60">
        <f t="shared" si="461"/>
        <v>0</v>
      </c>
      <c r="I417" s="60">
        <f t="shared" si="461"/>
        <v>0</v>
      </c>
      <c r="J417" s="60">
        <f t="shared" si="461"/>
        <v>0</v>
      </c>
      <c r="K417" s="60">
        <f t="shared" si="461"/>
        <v>0</v>
      </c>
      <c r="L417" s="60">
        <f t="shared" si="461"/>
        <v>0</v>
      </c>
      <c r="M417" s="60">
        <f t="shared" si="461"/>
        <v>0</v>
      </c>
      <c r="N417" s="60">
        <f t="shared" si="461"/>
        <v>0</v>
      </c>
      <c r="O417" s="60">
        <f t="shared" si="457"/>
        <v>0</v>
      </c>
      <c r="P417" s="60">
        <f t="shared" ref="P417:S417" si="462">P415-P416</f>
        <v>0</v>
      </c>
      <c r="Q417" s="60">
        <f t="shared" si="462"/>
        <v>0</v>
      </c>
      <c r="R417" s="60">
        <f t="shared" si="462"/>
        <v>0</v>
      </c>
      <c r="S417" s="60">
        <f t="shared" si="462"/>
        <v>0</v>
      </c>
      <c r="T417" s="16"/>
      <c r="U417" s="16"/>
      <c r="V417" s="16"/>
      <c r="W417" s="16"/>
      <c r="X417" s="16"/>
      <c r="Y417" s="16"/>
      <c r="Z417" s="16"/>
      <c r="AA417" s="16"/>
    </row>
    <row r="418" ht="12.0" customHeight="1">
      <c r="A418" s="51" t="str">
        <f>Vendas!A429</f>
        <v/>
      </c>
      <c r="B418" s="29"/>
      <c r="C418" s="52" t="s">
        <v>73</v>
      </c>
      <c r="D418" s="52" t="s">
        <v>74</v>
      </c>
      <c r="E418" s="52" t="s">
        <v>75</v>
      </c>
      <c r="F418" s="52" t="s">
        <v>76</v>
      </c>
      <c r="G418" s="52" t="s">
        <v>77</v>
      </c>
      <c r="H418" s="52" t="s">
        <v>78</v>
      </c>
      <c r="I418" s="52" t="s">
        <v>79</v>
      </c>
      <c r="J418" s="52" t="s">
        <v>80</v>
      </c>
      <c r="K418" s="52" t="s">
        <v>81</v>
      </c>
      <c r="L418" s="52" t="s">
        <v>82</v>
      </c>
      <c r="M418" s="52" t="s">
        <v>83</v>
      </c>
      <c r="N418" s="52" t="s">
        <v>84</v>
      </c>
      <c r="O418" s="52" t="s">
        <v>26</v>
      </c>
      <c r="P418" s="52" t="s">
        <v>27</v>
      </c>
      <c r="Q418" s="52" t="s">
        <v>28</v>
      </c>
      <c r="R418" s="52" t="s">
        <v>29</v>
      </c>
      <c r="S418" s="52" t="s">
        <v>30</v>
      </c>
      <c r="T418" s="16"/>
      <c r="U418" s="16"/>
      <c r="V418" s="16"/>
      <c r="W418" s="16"/>
      <c r="X418" s="16"/>
      <c r="Y418" s="16"/>
      <c r="Z418" s="16"/>
      <c r="AA418" s="16"/>
    </row>
    <row r="419" ht="12.0" customHeight="1">
      <c r="A419" s="58" t="s">
        <v>102</v>
      </c>
      <c r="B419" s="29"/>
      <c r="C419" s="56" t="str">
        <f>Vendas!C431</f>
        <v/>
      </c>
      <c r="D419" s="56" t="str">
        <f>Vendas!D431</f>
        <v/>
      </c>
      <c r="E419" s="56" t="str">
        <f>Vendas!E431</f>
        <v/>
      </c>
      <c r="F419" s="56" t="str">
        <f>Vendas!F431</f>
        <v/>
      </c>
      <c r="G419" s="56" t="str">
        <f>Vendas!G431</f>
        <v/>
      </c>
      <c r="H419" s="56" t="str">
        <f>Vendas!H431</f>
        <v/>
      </c>
      <c r="I419" s="56" t="str">
        <f>Vendas!I431</f>
        <v/>
      </c>
      <c r="J419" s="56" t="str">
        <f>Vendas!J431</f>
        <v/>
      </c>
      <c r="K419" s="56" t="str">
        <f>Vendas!K431</f>
        <v/>
      </c>
      <c r="L419" s="56" t="str">
        <f>Vendas!L431</f>
        <v/>
      </c>
      <c r="M419" s="56" t="str">
        <f>Vendas!M431</f>
        <v/>
      </c>
      <c r="N419" s="56" t="str">
        <f>Vendas!N431</f>
        <v/>
      </c>
      <c r="O419" s="56">
        <f>SUM(C419:N419)</f>
        <v>0</v>
      </c>
      <c r="P419" s="56" t="str">
        <f>Vendas!P431</f>
        <v/>
      </c>
      <c r="Q419" s="56" t="str">
        <f>Vendas!Q431</f>
        <v/>
      </c>
      <c r="R419" s="56" t="str">
        <f>Vendas!R431</f>
        <v/>
      </c>
      <c r="S419" s="56" t="str">
        <f>Vendas!S431</f>
        <v/>
      </c>
      <c r="T419" s="16"/>
      <c r="U419" s="16"/>
      <c r="V419" s="16"/>
      <c r="W419" s="16"/>
      <c r="X419" s="16"/>
      <c r="Y419" s="16"/>
      <c r="Z419" s="16"/>
      <c r="AA419" s="16"/>
    </row>
    <row r="420" ht="12.0" customHeight="1">
      <c r="A420" s="63" t="s">
        <v>111</v>
      </c>
      <c r="B420" s="45">
        <v>0.0</v>
      </c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16"/>
      <c r="U420" s="16"/>
      <c r="V420" s="16"/>
      <c r="W420" s="16"/>
      <c r="X420" s="16"/>
      <c r="Y420" s="16"/>
      <c r="Z420" s="16"/>
      <c r="AA420" s="16"/>
    </row>
    <row r="421" ht="12.0" customHeight="1">
      <c r="A421" s="58" t="s">
        <v>103</v>
      </c>
      <c r="B421" s="29"/>
      <c r="C421" s="60">
        <f>Vendas!C432*(1-$B420)</f>
        <v>0</v>
      </c>
      <c r="D421" s="60">
        <f>Vendas!D432*(1-$B420)</f>
        <v>0</v>
      </c>
      <c r="E421" s="60">
        <f>Vendas!E432*(1-$B420)</f>
        <v>0</v>
      </c>
      <c r="F421" s="60">
        <f>Vendas!F432*(1-$B420)</f>
        <v>0</v>
      </c>
      <c r="G421" s="60">
        <f>Vendas!G432*(1-$B420)</f>
        <v>0</v>
      </c>
      <c r="H421" s="60">
        <f>Vendas!H432*(1-$B420)</f>
        <v>0</v>
      </c>
      <c r="I421" s="60">
        <f>Vendas!I432*(1-$B420)</f>
        <v>0</v>
      </c>
      <c r="J421" s="60">
        <f>Vendas!J432*(1-$B420)</f>
        <v>0</v>
      </c>
      <c r="K421" s="60">
        <f>Vendas!K432*(1-$B420)</f>
        <v>0</v>
      </c>
      <c r="L421" s="60">
        <f>Vendas!L432*(1-$B420)</f>
        <v>0</v>
      </c>
      <c r="M421" s="60">
        <f>Vendas!M432*(1-$B420)</f>
        <v>0</v>
      </c>
      <c r="N421" s="60">
        <f>Vendas!N432*(1-$B420)</f>
        <v>0</v>
      </c>
      <c r="O421" s="60">
        <f>AVERAGE(C421:N421)</f>
        <v>0</v>
      </c>
      <c r="P421" s="60">
        <f>Vendas!P432*(1-Aprovisionamento!$B420)</f>
        <v>0</v>
      </c>
      <c r="Q421" s="60">
        <f>Vendas!Q432*(1-Aprovisionamento!$B420)</f>
        <v>0</v>
      </c>
      <c r="R421" s="60">
        <f>Vendas!R432*(1-Aprovisionamento!$B420)</f>
        <v>0</v>
      </c>
      <c r="S421" s="60">
        <f>Vendas!S432*(1-Aprovisionamento!$B420)</f>
        <v>0</v>
      </c>
      <c r="T421" s="16"/>
      <c r="U421" s="16"/>
      <c r="V421" s="16"/>
      <c r="W421" s="16"/>
      <c r="X421" s="16"/>
      <c r="Y421" s="16"/>
      <c r="Z421" s="16"/>
      <c r="AA421" s="16"/>
    </row>
    <row r="422" ht="12.0" customHeight="1">
      <c r="A422" s="58" t="s">
        <v>112</v>
      </c>
      <c r="B422" s="29"/>
      <c r="C422" s="60">
        <f t="shared" ref="C422:N422" si="463">C419*C421</f>
        <v>0</v>
      </c>
      <c r="D422" s="60">
        <f t="shared" si="463"/>
        <v>0</v>
      </c>
      <c r="E422" s="60">
        <f t="shared" si="463"/>
        <v>0</v>
      </c>
      <c r="F422" s="60">
        <f t="shared" si="463"/>
        <v>0</v>
      </c>
      <c r="G422" s="60">
        <f t="shared" si="463"/>
        <v>0</v>
      </c>
      <c r="H422" s="60">
        <f t="shared" si="463"/>
        <v>0</v>
      </c>
      <c r="I422" s="60">
        <f t="shared" si="463"/>
        <v>0</v>
      </c>
      <c r="J422" s="60">
        <f t="shared" si="463"/>
        <v>0</v>
      </c>
      <c r="K422" s="60">
        <f t="shared" si="463"/>
        <v>0</v>
      </c>
      <c r="L422" s="60">
        <f t="shared" si="463"/>
        <v>0</v>
      </c>
      <c r="M422" s="60">
        <f t="shared" si="463"/>
        <v>0</v>
      </c>
      <c r="N422" s="60">
        <f t="shared" si="463"/>
        <v>0</v>
      </c>
      <c r="O422" s="60">
        <f>SUM(C422:N422)</f>
        <v>0</v>
      </c>
      <c r="P422" s="60">
        <f t="shared" ref="P422:S422" si="464">P419*P421</f>
        <v>0</v>
      </c>
      <c r="Q422" s="60">
        <f t="shared" si="464"/>
        <v>0</v>
      </c>
      <c r="R422" s="60">
        <f t="shared" si="464"/>
        <v>0</v>
      </c>
      <c r="S422" s="60">
        <f t="shared" si="464"/>
        <v>0</v>
      </c>
      <c r="T422" s="16"/>
      <c r="U422" s="16"/>
      <c r="V422" s="16"/>
      <c r="W422" s="16"/>
      <c r="X422" s="16"/>
      <c r="Y422" s="16"/>
      <c r="Z422" s="16"/>
      <c r="AA422" s="16"/>
    </row>
    <row r="423" ht="12.0" customHeight="1">
      <c r="A423" s="58" t="s">
        <v>96</v>
      </c>
      <c r="B423" s="29"/>
      <c r="C423" s="61" t="str">
        <f>Vendas!C434</f>
        <v/>
      </c>
      <c r="D423" s="61" t="str">
        <f>Vendas!D434</f>
        <v/>
      </c>
      <c r="E423" s="61" t="str">
        <f>Vendas!E434</f>
        <v/>
      </c>
      <c r="F423" s="61" t="str">
        <f>Vendas!F434</f>
        <v/>
      </c>
      <c r="G423" s="61" t="str">
        <f>Vendas!G434</f>
        <v/>
      </c>
      <c r="H423" s="61" t="str">
        <f>Vendas!H434</f>
        <v/>
      </c>
      <c r="I423" s="61" t="str">
        <f>Vendas!I434</f>
        <v/>
      </c>
      <c r="J423" s="61" t="str">
        <f>Vendas!J434</f>
        <v/>
      </c>
      <c r="K423" s="61" t="str">
        <f>Vendas!K434</f>
        <v/>
      </c>
      <c r="L423" s="61" t="str">
        <f>Vendas!L434</f>
        <v/>
      </c>
      <c r="M423" s="61" t="str">
        <f>Vendas!M434</f>
        <v/>
      </c>
      <c r="N423" s="61" t="str">
        <f>Vendas!N434</f>
        <v/>
      </c>
      <c r="O423" s="60"/>
      <c r="P423" s="60"/>
      <c r="Q423" s="60"/>
      <c r="R423" s="60"/>
      <c r="S423" s="60"/>
      <c r="T423" s="16"/>
      <c r="U423" s="16"/>
      <c r="V423" s="16"/>
      <c r="W423" s="16"/>
      <c r="X423" s="16"/>
      <c r="Y423" s="16"/>
      <c r="Z423" s="16"/>
      <c r="AA423" s="16"/>
    </row>
    <row r="424" ht="12.0" customHeight="1">
      <c r="A424" s="58" t="s">
        <v>113</v>
      </c>
      <c r="B424" s="29"/>
      <c r="C424" s="60">
        <f t="shared" ref="C424:N424" si="465">C422*C423</f>
        <v>0</v>
      </c>
      <c r="D424" s="60">
        <f t="shared" si="465"/>
        <v>0</v>
      </c>
      <c r="E424" s="60">
        <f t="shared" si="465"/>
        <v>0</v>
      </c>
      <c r="F424" s="60">
        <f t="shared" si="465"/>
        <v>0</v>
      </c>
      <c r="G424" s="60">
        <f t="shared" si="465"/>
        <v>0</v>
      </c>
      <c r="H424" s="60">
        <f t="shared" si="465"/>
        <v>0</v>
      </c>
      <c r="I424" s="60">
        <f t="shared" si="465"/>
        <v>0</v>
      </c>
      <c r="J424" s="60">
        <f t="shared" si="465"/>
        <v>0</v>
      </c>
      <c r="K424" s="60">
        <f t="shared" si="465"/>
        <v>0</v>
      </c>
      <c r="L424" s="60">
        <f t="shared" si="465"/>
        <v>0</v>
      </c>
      <c r="M424" s="60">
        <f t="shared" si="465"/>
        <v>0</v>
      </c>
      <c r="N424" s="60">
        <f t="shared" si="465"/>
        <v>0</v>
      </c>
      <c r="O424" s="60">
        <f t="shared" ref="O424:O427" si="468">SUM(C424:N424)</f>
        <v>0</v>
      </c>
      <c r="P424" s="60">
        <f t="shared" ref="P424:S424" si="466">P422*$C423</f>
        <v>0</v>
      </c>
      <c r="Q424" s="60">
        <f t="shared" si="466"/>
        <v>0</v>
      </c>
      <c r="R424" s="60">
        <f t="shared" si="466"/>
        <v>0</v>
      </c>
      <c r="S424" s="60">
        <f t="shared" si="466"/>
        <v>0</v>
      </c>
      <c r="T424" s="16"/>
      <c r="U424" s="16"/>
      <c r="V424" s="16"/>
      <c r="W424" s="16"/>
      <c r="X424" s="16"/>
      <c r="Y424" s="16"/>
      <c r="Z424" s="16"/>
      <c r="AA424" s="16"/>
    </row>
    <row r="425" ht="12.0" customHeight="1">
      <c r="A425" s="58" t="s">
        <v>98</v>
      </c>
      <c r="B425" s="29"/>
      <c r="C425" s="60">
        <f t="shared" ref="C425:N425" si="467">C422+C424</f>
        <v>0</v>
      </c>
      <c r="D425" s="60">
        <f t="shared" si="467"/>
        <v>0</v>
      </c>
      <c r="E425" s="60">
        <f t="shared" si="467"/>
        <v>0</v>
      </c>
      <c r="F425" s="60">
        <f t="shared" si="467"/>
        <v>0</v>
      </c>
      <c r="G425" s="60">
        <f t="shared" si="467"/>
        <v>0</v>
      </c>
      <c r="H425" s="60">
        <f t="shared" si="467"/>
        <v>0</v>
      </c>
      <c r="I425" s="60">
        <f t="shared" si="467"/>
        <v>0</v>
      </c>
      <c r="J425" s="60">
        <f t="shared" si="467"/>
        <v>0</v>
      </c>
      <c r="K425" s="60">
        <f t="shared" si="467"/>
        <v>0</v>
      </c>
      <c r="L425" s="60">
        <f t="shared" si="467"/>
        <v>0</v>
      </c>
      <c r="M425" s="60">
        <f t="shared" si="467"/>
        <v>0</v>
      </c>
      <c r="N425" s="60">
        <f t="shared" si="467"/>
        <v>0</v>
      </c>
      <c r="O425" s="60">
        <f t="shared" si="468"/>
        <v>0</v>
      </c>
      <c r="P425" s="60">
        <f t="shared" ref="P425:S425" si="469">P422+P424</f>
        <v>0</v>
      </c>
      <c r="Q425" s="60">
        <f t="shared" si="469"/>
        <v>0</v>
      </c>
      <c r="R425" s="60">
        <f t="shared" si="469"/>
        <v>0</v>
      </c>
      <c r="S425" s="60">
        <f t="shared" si="469"/>
        <v>0</v>
      </c>
      <c r="T425" s="16"/>
      <c r="U425" s="16"/>
      <c r="V425" s="16"/>
      <c r="W425" s="16"/>
      <c r="X425" s="16"/>
      <c r="Y425" s="16"/>
      <c r="Z425" s="16"/>
      <c r="AA425" s="16"/>
    </row>
    <row r="426" ht="12.0" customHeight="1">
      <c r="A426" s="63" t="s">
        <v>99</v>
      </c>
      <c r="B426" s="64">
        <v>0.25</v>
      </c>
      <c r="C426" s="60">
        <f t="shared" ref="C426:N426" si="470">C425*$B$16</f>
        <v>0</v>
      </c>
      <c r="D426" s="60">
        <f t="shared" si="470"/>
        <v>0</v>
      </c>
      <c r="E426" s="60">
        <f t="shared" si="470"/>
        <v>0</v>
      </c>
      <c r="F426" s="60">
        <f t="shared" si="470"/>
        <v>0</v>
      </c>
      <c r="G426" s="60">
        <f t="shared" si="470"/>
        <v>0</v>
      </c>
      <c r="H426" s="60">
        <f t="shared" si="470"/>
        <v>0</v>
      </c>
      <c r="I426" s="60">
        <f t="shared" si="470"/>
        <v>0</v>
      </c>
      <c r="J426" s="60">
        <f t="shared" si="470"/>
        <v>0</v>
      </c>
      <c r="K426" s="60">
        <f t="shared" si="470"/>
        <v>0</v>
      </c>
      <c r="L426" s="60">
        <f t="shared" si="470"/>
        <v>0</v>
      </c>
      <c r="M426" s="60">
        <f t="shared" si="470"/>
        <v>0</v>
      </c>
      <c r="N426" s="60">
        <f t="shared" si="470"/>
        <v>0</v>
      </c>
      <c r="O426" s="60">
        <f t="shared" si="468"/>
        <v>0</v>
      </c>
      <c r="P426" s="60">
        <f t="shared" ref="P426:S426" si="471">P425*$B426</f>
        <v>0</v>
      </c>
      <c r="Q426" s="60">
        <f t="shared" si="471"/>
        <v>0</v>
      </c>
      <c r="R426" s="60">
        <f t="shared" si="471"/>
        <v>0</v>
      </c>
      <c r="S426" s="60">
        <f t="shared" si="471"/>
        <v>0</v>
      </c>
      <c r="T426" s="16"/>
      <c r="U426" s="16"/>
      <c r="V426" s="16"/>
      <c r="W426" s="16"/>
      <c r="X426" s="16"/>
      <c r="Y426" s="16"/>
      <c r="Z426" s="16"/>
      <c r="AA426" s="16"/>
    </row>
    <row r="427" ht="12.0" customHeight="1">
      <c r="A427" s="63" t="s">
        <v>100</v>
      </c>
      <c r="B427" s="65">
        <f>1-B426</f>
        <v>0.75</v>
      </c>
      <c r="C427" s="60">
        <f t="shared" ref="C427:N427" si="472">C425*$B$17</f>
        <v>0</v>
      </c>
      <c r="D427" s="60">
        <f t="shared" si="472"/>
        <v>0</v>
      </c>
      <c r="E427" s="60">
        <f t="shared" si="472"/>
        <v>0</v>
      </c>
      <c r="F427" s="60">
        <f t="shared" si="472"/>
        <v>0</v>
      </c>
      <c r="G427" s="60">
        <f t="shared" si="472"/>
        <v>0</v>
      </c>
      <c r="H427" s="60">
        <f t="shared" si="472"/>
        <v>0</v>
      </c>
      <c r="I427" s="60">
        <f t="shared" si="472"/>
        <v>0</v>
      </c>
      <c r="J427" s="60">
        <f t="shared" si="472"/>
        <v>0</v>
      </c>
      <c r="K427" s="60">
        <f t="shared" si="472"/>
        <v>0</v>
      </c>
      <c r="L427" s="60">
        <f t="shared" si="472"/>
        <v>0</v>
      </c>
      <c r="M427" s="60">
        <f t="shared" si="472"/>
        <v>0</v>
      </c>
      <c r="N427" s="60">
        <f t="shared" si="472"/>
        <v>0</v>
      </c>
      <c r="O427" s="60">
        <f t="shared" si="468"/>
        <v>0</v>
      </c>
      <c r="P427" s="60">
        <f t="shared" ref="P427:S427" si="473">P425-P426</f>
        <v>0</v>
      </c>
      <c r="Q427" s="60">
        <f t="shared" si="473"/>
        <v>0</v>
      </c>
      <c r="R427" s="60">
        <f t="shared" si="473"/>
        <v>0</v>
      </c>
      <c r="S427" s="60">
        <f t="shared" si="473"/>
        <v>0</v>
      </c>
      <c r="T427" s="16"/>
      <c r="U427" s="16"/>
      <c r="V427" s="16"/>
      <c r="W427" s="16"/>
      <c r="X427" s="16"/>
      <c r="Y427" s="16"/>
      <c r="Z427" s="16"/>
      <c r="AA427" s="16"/>
    </row>
    <row r="428" ht="12.0" customHeight="1">
      <c r="A428" s="51" t="str">
        <f>Vendas!A439</f>
        <v/>
      </c>
      <c r="B428" s="29"/>
      <c r="C428" s="52" t="s">
        <v>73</v>
      </c>
      <c r="D428" s="52" t="s">
        <v>74</v>
      </c>
      <c r="E428" s="52" t="s">
        <v>75</v>
      </c>
      <c r="F428" s="52" t="s">
        <v>76</v>
      </c>
      <c r="G428" s="52" t="s">
        <v>77</v>
      </c>
      <c r="H428" s="52" t="s">
        <v>78</v>
      </c>
      <c r="I428" s="52" t="s">
        <v>79</v>
      </c>
      <c r="J428" s="52" t="s">
        <v>80</v>
      </c>
      <c r="K428" s="52" t="s">
        <v>81</v>
      </c>
      <c r="L428" s="52" t="s">
        <v>82</v>
      </c>
      <c r="M428" s="52" t="s">
        <v>83</v>
      </c>
      <c r="N428" s="52" t="s">
        <v>84</v>
      </c>
      <c r="O428" s="52" t="s">
        <v>26</v>
      </c>
      <c r="P428" s="52" t="s">
        <v>27</v>
      </c>
      <c r="Q428" s="52" t="s">
        <v>28</v>
      </c>
      <c r="R428" s="52" t="s">
        <v>29</v>
      </c>
      <c r="S428" s="52" t="s">
        <v>30</v>
      </c>
      <c r="T428" s="16"/>
      <c r="U428" s="16"/>
      <c r="V428" s="16"/>
      <c r="W428" s="16"/>
      <c r="X428" s="16"/>
      <c r="Y428" s="16"/>
      <c r="Z428" s="16"/>
      <c r="AA428" s="16"/>
    </row>
    <row r="429" ht="12.0" customHeight="1">
      <c r="A429" s="58" t="s">
        <v>102</v>
      </c>
      <c r="B429" s="29"/>
      <c r="C429" s="56" t="str">
        <f>Vendas!C441</f>
        <v/>
      </c>
      <c r="D429" s="56" t="str">
        <f>Vendas!D441</f>
        <v/>
      </c>
      <c r="E429" s="56" t="str">
        <f>Vendas!E441</f>
        <v/>
      </c>
      <c r="F429" s="56" t="str">
        <f>Vendas!F441</f>
        <v/>
      </c>
      <c r="G429" s="56" t="str">
        <f>Vendas!G441</f>
        <v/>
      </c>
      <c r="H429" s="56" t="str">
        <f>Vendas!H441</f>
        <v/>
      </c>
      <c r="I429" s="56" t="str">
        <f>Vendas!I441</f>
        <v/>
      </c>
      <c r="J429" s="56" t="str">
        <f>Vendas!J441</f>
        <v/>
      </c>
      <c r="K429" s="56" t="str">
        <f>Vendas!K441</f>
        <v/>
      </c>
      <c r="L429" s="56" t="str">
        <f>Vendas!L441</f>
        <v/>
      </c>
      <c r="M429" s="56" t="str">
        <f>Vendas!M441</f>
        <v/>
      </c>
      <c r="N429" s="56" t="str">
        <f>Vendas!N441</f>
        <v/>
      </c>
      <c r="O429" s="56">
        <f>SUM(C429:N429)</f>
        <v>0</v>
      </c>
      <c r="P429" s="56" t="str">
        <f>Vendas!P441</f>
        <v/>
      </c>
      <c r="Q429" s="56" t="str">
        <f>Vendas!Q441</f>
        <v/>
      </c>
      <c r="R429" s="56" t="str">
        <f>Vendas!R441</f>
        <v/>
      </c>
      <c r="S429" s="56" t="str">
        <f>Vendas!S441</f>
        <v/>
      </c>
      <c r="T429" s="16"/>
      <c r="U429" s="16"/>
      <c r="V429" s="16"/>
      <c r="W429" s="16"/>
      <c r="X429" s="16"/>
      <c r="Y429" s="16"/>
      <c r="Z429" s="16"/>
      <c r="AA429" s="16"/>
    </row>
    <row r="430" ht="12.0" customHeight="1">
      <c r="A430" s="63" t="s">
        <v>111</v>
      </c>
      <c r="B430" s="45">
        <v>0.0</v>
      </c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16"/>
      <c r="U430" s="16"/>
      <c r="V430" s="16"/>
      <c r="W430" s="16"/>
      <c r="X430" s="16"/>
      <c r="Y430" s="16"/>
      <c r="Z430" s="16"/>
      <c r="AA430" s="16"/>
    </row>
    <row r="431" ht="12.0" customHeight="1">
      <c r="A431" s="58" t="s">
        <v>103</v>
      </c>
      <c r="B431" s="29"/>
      <c r="C431" s="60">
        <f>Vendas!C442*(1-$B430)</f>
        <v>0</v>
      </c>
      <c r="D431" s="60">
        <f>Vendas!D442*(1-$B430)</f>
        <v>0</v>
      </c>
      <c r="E431" s="60">
        <f>Vendas!E442*(1-$B430)</f>
        <v>0</v>
      </c>
      <c r="F431" s="60">
        <f>Vendas!F442*(1-$B430)</f>
        <v>0</v>
      </c>
      <c r="G431" s="60">
        <f>Vendas!G442*(1-$B430)</f>
        <v>0</v>
      </c>
      <c r="H431" s="60">
        <f>Vendas!H442*(1-$B430)</f>
        <v>0</v>
      </c>
      <c r="I431" s="60">
        <f>Vendas!I442*(1-$B430)</f>
        <v>0</v>
      </c>
      <c r="J431" s="60">
        <f>Vendas!J442*(1-$B430)</f>
        <v>0</v>
      </c>
      <c r="K431" s="60">
        <f>Vendas!K442*(1-$B430)</f>
        <v>0</v>
      </c>
      <c r="L431" s="60">
        <f>Vendas!L442*(1-$B430)</f>
        <v>0</v>
      </c>
      <c r="M431" s="60">
        <f>Vendas!M442*(1-$B430)</f>
        <v>0</v>
      </c>
      <c r="N431" s="60">
        <f>Vendas!N442*(1-$B430)</f>
        <v>0</v>
      </c>
      <c r="O431" s="60">
        <f>AVERAGE(C431:N431)</f>
        <v>0</v>
      </c>
      <c r="P431" s="60">
        <f>Vendas!P442*(1-Aprovisionamento!$B430)</f>
        <v>0</v>
      </c>
      <c r="Q431" s="60">
        <f>Vendas!Q442*(1-Aprovisionamento!$B430)</f>
        <v>0</v>
      </c>
      <c r="R431" s="60">
        <f>Vendas!R442*(1-Aprovisionamento!$B430)</f>
        <v>0</v>
      </c>
      <c r="S431" s="60">
        <f>Vendas!S442*(1-Aprovisionamento!$B430)</f>
        <v>0</v>
      </c>
      <c r="T431" s="16"/>
      <c r="U431" s="16"/>
      <c r="V431" s="16"/>
      <c r="W431" s="16"/>
      <c r="X431" s="16"/>
      <c r="Y431" s="16"/>
      <c r="Z431" s="16"/>
      <c r="AA431" s="16"/>
    </row>
    <row r="432" ht="12.0" customHeight="1">
      <c r="A432" s="58" t="s">
        <v>112</v>
      </c>
      <c r="B432" s="29"/>
      <c r="C432" s="60">
        <f t="shared" ref="C432:N432" si="474">C429*C431</f>
        <v>0</v>
      </c>
      <c r="D432" s="60">
        <f t="shared" si="474"/>
        <v>0</v>
      </c>
      <c r="E432" s="60">
        <f t="shared" si="474"/>
        <v>0</v>
      </c>
      <c r="F432" s="60">
        <f t="shared" si="474"/>
        <v>0</v>
      </c>
      <c r="G432" s="60">
        <f t="shared" si="474"/>
        <v>0</v>
      </c>
      <c r="H432" s="60">
        <f t="shared" si="474"/>
        <v>0</v>
      </c>
      <c r="I432" s="60">
        <f t="shared" si="474"/>
        <v>0</v>
      </c>
      <c r="J432" s="60">
        <f t="shared" si="474"/>
        <v>0</v>
      </c>
      <c r="K432" s="60">
        <f t="shared" si="474"/>
        <v>0</v>
      </c>
      <c r="L432" s="60">
        <f t="shared" si="474"/>
        <v>0</v>
      </c>
      <c r="M432" s="60">
        <f t="shared" si="474"/>
        <v>0</v>
      </c>
      <c r="N432" s="60">
        <f t="shared" si="474"/>
        <v>0</v>
      </c>
      <c r="O432" s="60">
        <f>SUM(C432:N432)</f>
        <v>0</v>
      </c>
      <c r="P432" s="60">
        <f t="shared" ref="P432:S432" si="475">P429*P431</f>
        <v>0</v>
      </c>
      <c r="Q432" s="60">
        <f t="shared" si="475"/>
        <v>0</v>
      </c>
      <c r="R432" s="60">
        <f t="shared" si="475"/>
        <v>0</v>
      </c>
      <c r="S432" s="60">
        <f t="shared" si="475"/>
        <v>0</v>
      </c>
      <c r="T432" s="16"/>
      <c r="U432" s="16"/>
      <c r="V432" s="16"/>
      <c r="W432" s="16"/>
      <c r="X432" s="16"/>
      <c r="Y432" s="16"/>
      <c r="Z432" s="16"/>
      <c r="AA432" s="16"/>
    </row>
    <row r="433" ht="12.0" customHeight="1">
      <c r="A433" s="58" t="s">
        <v>96</v>
      </c>
      <c r="B433" s="29"/>
      <c r="C433" s="61" t="str">
        <f>Vendas!C444</f>
        <v/>
      </c>
      <c r="D433" s="61" t="str">
        <f>Vendas!D444</f>
        <v/>
      </c>
      <c r="E433" s="61" t="str">
        <f>Vendas!E444</f>
        <v/>
      </c>
      <c r="F433" s="61" t="str">
        <f>Vendas!F444</f>
        <v/>
      </c>
      <c r="G433" s="61" t="str">
        <f>Vendas!G444</f>
        <v/>
      </c>
      <c r="H433" s="61" t="str">
        <f>Vendas!H444</f>
        <v/>
      </c>
      <c r="I433" s="61" t="str">
        <f>Vendas!I444</f>
        <v/>
      </c>
      <c r="J433" s="61" t="str">
        <f>Vendas!J444</f>
        <v/>
      </c>
      <c r="K433" s="61" t="str">
        <f>Vendas!K444</f>
        <v/>
      </c>
      <c r="L433" s="61" t="str">
        <f>Vendas!L444</f>
        <v/>
      </c>
      <c r="M433" s="61" t="str">
        <f>Vendas!M444</f>
        <v/>
      </c>
      <c r="N433" s="61" t="str">
        <f>Vendas!N444</f>
        <v/>
      </c>
      <c r="O433" s="60"/>
      <c r="P433" s="60"/>
      <c r="Q433" s="60"/>
      <c r="R433" s="60"/>
      <c r="S433" s="60"/>
      <c r="T433" s="16"/>
      <c r="U433" s="16"/>
      <c r="V433" s="16"/>
      <c r="W433" s="16"/>
      <c r="X433" s="16"/>
      <c r="Y433" s="16"/>
      <c r="Z433" s="16"/>
      <c r="AA433" s="16"/>
    </row>
    <row r="434" ht="12.0" customHeight="1">
      <c r="A434" s="58" t="s">
        <v>113</v>
      </c>
      <c r="B434" s="29"/>
      <c r="C434" s="60">
        <f t="shared" ref="C434:N434" si="476">C432*C433</f>
        <v>0</v>
      </c>
      <c r="D434" s="60">
        <f t="shared" si="476"/>
        <v>0</v>
      </c>
      <c r="E434" s="60">
        <f t="shared" si="476"/>
        <v>0</v>
      </c>
      <c r="F434" s="60">
        <f t="shared" si="476"/>
        <v>0</v>
      </c>
      <c r="G434" s="60">
        <f t="shared" si="476"/>
        <v>0</v>
      </c>
      <c r="H434" s="60">
        <f t="shared" si="476"/>
        <v>0</v>
      </c>
      <c r="I434" s="60">
        <f t="shared" si="476"/>
        <v>0</v>
      </c>
      <c r="J434" s="60">
        <f t="shared" si="476"/>
        <v>0</v>
      </c>
      <c r="K434" s="60">
        <f t="shared" si="476"/>
        <v>0</v>
      </c>
      <c r="L434" s="60">
        <f t="shared" si="476"/>
        <v>0</v>
      </c>
      <c r="M434" s="60">
        <f t="shared" si="476"/>
        <v>0</v>
      </c>
      <c r="N434" s="60">
        <f t="shared" si="476"/>
        <v>0</v>
      </c>
      <c r="O434" s="60">
        <f t="shared" ref="O434:O437" si="479">SUM(C434:N434)</f>
        <v>0</v>
      </c>
      <c r="P434" s="60">
        <f t="shared" ref="P434:S434" si="477">P432*$C433</f>
        <v>0</v>
      </c>
      <c r="Q434" s="60">
        <f t="shared" si="477"/>
        <v>0</v>
      </c>
      <c r="R434" s="60">
        <f t="shared" si="477"/>
        <v>0</v>
      </c>
      <c r="S434" s="60">
        <f t="shared" si="477"/>
        <v>0</v>
      </c>
      <c r="T434" s="16"/>
      <c r="U434" s="16"/>
      <c r="V434" s="16"/>
      <c r="W434" s="16"/>
      <c r="X434" s="16"/>
      <c r="Y434" s="16"/>
      <c r="Z434" s="16"/>
      <c r="AA434" s="16"/>
    </row>
    <row r="435" ht="12.0" customHeight="1">
      <c r="A435" s="58" t="s">
        <v>98</v>
      </c>
      <c r="B435" s="29"/>
      <c r="C435" s="60">
        <f t="shared" ref="C435:N435" si="478">C432+C434</f>
        <v>0</v>
      </c>
      <c r="D435" s="60">
        <f t="shared" si="478"/>
        <v>0</v>
      </c>
      <c r="E435" s="60">
        <f t="shared" si="478"/>
        <v>0</v>
      </c>
      <c r="F435" s="60">
        <f t="shared" si="478"/>
        <v>0</v>
      </c>
      <c r="G435" s="60">
        <f t="shared" si="478"/>
        <v>0</v>
      </c>
      <c r="H435" s="60">
        <f t="shared" si="478"/>
        <v>0</v>
      </c>
      <c r="I435" s="60">
        <f t="shared" si="478"/>
        <v>0</v>
      </c>
      <c r="J435" s="60">
        <f t="shared" si="478"/>
        <v>0</v>
      </c>
      <c r="K435" s="60">
        <f t="shared" si="478"/>
        <v>0</v>
      </c>
      <c r="L435" s="60">
        <f t="shared" si="478"/>
        <v>0</v>
      </c>
      <c r="M435" s="60">
        <f t="shared" si="478"/>
        <v>0</v>
      </c>
      <c r="N435" s="60">
        <f t="shared" si="478"/>
        <v>0</v>
      </c>
      <c r="O435" s="60">
        <f t="shared" si="479"/>
        <v>0</v>
      </c>
      <c r="P435" s="60">
        <f t="shared" ref="P435:S435" si="480">P432+P434</f>
        <v>0</v>
      </c>
      <c r="Q435" s="60">
        <f t="shared" si="480"/>
        <v>0</v>
      </c>
      <c r="R435" s="60">
        <f t="shared" si="480"/>
        <v>0</v>
      </c>
      <c r="S435" s="60">
        <f t="shared" si="480"/>
        <v>0</v>
      </c>
      <c r="T435" s="16"/>
      <c r="U435" s="16"/>
      <c r="V435" s="16"/>
      <c r="W435" s="16"/>
      <c r="X435" s="16"/>
      <c r="Y435" s="16"/>
      <c r="Z435" s="16"/>
      <c r="AA435" s="16"/>
    </row>
    <row r="436" ht="12.0" customHeight="1">
      <c r="A436" s="63" t="s">
        <v>99</v>
      </c>
      <c r="B436" s="64">
        <v>0.25</v>
      </c>
      <c r="C436" s="60">
        <f t="shared" ref="C436:N436" si="481">C435*$B$16</f>
        <v>0</v>
      </c>
      <c r="D436" s="60">
        <f t="shared" si="481"/>
        <v>0</v>
      </c>
      <c r="E436" s="60">
        <f t="shared" si="481"/>
        <v>0</v>
      </c>
      <c r="F436" s="60">
        <f t="shared" si="481"/>
        <v>0</v>
      </c>
      <c r="G436" s="60">
        <f t="shared" si="481"/>
        <v>0</v>
      </c>
      <c r="H436" s="60">
        <f t="shared" si="481"/>
        <v>0</v>
      </c>
      <c r="I436" s="60">
        <f t="shared" si="481"/>
        <v>0</v>
      </c>
      <c r="J436" s="60">
        <f t="shared" si="481"/>
        <v>0</v>
      </c>
      <c r="K436" s="60">
        <f t="shared" si="481"/>
        <v>0</v>
      </c>
      <c r="L436" s="60">
        <f t="shared" si="481"/>
        <v>0</v>
      </c>
      <c r="M436" s="60">
        <f t="shared" si="481"/>
        <v>0</v>
      </c>
      <c r="N436" s="60">
        <f t="shared" si="481"/>
        <v>0</v>
      </c>
      <c r="O436" s="60">
        <f t="shared" si="479"/>
        <v>0</v>
      </c>
      <c r="P436" s="60">
        <f t="shared" ref="P436:S436" si="482">P435*$B436</f>
        <v>0</v>
      </c>
      <c r="Q436" s="60">
        <f t="shared" si="482"/>
        <v>0</v>
      </c>
      <c r="R436" s="60">
        <f t="shared" si="482"/>
        <v>0</v>
      </c>
      <c r="S436" s="60">
        <f t="shared" si="482"/>
        <v>0</v>
      </c>
      <c r="T436" s="16"/>
      <c r="U436" s="16"/>
      <c r="V436" s="16"/>
      <c r="W436" s="16"/>
      <c r="X436" s="16"/>
      <c r="Y436" s="16"/>
      <c r="Z436" s="16"/>
      <c r="AA436" s="16"/>
    </row>
    <row r="437" ht="12.0" customHeight="1">
      <c r="A437" s="63" t="s">
        <v>100</v>
      </c>
      <c r="B437" s="65">
        <f>1-B436</f>
        <v>0.75</v>
      </c>
      <c r="C437" s="60">
        <f t="shared" ref="C437:N437" si="483">C435*$B$17</f>
        <v>0</v>
      </c>
      <c r="D437" s="60">
        <f t="shared" si="483"/>
        <v>0</v>
      </c>
      <c r="E437" s="60">
        <f t="shared" si="483"/>
        <v>0</v>
      </c>
      <c r="F437" s="60">
        <f t="shared" si="483"/>
        <v>0</v>
      </c>
      <c r="G437" s="60">
        <f t="shared" si="483"/>
        <v>0</v>
      </c>
      <c r="H437" s="60">
        <f t="shared" si="483"/>
        <v>0</v>
      </c>
      <c r="I437" s="60">
        <f t="shared" si="483"/>
        <v>0</v>
      </c>
      <c r="J437" s="60">
        <f t="shared" si="483"/>
        <v>0</v>
      </c>
      <c r="K437" s="60">
        <f t="shared" si="483"/>
        <v>0</v>
      </c>
      <c r="L437" s="60">
        <f t="shared" si="483"/>
        <v>0</v>
      </c>
      <c r="M437" s="60">
        <f t="shared" si="483"/>
        <v>0</v>
      </c>
      <c r="N437" s="60">
        <f t="shared" si="483"/>
        <v>0</v>
      </c>
      <c r="O437" s="60">
        <f t="shared" si="479"/>
        <v>0</v>
      </c>
      <c r="P437" s="60">
        <f t="shared" ref="P437:S437" si="484">P435-P436</f>
        <v>0</v>
      </c>
      <c r="Q437" s="60">
        <f t="shared" si="484"/>
        <v>0</v>
      </c>
      <c r="R437" s="60">
        <f t="shared" si="484"/>
        <v>0</v>
      </c>
      <c r="S437" s="60">
        <f t="shared" si="484"/>
        <v>0</v>
      </c>
      <c r="T437" s="16"/>
      <c r="U437" s="16"/>
      <c r="V437" s="16"/>
      <c r="W437" s="16"/>
      <c r="X437" s="16"/>
      <c r="Y437" s="16"/>
      <c r="Z437" s="16"/>
      <c r="AA437" s="16"/>
    </row>
    <row r="438" ht="12.0" customHeight="1">
      <c r="A438" s="51" t="str">
        <f>Vendas!A449</f>
        <v/>
      </c>
      <c r="B438" s="29"/>
      <c r="C438" s="52" t="s">
        <v>73</v>
      </c>
      <c r="D438" s="52" t="s">
        <v>74</v>
      </c>
      <c r="E438" s="52" t="s">
        <v>75</v>
      </c>
      <c r="F438" s="52" t="s">
        <v>76</v>
      </c>
      <c r="G438" s="52" t="s">
        <v>77</v>
      </c>
      <c r="H438" s="52" t="s">
        <v>78</v>
      </c>
      <c r="I438" s="52" t="s">
        <v>79</v>
      </c>
      <c r="J438" s="52" t="s">
        <v>80</v>
      </c>
      <c r="K438" s="52" t="s">
        <v>81</v>
      </c>
      <c r="L438" s="52" t="s">
        <v>82</v>
      </c>
      <c r="M438" s="52" t="s">
        <v>83</v>
      </c>
      <c r="N438" s="52" t="s">
        <v>84</v>
      </c>
      <c r="O438" s="52" t="s">
        <v>26</v>
      </c>
      <c r="P438" s="52" t="s">
        <v>27</v>
      </c>
      <c r="Q438" s="52" t="s">
        <v>28</v>
      </c>
      <c r="R438" s="52" t="s">
        <v>29</v>
      </c>
      <c r="S438" s="52" t="s">
        <v>30</v>
      </c>
      <c r="T438" s="16"/>
      <c r="U438" s="16"/>
      <c r="V438" s="16"/>
      <c r="W438" s="16"/>
      <c r="X438" s="16"/>
      <c r="Y438" s="16"/>
      <c r="Z438" s="16"/>
      <c r="AA438" s="16"/>
    </row>
    <row r="439" ht="12.0" customHeight="1">
      <c r="A439" s="58" t="s">
        <v>102</v>
      </c>
      <c r="B439" s="29"/>
      <c r="C439" s="56" t="str">
        <f>Vendas!C451</f>
        <v/>
      </c>
      <c r="D439" s="56" t="str">
        <f>Vendas!D451</f>
        <v/>
      </c>
      <c r="E439" s="56" t="str">
        <f>Vendas!E451</f>
        <v/>
      </c>
      <c r="F439" s="56" t="str">
        <f>Vendas!F451</f>
        <v/>
      </c>
      <c r="G439" s="56" t="str">
        <f>Vendas!G451</f>
        <v/>
      </c>
      <c r="H439" s="56" t="str">
        <f>Vendas!H451</f>
        <v/>
      </c>
      <c r="I439" s="56" t="str">
        <f>Vendas!I451</f>
        <v/>
      </c>
      <c r="J439" s="56" t="str">
        <f>Vendas!J451</f>
        <v/>
      </c>
      <c r="K439" s="56" t="str">
        <f>Vendas!K451</f>
        <v/>
      </c>
      <c r="L439" s="56" t="str">
        <f>Vendas!L451</f>
        <v/>
      </c>
      <c r="M439" s="56" t="str">
        <f>Vendas!M451</f>
        <v/>
      </c>
      <c r="N439" s="56" t="str">
        <f>Vendas!N451</f>
        <v/>
      </c>
      <c r="O439" s="56">
        <f>SUM(C439:N439)</f>
        <v>0</v>
      </c>
      <c r="P439" s="56" t="str">
        <f>Vendas!P451</f>
        <v/>
      </c>
      <c r="Q439" s="56" t="str">
        <f>Vendas!Q451</f>
        <v/>
      </c>
      <c r="R439" s="56" t="str">
        <f>Vendas!R451</f>
        <v/>
      </c>
      <c r="S439" s="56" t="str">
        <f>Vendas!S451</f>
        <v/>
      </c>
      <c r="T439" s="16"/>
      <c r="U439" s="16"/>
      <c r="V439" s="16"/>
      <c r="W439" s="16"/>
      <c r="X439" s="16"/>
      <c r="Y439" s="16"/>
      <c r="Z439" s="16"/>
      <c r="AA439" s="16"/>
    </row>
    <row r="440" ht="12.0" customHeight="1">
      <c r="A440" s="63" t="s">
        <v>111</v>
      </c>
      <c r="B440" s="45">
        <v>0.0</v>
      </c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16"/>
      <c r="U440" s="16"/>
      <c r="V440" s="16"/>
      <c r="W440" s="16"/>
      <c r="X440" s="16"/>
      <c r="Y440" s="16"/>
      <c r="Z440" s="16"/>
      <c r="AA440" s="16"/>
    </row>
    <row r="441" ht="12.0" customHeight="1">
      <c r="A441" s="58" t="s">
        <v>103</v>
      </c>
      <c r="B441" s="29"/>
      <c r="C441" s="60">
        <f>Vendas!C452*(1-$B440)</f>
        <v>0</v>
      </c>
      <c r="D441" s="60">
        <f>Vendas!D452*(1-$B440)</f>
        <v>0</v>
      </c>
      <c r="E441" s="60">
        <f>Vendas!E452*(1-$B440)</f>
        <v>0</v>
      </c>
      <c r="F441" s="60">
        <f>Vendas!F452*(1-$B440)</f>
        <v>0</v>
      </c>
      <c r="G441" s="60">
        <f>Vendas!G452*(1-$B440)</f>
        <v>0</v>
      </c>
      <c r="H441" s="60">
        <f>Vendas!H452*(1-$B440)</f>
        <v>0</v>
      </c>
      <c r="I441" s="60">
        <f>Vendas!I452*(1-$B440)</f>
        <v>0</v>
      </c>
      <c r="J441" s="60">
        <f>Vendas!J452*(1-$B440)</f>
        <v>0</v>
      </c>
      <c r="K441" s="60">
        <f>Vendas!K452*(1-$B440)</f>
        <v>0</v>
      </c>
      <c r="L441" s="60">
        <f>Vendas!L452*(1-$B440)</f>
        <v>0</v>
      </c>
      <c r="M441" s="60">
        <f>Vendas!M452*(1-$B440)</f>
        <v>0</v>
      </c>
      <c r="N441" s="60">
        <f>Vendas!N452*(1-$B440)</f>
        <v>0</v>
      </c>
      <c r="O441" s="60">
        <f>AVERAGE(C441:N441)</f>
        <v>0</v>
      </c>
      <c r="P441" s="60">
        <f>Vendas!P452*(1-Aprovisionamento!$B440)</f>
        <v>0</v>
      </c>
      <c r="Q441" s="60">
        <f>Vendas!Q452*(1-Aprovisionamento!$B440)</f>
        <v>0</v>
      </c>
      <c r="R441" s="60">
        <f>Vendas!R452*(1-Aprovisionamento!$B440)</f>
        <v>0</v>
      </c>
      <c r="S441" s="60">
        <f>Vendas!S452*(1-Aprovisionamento!$B440)</f>
        <v>0</v>
      </c>
      <c r="T441" s="16"/>
      <c r="U441" s="16"/>
      <c r="V441" s="16"/>
      <c r="W441" s="16"/>
      <c r="X441" s="16"/>
      <c r="Y441" s="16"/>
      <c r="Z441" s="16"/>
      <c r="AA441" s="16"/>
    </row>
    <row r="442" ht="12.0" customHeight="1">
      <c r="A442" s="58" t="s">
        <v>112</v>
      </c>
      <c r="B442" s="29"/>
      <c r="C442" s="60">
        <f t="shared" ref="C442:N442" si="485">C439*C441</f>
        <v>0</v>
      </c>
      <c r="D442" s="60">
        <f t="shared" si="485"/>
        <v>0</v>
      </c>
      <c r="E442" s="60">
        <f t="shared" si="485"/>
        <v>0</v>
      </c>
      <c r="F442" s="60">
        <f t="shared" si="485"/>
        <v>0</v>
      </c>
      <c r="G442" s="60">
        <f t="shared" si="485"/>
        <v>0</v>
      </c>
      <c r="H442" s="60">
        <f t="shared" si="485"/>
        <v>0</v>
      </c>
      <c r="I442" s="60">
        <f t="shared" si="485"/>
        <v>0</v>
      </c>
      <c r="J442" s="60">
        <f t="shared" si="485"/>
        <v>0</v>
      </c>
      <c r="K442" s="60">
        <f t="shared" si="485"/>
        <v>0</v>
      </c>
      <c r="L442" s="60">
        <f t="shared" si="485"/>
        <v>0</v>
      </c>
      <c r="M442" s="60">
        <f t="shared" si="485"/>
        <v>0</v>
      </c>
      <c r="N442" s="60">
        <f t="shared" si="485"/>
        <v>0</v>
      </c>
      <c r="O442" s="60">
        <f>SUM(C442:N442)</f>
        <v>0</v>
      </c>
      <c r="P442" s="60">
        <f t="shared" ref="P442:S442" si="486">P439*P441</f>
        <v>0</v>
      </c>
      <c r="Q442" s="60">
        <f t="shared" si="486"/>
        <v>0</v>
      </c>
      <c r="R442" s="60">
        <f t="shared" si="486"/>
        <v>0</v>
      </c>
      <c r="S442" s="60">
        <f t="shared" si="486"/>
        <v>0</v>
      </c>
      <c r="T442" s="16"/>
      <c r="U442" s="16"/>
      <c r="V442" s="16"/>
      <c r="W442" s="16"/>
      <c r="X442" s="16"/>
      <c r="Y442" s="16"/>
      <c r="Z442" s="16"/>
      <c r="AA442" s="16"/>
    </row>
    <row r="443" ht="12.0" customHeight="1">
      <c r="A443" s="58" t="s">
        <v>96</v>
      </c>
      <c r="B443" s="29"/>
      <c r="C443" s="61" t="str">
        <f>Vendas!C454</f>
        <v/>
      </c>
      <c r="D443" s="61" t="str">
        <f>Vendas!D454</f>
        <v/>
      </c>
      <c r="E443" s="61" t="str">
        <f>Vendas!E454</f>
        <v/>
      </c>
      <c r="F443" s="61" t="str">
        <f>Vendas!F454</f>
        <v/>
      </c>
      <c r="G443" s="61" t="str">
        <f>Vendas!G454</f>
        <v/>
      </c>
      <c r="H443" s="61" t="str">
        <f>Vendas!H454</f>
        <v/>
      </c>
      <c r="I443" s="61" t="str">
        <f>Vendas!I454</f>
        <v/>
      </c>
      <c r="J443" s="61" t="str">
        <f>Vendas!J454</f>
        <v/>
      </c>
      <c r="K443" s="61" t="str">
        <f>Vendas!K454</f>
        <v/>
      </c>
      <c r="L443" s="61" t="str">
        <f>Vendas!L454</f>
        <v/>
      </c>
      <c r="M443" s="61" t="str">
        <f>Vendas!M454</f>
        <v/>
      </c>
      <c r="N443" s="61" t="str">
        <f>Vendas!N454</f>
        <v/>
      </c>
      <c r="O443" s="60"/>
      <c r="P443" s="60"/>
      <c r="Q443" s="60"/>
      <c r="R443" s="60"/>
      <c r="S443" s="60"/>
      <c r="T443" s="16"/>
      <c r="U443" s="16"/>
      <c r="V443" s="16"/>
      <c r="W443" s="16"/>
      <c r="X443" s="16"/>
      <c r="Y443" s="16"/>
      <c r="Z443" s="16"/>
      <c r="AA443" s="16"/>
    </row>
    <row r="444" ht="12.0" customHeight="1">
      <c r="A444" s="58" t="s">
        <v>113</v>
      </c>
      <c r="B444" s="29"/>
      <c r="C444" s="60">
        <f t="shared" ref="C444:N444" si="487">C442*C443</f>
        <v>0</v>
      </c>
      <c r="D444" s="60">
        <f t="shared" si="487"/>
        <v>0</v>
      </c>
      <c r="E444" s="60">
        <f t="shared" si="487"/>
        <v>0</v>
      </c>
      <c r="F444" s="60">
        <f t="shared" si="487"/>
        <v>0</v>
      </c>
      <c r="G444" s="60">
        <f t="shared" si="487"/>
        <v>0</v>
      </c>
      <c r="H444" s="60">
        <f t="shared" si="487"/>
        <v>0</v>
      </c>
      <c r="I444" s="60">
        <f t="shared" si="487"/>
        <v>0</v>
      </c>
      <c r="J444" s="60">
        <f t="shared" si="487"/>
        <v>0</v>
      </c>
      <c r="K444" s="60">
        <f t="shared" si="487"/>
        <v>0</v>
      </c>
      <c r="L444" s="60">
        <f t="shared" si="487"/>
        <v>0</v>
      </c>
      <c r="M444" s="60">
        <f t="shared" si="487"/>
        <v>0</v>
      </c>
      <c r="N444" s="60">
        <f t="shared" si="487"/>
        <v>0</v>
      </c>
      <c r="O444" s="60">
        <f t="shared" ref="O444:O447" si="490">SUM(C444:N444)</f>
        <v>0</v>
      </c>
      <c r="P444" s="60">
        <f t="shared" ref="P444:S444" si="488">P442*$C443</f>
        <v>0</v>
      </c>
      <c r="Q444" s="60">
        <f t="shared" si="488"/>
        <v>0</v>
      </c>
      <c r="R444" s="60">
        <f t="shared" si="488"/>
        <v>0</v>
      </c>
      <c r="S444" s="60">
        <f t="shared" si="488"/>
        <v>0</v>
      </c>
      <c r="T444" s="16"/>
      <c r="U444" s="16"/>
      <c r="V444" s="16"/>
      <c r="W444" s="16"/>
      <c r="X444" s="16"/>
      <c r="Y444" s="16"/>
      <c r="Z444" s="16"/>
      <c r="AA444" s="16"/>
    </row>
    <row r="445" ht="12.0" customHeight="1">
      <c r="A445" s="58" t="s">
        <v>98</v>
      </c>
      <c r="B445" s="29"/>
      <c r="C445" s="60">
        <f t="shared" ref="C445:N445" si="489">C442+C444</f>
        <v>0</v>
      </c>
      <c r="D445" s="60">
        <f t="shared" si="489"/>
        <v>0</v>
      </c>
      <c r="E445" s="60">
        <f t="shared" si="489"/>
        <v>0</v>
      </c>
      <c r="F445" s="60">
        <f t="shared" si="489"/>
        <v>0</v>
      </c>
      <c r="G445" s="60">
        <f t="shared" si="489"/>
        <v>0</v>
      </c>
      <c r="H445" s="60">
        <f t="shared" si="489"/>
        <v>0</v>
      </c>
      <c r="I445" s="60">
        <f t="shared" si="489"/>
        <v>0</v>
      </c>
      <c r="J445" s="60">
        <f t="shared" si="489"/>
        <v>0</v>
      </c>
      <c r="K445" s="60">
        <f t="shared" si="489"/>
        <v>0</v>
      </c>
      <c r="L445" s="60">
        <f t="shared" si="489"/>
        <v>0</v>
      </c>
      <c r="M445" s="60">
        <f t="shared" si="489"/>
        <v>0</v>
      </c>
      <c r="N445" s="60">
        <f t="shared" si="489"/>
        <v>0</v>
      </c>
      <c r="O445" s="60">
        <f t="shared" si="490"/>
        <v>0</v>
      </c>
      <c r="P445" s="60">
        <f t="shared" ref="P445:S445" si="491">P442+P444</f>
        <v>0</v>
      </c>
      <c r="Q445" s="60">
        <f t="shared" si="491"/>
        <v>0</v>
      </c>
      <c r="R445" s="60">
        <f t="shared" si="491"/>
        <v>0</v>
      </c>
      <c r="S445" s="60">
        <f t="shared" si="491"/>
        <v>0</v>
      </c>
      <c r="T445" s="16"/>
      <c r="U445" s="16"/>
      <c r="V445" s="16"/>
      <c r="W445" s="16"/>
      <c r="X445" s="16"/>
      <c r="Y445" s="16"/>
      <c r="Z445" s="16"/>
      <c r="AA445" s="16"/>
    </row>
    <row r="446" ht="12.0" customHeight="1">
      <c r="A446" s="63" t="s">
        <v>99</v>
      </c>
      <c r="B446" s="64">
        <v>0.25</v>
      </c>
      <c r="C446" s="60">
        <f t="shared" ref="C446:N446" si="492">C445*$B$16</f>
        <v>0</v>
      </c>
      <c r="D446" s="60">
        <f t="shared" si="492"/>
        <v>0</v>
      </c>
      <c r="E446" s="60">
        <f t="shared" si="492"/>
        <v>0</v>
      </c>
      <c r="F446" s="60">
        <f t="shared" si="492"/>
        <v>0</v>
      </c>
      <c r="G446" s="60">
        <f t="shared" si="492"/>
        <v>0</v>
      </c>
      <c r="H446" s="60">
        <f t="shared" si="492"/>
        <v>0</v>
      </c>
      <c r="I446" s="60">
        <f t="shared" si="492"/>
        <v>0</v>
      </c>
      <c r="J446" s="60">
        <f t="shared" si="492"/>
        <v>0</v>
      </c>
      <c r="K446" s="60">
        <f t="shared" si="492"/>
        <v>0</v>
      </c>
      <c r="L446" s="60">
        <f t="shared" si="492"/>
        <v>0</v>
      </c>
      <c r="M446" s="60">
        <f t="shared" si="492"/>
        <v>0</v>
      </c>
      <c r="N446" s="60">
        <f t="shared" si="492"/>
        <v>0</v>
      </c>
      <c r="O446" s="60">
        <f t="shared" si="490"/>
        <v>0</v>
      </c>
      <c r="P446" s="60">
        <f t="shared" ref="P446:S446" si="493">P445*$B446</f>
        <v>0</v>
      </c>
      <c r="Q446" s="60">
        <f t="shared" si="493"/>
        <v>0</v>
      </c>
      <c r="R446" s="60">
        <f t="shared" si="493"/>
        <v>0</v>
      </c>
      <c r="S446" s="60">
        <f t="shared" si="493"/>
        <v>0</v>
      </c>
      <c r="T446" s="16"/>
      <c r="U446" s="16"/>
      <c r="V446" s="16"/>
      <c r="W446" s="16"/>
      <c r="X446" s="16"/>
      <c r="Y446" s="16"/>
      <c r="Z446" s="16"/>
      <c r="AA446" s="16"/>
    </row>
    <row r="447" ht="12.0" customHeight="1">
      <c r="A447" s="63" t="s">
        <v>100</v>
      </c>
      <c r="B447" s="65">
        <f>1-B446</f>
        <v>0.75</v>
      </c>
      <c r="C447" s="60">
        <f t="shared" ref="C447:N447" si="494">C445*$B$17</f>
        <v>0</v>
      </c>
      <c r="D447" s="60">
        <f t="shared" si="494"/>
        <v>0</v>
      </c>
      <c r="E447" s="60">
        <f t="shared" si="494"/>
        <v>0</v>
      </c>
      <c r="F447" s="60">
        <f t="shared" si="494"/>
        <v>0</v>
      </c>
      <c r="G447" s="60">
        <f t="shared" si="494"/>
        <v>0</v>
      </c>
      <c r="H447" s="60">
        <f t="shared" si="494"/>
        <v>0</v>
      </c>
      <c r="I447" s="60">
        <f t="shared" si="494"/>
        <v>0</v>
      </c>
      <c r="J447" s="60">
        <f t="shared" si="494"/>
        <v>0</v>
      </c>
      <c r="K447" s="60">
        <f t="shared" si="494"/>
        <v>0</v>
      </c>
      <c r="L447" s="60">
        <f t="shared" si="494"/>
        <v>0</v>
      </c>
      <c r="M447" s="60">
        <f t="shared" si="494"/>
        <v>0</v>
      </c>
      <c r="N447" s="60">
        <f t="shared" si="494"/>
        <v>0</v>
      </c>
      <c r="O447" s="60">
        <f t="shared" si="490"/>
        <v>0</v>
      </c>
      <c r="P447" s="60">
        <f t="shared" ref="P447:S447" si="495">P445-P446</f>
        <v>0</v>
      </c>
      <c r="Q447" s="60">
        <f t="shared" si="495"/>
        <v>0</v>
      </c>
      <c r="R447" s="60">
        <f t="shared" si="495"/>
        <v>0</v>
      </c>
      <c r="S447" s="60">
        <f t="shared" si="495"/>
        <v>0</v>
      </c>
      <c r="T447" s="16"/>
      <c r="U447" s="16"/>
      <c r="V447" s="16"/>
      <c r="W447" s="16"/>
      <c r="X447" s="16"/>
      <c r="Y447" s="16"/>
      <c r="Z447" s="16"/>
      <c r="AA447" s="16"/>
    </row>
    <row r="448" ht="12.0" customHeight="1">
      <c r="A448" s="51" t="str">
        <f>Vendas!A459</f>
        <v/>
      </c>
      <c r="B448" s="29"/>
      <c r="C448" s="52" t="s">
        <v>73</v>
      </c>
      <c r="D448" s="52" t="s">
        <v>74</v>
      </c>
      <c r="E448" s="52" t="s">
        <v>75</v>
      </c>
      <c r="F448" s="52" t="s">
        <v>76</v>
      </c>
      <c r="G448" s="52" t="s">
        <v>77</v>
      </c>
      <c r="H448" s="52" t="s">
        <v>78</v>
      </c>
      <c r="I448" s="52" t="s">
        <v>79</v>
      </c>
      <c r="J448" s="52" t="s">
        <v>80</v>
      </c>
      <c r="K448" s="52" t="s">
        <v>81</v>
      </c>
      <c r="L448" s="52" t="s">
        <v>82</v>
      </c>
      <c r="M448" s="52" t="s">
        <v>83</v>
      </c>
      <c r="N448" s="52" t="s">
        <v>84</v>
      </c>
      <c r="O448" s="52" t="s">
        <v>26</v>
      </c>
      <c r="P448" s="52" t="s">
        <v>27</v>
      </c>
      <c r="Q448" s="52" t="s">
        <v>28</v>
      </c>
      <c r="R448" s="52" t="s">
        <v>29</v>
      </c>
      <c r="S448" s="52" t="s">
        <v>30</v>
      </c>
      <c r="T448" s="16"/>
      <c r="U448" s="16"/>
      <c r="V448" s="16"/>
      <c r="W448" s="16"/>
      <c r="X448" s="16"/>
      <c r="Y448" s="16"/>
      <c r="Z448" s="16"/>
      <c r="AA448" s="16"/>
    </row>
    <row r="449" ht="12.0" customHeight="1">
      <c r="A449" s="58" t="s">
        <v>102</v>
      </c>
      <c r="B449" s="29"/>
      <c r="C449" s="56" t="str">
        <f>Vendas!C461</f>
        <v/>
      </c>
      <c r="D449" s="56" t="str">
        <f>Vendas!D461</f>
        <v/>
      </c>
      <c r="E449" s="56" t="str">
        <f>Vendas!E461</f>
        <v/>
      </c>
      <c r="F449" s="56" t="str">
        <f>Vendas!F461</f>
        <v/>
      </c>
      <c r="G449" s="56" t="str">
        <f>Vendas!G461</f>
        <v/>
      </c>
      <c r="H449" s="56" t="str">
        <f>Vendas!H461</f>
        <v/>
      </c>
      <c r="I449" s="56" t="str">
        <f>Vendas!I461</f>
        <v/>
      </c>
      <c r="J449" s="56" t="str">
        <f>Vendas!J461</f>
        <v/>
      </c>
      <c r="K449" s="56" t="str">
        <f>Vendas!K461</f>
        <v/>
      </c>
      <c r="L449" s="56" t="str">
        <f>Vendas!L461</f>
        <v/>
      </c>
      <c r="M449" s="56" t="str">
        <f>Vendas!M461</f>
        <v/>
      </c>
      <c r="N449" s="56" t="str">
        <f>Vendas!N461</f>
        <v/>
      </c>
      <c r="O449" s="56">
        <f>SUM(C449:N449)</f>
        <v>0</v>
      </c>
      <c r="P449" s="56" t="str">
        <f>Vendas!P461</f>
        <v/>
      </c>
      <c r="Q449" s="56" t="str">
        <f>Vendas!Q461</f>
        <v/>
      </c>
      <c r="R449" s="56" t="str">
        <f>Vendas!R461</f>
        <v/>
      </c>
      <c r="S449" s="56" t="str">
        <f>Vendas!S461</f>
        <v/>
      </c>
      <c r="T449" s="16"/>
      <c r="U449" s="16"/>
      <c r="V449" s="16"/>
      <c r="W449" s="16"/>
      <c r="X449" s="16"/>
      <c r="Y449" s="16"/>
      <c r="Z449" s="16"/>
      <c r="AA449" s="16"/>
    </row>
    <row r="450" ht="12.0" customHeight="1">
      <c r="A450" s="63" t="s">
        <v>111</v>
      </c>
      <c r="B450" s="45">
        <v>0.0</v>
      </c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16"/>
      <c r="U450" s="16"/>
      <c r="V450" s="16"/>
      <c r="W450" s="16"/>
      <c r="X450" s="16"/>
      <c r="Y450" s="16"/>
      <c r="Z450" s="16"/>
      <c r="AA450" s="16"/>
    </row>
    <row r="451" ht="12.0" customHeight="1">
      <c r="A451" s="58" t="s">
        <v>103</v>
      </c>
      <c r="B451" s="29"/>
      <c r="C451" s="60">
        <f>Vendas!C462*(1-$B450)</f>
        <v>0</v>
      </c>
      <c r="D451" s="60">
        <f>Vendas!D462*(1-$B450)</f>
        <v>0</v>
      </c>
      <c r="E451" s="60">
        <f>Vendas!E462*(1-$B450)</f>
        <v>0</v>
      </c>
      <c r="F451" s="60">
        <f>Vendas!F462*(1-$B450)</f>
        <v>0</v>
      </c>
      <c r="G451" s="60">
        <f>Vendas!G462*(1-$B450)</f>
        <v>0</v>
      </c>
      <c r="H451" s="60">
        <f>Vendas!H462*(1-$B450)</f>
        <v>0</v>
      </c>
      <c r="I451" s="60">
        <f>Vendas!I462*(1-$B450)</f>
        <v>0</v>
      </c>
      <c r="J451" s="60">
        <f>Vendas!J462*(1-$B450)</f>
        <v>0</v>
      </c>
      <c r="K451" s="60">
        <f>Vendas!K462*(1-$B450)</f>
        <v>0</v>
      </c>
      <c r="L451" s="60">
        <f>Vendas!L462*(1-$B450)</f>
        <v>0</v>
      </c>
      <c r="M451" s="60">
        <f>Vendas!M462*(1-$B450)</f>
        <v>0</v>
      </c>
      <c r="N451" s="60">
        <f>Vendas!N462*(1-$B450)</f>
        <v>0</v>
      </c>
      <c r="O451" s="60">
        <f>AVERAGE(C451:N451)</f>
        <v>0</v>
      </c>
      <c r="P451" s="60">
        <f>Vendas!P462*(1-Aprovisionamento!$B450)</f>
        <v>0</v>
      </c>
      <c r="Q451" s="60">
        <f>Vendas!Q462*(1-Aprovisionamento!$B450)</f>
        <v>0</v>
      </c>
      <c r="R451" s="60">
        <f>Vendas!R462*(1-Aprovisionamento!$B450)</f>
        <v>0</v>
      </c>
      <c r="S451" s="60">
        <f>Vendas!S462*(1-Aprovisionamento!$B450)</f>
        <v>0</v>
      </c>
      <c r="T451" s="16"/>
      <c r="U451" s="16"/>
      <c r="V451" s="16"/>
      <c r="W451" s="16"/>
      <c r="X451" s="16"/>
      <c r="Y451" s="16"/>
      <c r="Z451" s="16"/>
      <c r="AA451" s="16"/>
    </row>
    <row r="452" ht="12.0" customHeight="1">
      <c r="A452" s="58" t="s">
        <v>112</v>
      </c>
      <c r="B452" s="29"/>
      <c r="C452" s="60">
        <f t="shared" ref="C452:N452" si="496">C449*C451</f>
        <v>0</v>
      </c>
      <c r="D452" s="60">
        <f t="shared" si="496"/>
        <v>0</v>
      </c>
      <c r="E452" s="60">
        <f t="shared" si="496"/>
        <v>0</v>
      </c>
      <c r="F452" s="60">
        <f t="shared" si="496"/>
        <v>0</v>
      </c>
      <c r="G452" s="60">
        <f t="shared" si="496"/>
        <v>0</v>
      </c>
      <c r="H452" s="60">
        <f t="shared" si="496"/>
        <v>0</v>
      </c>
      <c r="I452" s="60">
        <f t="shared" si="496"/>
        <v>0</v>
      </c>
      <c r="J452" s="60">
        <f t="shared" si="496"/>
        <v>0</v>
      </c>
      <c r="K452" s="60">
        <f t="shared" si="496"/>
        <v>0</v>
      </c>
      <c r="L452" s="60">
        <f t="shared" si="496"/>
        <v>0</v>
      </c>
      <c r="M452" s="60">
        <f t="shared" si="496"/>
        <v>0</v>
      </c>
      <c r="N452" s="60">
        <f t="shared" si="496"/>
        <v>0</v>
      </c>
      <c r="O452" s="60">
        <f>SUM(C452:N452)</f>
        <v>0</v>
      </c>
      <c r="P452" s="60">
        <f t="shared" ref="P452:S452" si="497">P449*P451</f>
        <v>0</v>
      </c>
      <c r="Q452" s="60">
        <f t="shared" si="497"/>
        <v>0</v>
      </c>
      <c r="R452" s="60">
        <f t="shared" si="497"/>
        <v>0</v>
      </c>
      <c r="S452" s="60">
        <f t="shared" si="497"/>
        <v>0</v>
      </c>
      <c r="T452" s="16"/>
      <c r="U452" s="16"/>
      <c r="V452" s="16"/>
      <c r="W452" s="16"/>
      <c r="X452" s="16"/>
      <c r="Y452" s="16"/>
      <c r="Z452" s="16"/>
      <c r="AA452" s="16"/>
    </row>
    <row r="453" ht="12.0" customHeight="1">
      <c r="A453" s="58" t="s">
        <v>96</v>
      </c>
      <c r="B453" s="29"/>
      <c r="C453" s="61" t="str">
        <f>Vendas!C464</f>
        <v/>
      </c>
      <c r="D453" s="61" t="str">
        <f>Vendas!D464</f>
        <v/>
      </c>
      <c r="E453" s="61" t="str">
        <f>Vendas!E464</f>
        <v/>
      </c>
      <c r="F453" s="61" t="str">
        <f>Vendas!F464</f>
        <v/>
      </c>
      <c r="G453" s="61" t="str">
        <f>Vendas!G464</f>
        <v/>
      </c>
      <c r="H453" s="61" t="str">
        <f>Vendas!H464</f>
        <v/>
      </c>
      <c r="I453" s="61" t="str">
        <f>Vendas!I464</f>
        <v/>
      </c>
      <c r="J453" s="61" t="str">
        <f>Vendas!J464</f>
        <v/>
      </c>
      <c r="K453" s="61" t="str">
        <f>Vendas!K464</f>
        <v/>
      </c>
      <c r="L453" s="61" t="str">
        <f>Vendas!L464</f>
        <v/>
      </c>
      <c r="M453" s="61" t="str">
        <f>Vendas!M464</f>
        <v/>
      </c>
      <c r="N453" s="61" t="str">
        <f>Vendas!N464</f>
        <v/>
      </c>
      <c r="O453" s="60"/>
      <c r="P453" s="60"/>
      <c r="Q453" s="60"/>
      <c r="R453" s="60"/>
      <c r="S453" s="60"/>
      <c r="T453" s="16"/>
      <c r="U453" s="16"/>
      <c r="V453" s="16"/>
      <c r="W453" s="16"/>
      <c r="X453" s="16"/>
      <c r="Y453" s="16"/>
      <c r="Z453" s="16"/>
      <c r="AA453" s="16"/>
    </row>
    <row r="454" ht="12.0" customHeight="1">
      <c r="A454" s="58" t="s">
        <v>113</v>
      </c>
      <c r="B454" s="29"/>
      <c r="C454" s="60">
        <f t="shared" ref="C454:N454" si="498">C452*C453</f>
        <v>0</v>
      </c>
      <c r="D454" s="60">
        <f t="shared" si="498"/>
        <v>0</v>
      </c>
      <c r="E454" s="60">
        <f t="shared" si="498"/>
        <v>0</v>
      </c>
      <c r="F454" s="60">
        <f t="shared" si="498"/>
        <v>0</v>
      </c>
      <c r="G454" s="60">
        <f t="shared" si="498"/>
        <v>0</v>
      </c>
      <c r="H454" s="60">
        <f t="shared" si="498"/>
        <v>0</v>
      </c>
      <c r="I454" s="60">
        <f t="shared" si="498"/>
        <v>0</v>
      </c>
      <c r="J454" s="60">
        <f t="shared" si="498"/>
        <v>0</v>
      </c>
      <c r="K454" s="60">
        <f t="shared" si="498"/>
        <v>0</v>
      </c>
      <c r="L454" s="60">
        <f t="shared" si="498"/>
        <v>0</v>
      </c>
      <c r="M454" s="60">
        <f t="shared" si="498"/>
        <v>0</v>
      </c>
      <c r="N454" s="60">
        <f t="shared" si="498"/>
        <v>0</v>
      </c>
      <c r="O454" s="60">
        <f t="shared" ref="O454:O457" si="501">SUM(C454:N454)</f>
        <v>0</v>
      </c>
      <c r="P454" s="60">
        <f t="shared" ref="P454:S454" si="499">P452*$C453</f>
        <v>0</v>
      </c>
      <c r="Q454" s="60">
        <f t="shared" si="499"/>
        <v>0</v>
      </c>
      <c r="R454" s="60">
        <f t="shared" si="499"/>
        <v>0</v>
      </c>
      <c r="S454" s="60">
        <f t="shared" si="499"/>
        <v>0</v>
      </c>
      <c r="T454" s="16"/>
      <c r="U454" s="16"/>
      <c r="V454" s="16"/>
      <c r="W454" s="16"/>
      <c r="X454" s="16"/>
      <c r="Y454" s="16"/>
      <c r="Z454" s="16"/>
      <c r="AA454" s="16"/>
    </row>
    <row r="455" ht="12.0" customHeight="1">
      <c r="A455" s="58" t="s">
        <v>98</v>
      </c>
      <c r="B455" s="29"/>
      <c r="C455" s="60">
        <f t="shared" ref="C455:N455" si="500">C452+C454</f>
        <v>0</v>
      </c>
      <c r="D455" s="60">
        <f t="shared" si="500"/>
        <v>0</v>
      </c>
      <c r="E455" s="60">
        <f t="shared" si="500"/>
        <v>0</v>
      </c>
      <c r="F455" s="60">
        <f t="shared" si="500"/>
        <v>0</v>
      </c>
      <c r="G455" s="60">
        <f t="shared" si="500"/>
        <v>0</v>
      </c>
      <c r="H455" s="60">
        <f t="shared" si="500"/>
        <v>0</v>
      </c>
      <c r="I455" s="60">
        <f t="shared" si="500"/>
        <v>0</v>
      </c>
      <c r="J455" s="60">
        <f t="shared" si="500"/>
        <v>0</v>
      </c>
      <c r="K455" s="60">
        <f t="shared" si="500"/>
        <v>0</v>
      </c>
      <c r="L455" s="60">
        <f t="shared" si="500"/>
        <v>0</v>
      </c>
      <c r="M455" s="60">
        <f t="shared" si="500"/>
        <v>0</v>
      </c>
      <c r="N455" s="60">
        <f t="shared" si="500"/>
        <v>0</v>
      </c>
      <c r="O455" s="60">
        <f t="shared" si="501"/>
        <v>0</v>
      </c>
      <c r="P455" s="60">
        <f t="shared" ref="P455:S455" si="502">P452+P454</f>
        <v>0</v>
      </c>
      <c r="Q455" s="60">
        <f t="shared" si="502"/>
        <v>0</v>
      </c>
      <c r="R455" s="60">
        <f t="shared" si="502"/>
        <v>0</v>
      </c>
      <c r="S455" s="60">
        <f t="shared" si="502"/>
        <v>0</v>
      </c>
      <c r="T455" s="16"/>
      <c r="U455" s="16"/>
      <c r="V455" s="16"/>
      <c r="W455" s="16"/>
      <c r="X455" s="16"/>
      <c r="Y455" s="16"/>
      <c r="Z455" s="16"/>
      <c r="AA455" s="16"/>
    </row>
    <row r="456" ht="12.0" customHeight="1">
      <c r="A456" s="63" t="s">
        <v>99</v>
      </c>
      <c r="B456" s="64">
        <v>0.25</v>
      </c>
      <c r="C456" s="60">
        <f t="shared" ref="C456:N456" si="503">C455*$B$16</f>
        <v>0</v>
      </c>
      <c r="D456" s="60">
        <f t="shared" si="503"/>
        <v>0</v>
      </c>
      <c r="E456" s="60">
        <f t="shared" si="503"/>
        <v>0</v>
      </c>
      <c r="F456" s="60">
        <f t="shared" si="503"/>
        <v>0</v>
      </c>
      <c r="G456" s="60">
        <f t="shared" si="503"/>
        <v>0</v>
      </c>
      <c r="H456" s="60">
        <f t="shared" si="503"/>
        <v>0</v>
      </c>
      <c r="I456" s="60">
        <f t="shared" si="503"/>
        <v>0</v>
      </c>
      <c r="J456" s="60">
        <f t="shared" si="503"/>
        <v>0</v>
      </c>
      <c r="K456" s="60">
        <f t="shared" si="503"/>
        <v>0</v>
      </c>
      <c r="L456" s="60">
        <f t="shared" si="503"/>
        <v>0</v>
      </c>
      <c r="M456" s="60">
        <f t="shared" si="503"/>
        <v>0</v>
      </c>
      <c r="N456" s="60">
        <f t="shared" si="503"/>
        <v>0</v>
      </c>
      <c r="O456" s="60">
        <f t="shared" si="501"/>
        <v>0</v>
      </c>
      <c r="P456" s="60">
        <f t="shared" ref="P456:S456" si="504">P455*$B456</f>
        <v>0</v>
      </c>
      <c r="Q456" s="60">
        <f t="shared" si="504"/>
        <v>0</v>
      </c>
      <c r="R456" s="60">
        <f t="shared" si="504"/>
        <v>0</v>
      </c>
      <c r="S456" s="60">
        <f t="shared" si="504"/>
        <v>0</v>
      </c>
      <c r="T456" s="16"/>
      <c r="U456" s="16"/>
      <c r="V456" s="16"/>
      <c r="W456" s="16"/>
      <c r="X456" s="16"/>
      <c r="Y456" s="16"/>
      <c r="Z456" s="16"/>
      <c r="AA456" s="16"/>
    </row>
    <row r="457" ht="12.0" customHeight="1">
      <c r="A457" s="63" t="s">
        <v>100</v>
      </c>
      <c r="B457" s="65">
        <f>1-B456</f>
        <v>0.75</v>
      </c>
      <c r="C457" s="60">
        <f t="shared" ref="C457:N457" si="505">C455*$B$17</f>
        <v>0</v>
      </c>
      <c r="D457" s="60">
        <f t="shared" si="505"/>
        <v>0</v>
      </c>
      <c r="E457" s="60">
        <f t="shared" si="505"/>
        <v>0</v>
      </c>
      <c r="F457" s="60">
        <f t="shared" si="505"/>
        <v>0</v>
      </c>
      <c r="G457" s="60">
        <f t="shared" si="505"/>
        <v>0</v>
      </c>
      <c r="H457" s="60">
        <f t="shared" si="505"/>
        <v>0</v>
      </c>
      <c r="I457" s="60">
        <f t="shared" si="505"/>
        <v>0</v>
      </c>
      <c r="J457" s="60">
        <f t="shared" si="505"/>
        <v>0</v>
      </c>
      <c r="K457" s="60">
        <f t="shared" si="505"/>
        <v>0</v>
      </c>
      <c r="L457" s="60">
        <f t="shared" si="505"/>
        <v>0</v>
      </c>
      <c r="M457" s="60">
        <f t="shared" si="505"/>
        <v>0</v>
      </c>
      <c r="N457" s="60">
        <f t="shared" si="505"/>
        <v>0</v>
      </c>
      <c r="O457" s="60">
        <f t="shared" si="501"/>
        <v>0</v>
      </c>
      <c r="P457" s="60">
        <f t="shared" ref="P457:S457" si="506">P455-P456</f>
        <v>0</v>
      </c>
      <c r="Q457" s="60">
        <f t="shared" si="506"/>
        <v>0</v>
      </c>
      <c r="R457" s="60">
        <f t="shared" si="506"/>
        <v>0</v>
      </c>
      <c r="S457" s="60">
        <f t="shared" si="506"/>
        <v>0</v>
      </c>
      <c r="T457" s="16"/>
      <c r="U457" s="16"/>
      <c r="V457" s="16"/>
      <c r="W457" s="16"/>
      <c r="X457" s="16"/>
      <c r="Y457" s="16"/>
      <c r="Z457" s="16"/>
      <c r="AA457" s="16"/>
    </row>
    <row r="458" ht="12.0" customHeight="1">
      <c r="A458" s="51" t="str">
        <f>Vendas!A469</f>
        <v/>
      </c>
      <c r="B458" s="29"/>
      <c r="C458" s="52" t="s">
        <v>73</v>
      </c>
      <c r="D458" s="52" t="s">
        <v>74</v>
      </c>
      <c r="E458" s="52" t="s">
        <v>75</v>
      </c>
      <c r="F458" s="52" t="s">
        <v>76</v>
      </c>
      <c r="G458" s="52" t="s">
        <v>77</v>
      </c>
      <c r="H458" s="52" t="s">
        <v>78</v>
      </c>
      <c r="I458" s="52" t="s">
        <v>79</v>
      </c>
      <c r="J458" s="52" t="s">
        <v>80</v>
      </c>
      <c r="K458" s="52" t="s">
        <v>81</v>
      </c>
      <c r="L458" s="52" t="s">
        <v>82</v>
      </c>
      <c r="M458" s="52" t="s">
        <v>83</v>
      </c>
      <c r="N458" s="52" t="s">
        <v>84</v>
      </c>
      <c r="O458" s="52" t="s">
        <v>26</v>
      </c>
      <c r="P458" s="52" t="s">
        <v>27</v>
      </c>
      <c r="Q458" s="52" t="s">
        <v>28</v>
      </c>
      <c r="R458" s="52" t="s">
        <v>29</v>
      </c>
      <c r="S458" s="52" t="s">
        <v>30</v>
      </c>
      <c r="T458" s="16"/>
      <c r="U458" s="16"/>
      <c r="V458" s="16"/>
      <c r="W458" s="16"/>
      <c r="X458" s="16"/>
      <c r="Y458" s="16"/>
      <c r="Z458" s="16"/>
      <c r="AA458" s="16"/>
    </row>
    <row r="459" ht="12.0" customHeight="1">
      <c r="A459" s="58" t="s">
        <v>102</v>
      </c>
      <c r="B459" s="29"/>
      <c r="C459" s="56" t="str">
        <f>Vendas!C471</f>
        <v/>
      </c>
      <c r="D459" s="56" t="str">
        <f>Vendas!D471</f>
        <v/>
      </c>
      <c r="E459" s="56" t="str">
        <f>Vendas!E471</f>
        <v/>
      </c>
      <c r="F459" s="56" t="str">
        <f>Vendas!F471</f>
        <v/>
      </c>
      <c r="G459" s="56" t="str">
        <f>Vendas!G471</f>
        <v/>
      </c>
      <c r="H459" s="56" t="str">
        <f>Vendas!H471</f>
        <v/>
      </c>
      <c r="I459" s="56" t="str">
        <f>Vendas!I471</f>
        <v/>
      </c>
      <c r="J459" s="56" t="str">
        <f>Vendas!J471</f>
        <v/>
      </c>
      <c r="K459" s="56" t="str">
        <f>Vendas!K471</f>
        <v/>
      </c>
      <c r="L459" s="56" t="str">
        <f>Vendas!L471</f>
        <v/>
      </c>
      <c r="M459" s="56" t="str">
        <f>Vendas!M471</f>
        <v/>
      </c>
      <c r="N459" s="56" t="str">
        <f>Vendas!N471</f>
        <v/>
      </c>
      <c r="O459" s="56">
        <f>SUM(C459:N459)</f>
        <v>0</v>
      </c>
      <c r="P459" s="56" t="str">
        <f>Vendas!P471</f>
        <v/>
      </c>
      <c r="Q459" s="56" t="str">
        <f>Vendas!Q471</f>
        <v/>
      </c>
      <c r="R459" s="56" t="str">
        <f>Vendas!R471</f>
        <v/>
      </c>
      <c r="S459" s="56" t="str">
        <f>Vendas!S471</f>
        <v/>
      </c>
      <c r="T459" s="16"/>
      <c r="U459" s="16"/>
      <c r="V459" s="16"/>
      <c r="W459" s="16"/>
      <c r="X459" s="16"/>
      <c r="Y459" s="16"/>
      <c r="Z459" s="16"/>
      <c r="AA459" s="16"/>
    </row>
    <row r="460" ht="12.0" customHeight="1">
      <c r="A460" s="63" t="s">
        <v>111</v>
      </c>
      <c r="B460" s="45">
        <v>0.0</v>
      </c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16"/>
      <c r="U460" s="16"/>
      <c r="V460" s="16"/>
      <c r="W460" s="16"/>
      <c r="X460" s="16"/>
      <c r="Y460" s="16"/>
      <c r="Z460" s="16"/>
      <c r="AA460" s="16"/>
    </row>
    <row r="461" ht="12.0" customHeight="1">
      <c r="A461" s="58" t="s">
        <v>103</v>
      </c>
      <c r="B461" s="29"/>
      <c r="C461" s="60">
        <f>Vendas!C472*(1-$B460)</f>
        <v>0</v>
      </c>
      <c r="D461" s="60">
        <f>Vendas!D472*(1-$B460)</f>
        <v>0</v>
      </c>
      <c r="E461" s="60">
        <f>Vendas!E472*(1-$B460)</f>
        <v>0</v>
      </c>
      <c r="F461" s="60">
        <f>Vendas!F472*(1-$B460)</f>
        <v>0</v>
      </c>
      <c r="G461" s="60">
        <f>Vendas!G472*(1-$B460)</f>
        <v>0</v>
      </c>
      <c r="H461" s="60">
        <f>Vendas!H472*(1-$B460)</f>
        <v>0</v>
      </c>
      <c r="I461" s="60">
        <f>Vendas!I472*(1-$B460)</f>
        <v>0</v>
      </c>
      <c r="J461" s="60">
        <f>Vendas!J472*(1-$B460)</f>
        <v>0</v>
      </c>
      <c r="K461" s="60">
        <f>Vendas!K472*(1-$B460)</f>
        <v>0</v>
      </c>
      <c r="L461" s="60">
        <f>Vendas!L472*(1-$B460)</f>
        <v>0</v>
      </c>
      <c r="M461" s="60">
        <f>Vendas!M472*(1-$B460)</f>
        <v>0</v>
      </c>
      <c r="N461" s="60">
        <f>Vendas!N472*(1-$B460)</f>
        <v>0</v>
      </c>
      <c r="O461" s="60">
        <f>AVERAGE(C461:N461)</f>
        <v>0</v>
      </c>
      <c r="P461" s="60">
        <f>Vendas!P472*(1-Aprovisionamento!$B460)</f>
        <v>0</v>
      </c>
      <c r="Q461" s="60">
        <f>Vendas!Q472*(1-Aprovisionamento!$B460)</f>
        <v>0</v>
      </c>
      <c r="R461" s="60">
        <f>Vendas!R472*(1-Aprovisionamento!$B460)</f>
        <v>0</v>
      </c>
      <c r="S461" s="60">
        <f>Vendas!S472*(1-Aprovisionamento!$B460)</f>
        <v>0</v>
      </c>
      <c r="T461" s="16"/>
      <c r="U461" s="16"/>
      <c r="V461" s="16"/>
      <c r="W461" s="16"/>
      <c r="X461" s="16"/>
      <c r="Y461" s="16"/>
      <c r="Z461" s="16"/>
      <c r="AA461" s="16"/>
    </row>
    <row r="462" ht="12.0" customHeight="1">
      <c r="A462" s="58" t="s">
        <v>112</v>
      </c>
      <c r="B462" s="29"/>
      <c r="C462" s="60">
        <f t="shared" ref="C462:N462" si="507">C459*C461</f>
        <v>0</v>
      </c>
      <c r="D462" s="60">
        <f t="shared" si="507"/>
        <v>0</v>
      </c>
      <c r="E462" s="60">
        <f t="shared" si="507"/>
        <v>0</v>
      </c>
      <c r="F462" s="60">
        <f t="shared" si="507"/>
        <v>0</v>
      </c>
      <c r="G462" s="60">
        <f t="shared" si="507"/>
        <v>0</v>
      </c>
      <c r="H462" s="60">
        <f t="shared" si="507"/>
        <v>0</v>
      </c>
      <c r="I462" s="60">
        <f t="shared" si="507"/>
        <v>0</v>
      </c>
      <c r="J462" s="60">
        <f t="shared" si="507"/>
        <v>0</v>
      </c>
      <c r="K462" s="60">
        <f t="shared" si="507"/>
        <v>0</v>
      </c>
      <c r="L462" s="60">
        <f t="shared" si="507"/>
        <v>0</v>
      </c>
      <c r="M462" s="60">
        <f t="shared" si="507"/>
        <v>0</v>
      </c>
      <c r="N462" s="60">
        <f t="shared" si="507"/>
        <v>0</v>
      </c>
      <c r="O462" s="60">
        <f>SUM(C462:N462)</f>
        <v>0</v>
      </c>
      <c r="P462" s="60">
        <f t="shared" ref="P462:S462" si="508">P459*P461</f>
        <v>0</v>
      </c>
      <c r="Q462" s="60">
        <f t="shared" si="508"/>
        <v>0</v>
      </c>
      <c r="R462" s="60">
        <f t="shared" si="508"/>
        <v>0</v>
      </c>
      <c r="S462" s="60">
        <f t="shared" si="508"/>
        <v>0</v>
      </c>
      <c r="T462" s="16"/>
      <c r="U462" s="16"/>
      <c r="V462" s="16"/>
      <c r="W462" s="16"/>
      <c r="X462" s="16"/>
      <c r="Y462" s="16"/>
      <c r="Z462" s="16"/>
      <c r="AA462" s="16"/>
    </row>
    <row r="463" ht="12.0" customHeight="1">
      <c r="A463" s="58" t="s">
        <v>96</v>
      </c>
      <c r="B463" s="29"/>
      <c r="C463" s="61" t="str">
        <f>Vendas!C474</f>
        <v/>
      </c>
      <c r="D463" s="61" t="str">
        <f>Vendas!D474</f>
        <v/>
      </c>
      <c r="E463" s="61" t="str">
        <f>Vendas!E474</f>
        <v/>
      </c>
      <c r="F463" s="61" t="str">
        <f>Vendas!F474</f>
        <v/>
      </c>
      <c r="G463" s="61" t="str">
        <f>Vendas!G474</f>
        <v/>
      </c>
      <c r="H463" s="61" t="str">
        <f>Vendas!H474</f>
        <v/>
      </c>
      <c r="I463" s="61" t="str">
        <f>Vendas!I474</f>
        <v/>
      </c>
      <c r="J463" s="61" t="str">
        <f>Vendas!J474</f>
        <v/>
      </c>
      <c r="K463" s="61" t="str">
        <f>Vendas!K474</f>
        <v/>
      </c>
      <c r="L463" s="61" t="str">
        <f>Vendas!L474</f>
        <v/>
      </c>
      <c r="M463" s="61" t="str">
        <f>Vendas!M474</f>
        <v/>
      </c>
      <c r="N463" s="61" t="str">
        <f>Vendas!N474</f>
        <v/>
      </c>
      <c r="O463" s="60"/>
      <c r="P463" s="60"/>
      <c r="Q463" s="60"/>
      <c r="R463" s="60"/>
      <c r="S463" s="60"/>
      <c r="T463" s="16"/>
      <c r="U463" s="16"/>
      <c r="V463" s="16"/>
      <c r="W463" s="16"/>
      <c r="X463" s="16"/>
      <c r="Y463" s="16"/>
      <c r="Z463" s="16"/>
      <c r="AA463" s="16"/>
    </row>
    <row r="464" ht="12.0" customHeight="1">
      <c r="A464" s="58" t="s">
        <v>113</v>
      </c>
      <c r="B464" s="29"/>
      <c r="C464" s="60">
        <f t="shared" ref="C464:N464" si="509">C462*C463</f>
        <v>0</v>
      </c>
      <c r="D464" s="60">
        <f t="shared" si="509"/>
        <v>0</v>
      </c>
      <c r="E464" s="60">
        <f t="shared" si="509"/>
        <v>0</v>
      </c>
      <c r="F464" s="60">
        <f t="shared" si="509"/>
        <v>0</v>
      </c>
      <c r="G464" s="60">
        <f t="shared" si="509"/>
        <v>0</v>
      </c>
      <c r="H464" s="60">
        <f t="shared" si="509"/>
        <v>0</v>
      </c>
      <c r="I464" s="60">
        <f t="shared" si="509"/>
        <v>0</v>
      </c>
      <c r="J464" s="60">
        <f t="shared" si="509"/>
        <v>0</v>
      </c>
      <c r="K464" s="60">
        <f t="shared" si="509"/>
        <v>0</v>
      </c>
      <c r="L464" s="60">
        <f t="shared" si="509"/>
        <v>0</v>
      </c>
      <c r="M464" s="60">
        <f t="shared" si="509"/>
        <v>0</v>
      </c>
      <c r="N464" s="60">
        <f t="shared" si="509"/>
        <v>0</v>
      </c>
      <c r="O464" s="60">
        <f t="shared" ref="O464:O467" si="512">SUM(C464:N464)</f>
        <v>0</v>
      </c>
      <c r="P464" s="60">
        <f t="shared" ref="P464:S464" si="510">P462*$C463</f>
        <v>0</v>
      </c>
      <c r="Q464" s="60">
        <f t="shared" si="510"/>
        <v>0</v>
      </c>
      <c r="R464" s="60">
        <f t="shared" si="510"/>
        <v>0</v>
      </c>
      <c r="S464" s="60">
        <f t="shared" si="510"/>
        <v>0</v>
      </c>
      <c r="T464" s="16"/>
      <c r="U464" s="16"/>
      <c r="V464" s="16"/>
      <c r="W464" s="16"/>
      <c r="X464" s="16"/>
      <c r="Y464" s="16"/>
      <c r="Z464" s="16"/>
      <c r="AA464" s="16"/>
    </row>
    <row r="465" ht="12.0" customHeight="1">
      <c r="A465" s="58" t="s">
        <v>98</v>
      </c>
      <c r="B465" s="29"/>
      <c r="C465" s="60">
        <f t="shared" ref="C465:N465" si="511">C462+C464</f>
        <v>0</v>
      </c>
      <c r="D465" s="60">
        <f t="shared" si="511"/>
        <v>0</v>
      </c>
      <c r="E465" s="60">
        <f t="shared" si="511"/>
        <v>0</v>
      </c>
      <c r="F465" s="60">
        <f t="shared" si="511"/>
        <v>0</v>
      </c>
      <c r="G465" s="60">
        <f t="shared" si="511"/>
        <v>0</v>
      </c>
      <c r="H465" s="60">
        <f t="shared" si="511"/>
        <v>0</v>
      </c>
      <c r="I465" s="60">
        <f t="shared" si="511"/>
        <v>0</v>
      </c>
      <c r="J465" s="60">
        <f t="shared" si="511"/>
        <v>0</v>
      </c>
      <c r="K465" s="60">
        <f t="shared" si="511"/>
        <v>0</v>
      </c>
      <c r="L465" s="60">
        <f t="shared" si="511"/>
        <v>0</v>
      </c>
      <c r="M465" s="60">
        <f t="shared" si="511"/>
        <v>0</v>
      </c>
      <c r="N465" s="60">
        <f t="shared" si="511"/>
        <v>0</v>
      </c>
      <c r="O465" s="60">
        <f t="shared" si="512"/>
        <v>0</v>
      </c>
      <c r="P465" s="60">
        <f t="shared" ref="P465:S465" si="513">P462+P464</f>
        <v>0</v>
      </c>
      <c r="Q465" s="60">
        <f t="shared" si="513"/>
        <v>0</v>
      </c>
      <c r="R465" s="60">
        <f t="shared" si="513"/>
        <v>0</v>
      </c>
      <c r="S465" s="60">
        <f t="shared" si="513"/>
        <v>0</v>
      </c>
      <c r="T465" s="16"/>
      <c r="U465" s="16"/>
      <c r="V465" s="16"/>
      <c r="W465" s="16"/>
      <c r="X465" s="16"/>
      <c r="Y465" s="16"/>
      <c r="Z465" s="16"/>
      <c r="AA465" s="16"/>
    </row>
    <row r="466" ht="12.0" customHeight="1">
      <c r="A466" s="63" t="s">
        <v>99</v>
      </c>
      <c r="B466" s="64">
        <v>0.25</v>
      </c>
      <c r="C466" s="60">
        <f t="shared" ref="C466:N466" si="514">C465*$B$16</f>
        <v>0</v>
      </c>
      <c r="D466" s="60">
        <f t="shared" si="514"/>
        <v>0</v>
      </c>
      <c r="E466" s="60">
        <f t="shared" si="514"/>
        <v>0</v>
      </c>
      <c r="F466" s="60">
        <f t="shared" si="514"/>
        <v>0</v>
      </c>
      <c r="G466" s="60">
        <f t="shared" si="514"/>
        <v>0</v>
      </c>
      <c r="H466" s="60">
        <f t="shared" si="514"/>
        <v>0</v>
      </c>
      <c r="I466" s="60">
        <f t="shared" si="514"/>
        <v>0</v>
      </c>
      <c r="J466" s="60">
        <f t="shared" si="514"/>
        <v>0</v>
      </c>
      <c r="K466" s="60">
        <f t="shared" si="514"/>
        <v>0</v>
      </c>
      <c r="L466" s="60">
        <f t="shared" si="514"/>
        <v>0</v>
      </c>
      <c r="M466" s="60">
        <f t="shared" si="514"/>
        <v>0</v>
      </c>
      <c r="N466" s="60">
        <f t="shared" si="514"/>
        <v>0</v>
      </c>
      <c r="O466" s="60">
        <f t="shared" si="512"/>
        <v>0</v>
      </c>
      <c r="P466" s="60">
        <f t="shared" ref="P466:S466" si="515">P465*$B466</f>
        <v>0</v>
      </c>
      <c r="Q466" s="60">
        <f t="shared" si="515"/>
        <v>0</v>
      </c>
      <c r="R466" s="60">
        <f t="shared" si="515"/>
        <v>0</v>
      </c>
      <c r="S466" s="60">
        <f t="shared" si="515"/>
        <v>0</v>
      </c>
      <c r="T466" s="16"/>
      <c r="U466" s="16"/>
      <c r="V466" s="16"/>
      <c r="W466" s="16"/>
      <c r="X466" s="16"/>
      <c r="Y466" s="16"/>
      <c r="Z466" s="16"/>
      <c r="AA466" s="16"/>
    </row>
    <row r="467" ht="12.0" customHeight="1">
      <c r="A467" s="63" t="s">
        <v>100</v>
      </c>
      <c r="B467" s="65">
        <f>1-B466</f>
        <v>0.75</v>
      </c>
      <c r="C467" s="60">
        <f t="shared" ref="C467:N467" si="516">C465*$B$17</f>
        <v>0</v>
      </c>
      <c r="D467" s="60">
        <f t="shared" si="516"/>
        <v>0</v>
      </c>
      <c r="E467" s="60">
        <f t="shared" si="516"/>
        <v>0</v>
      </c>
      <c r="F467" s="60">
        <f t="shared" si="516"/>
        <v>0</v>
      </c>
      <c r="G467" s="60">
        <f t="shared" si="516"/>
        <v>0</v>
      </c>
      <c r="H467" s="60">
        <f t="shared" si="516"/>
        <v>0</v>
      </c>
      <c r="I467" s="60">
        <f t="shared" si="516"/>
        <v>0</v>
      </c>
      <c r="J467" s="60">
        <f t="shared" si="516"/>
        <v>0</v>
      </c>
      <c r="K467" s="60">
        <f t="shared" si="516"/>
        <v>0</v>
      </c>
      <c r="L467" s="60">
        <f t="shared" si="516"/>
        <v>0</v>
      </c>
      <c r="M467" s="60">
        <f t="shared" si="516"/>
        <v>0</v>
      </c>
      <c r="N467" s="60">
        <f t="shared" si="516"/>
        <v>0</v>
      </c>
      <c r="O467" s="60">
        <f t="shared" si="512"/>
        <v>0</v>
      </c>
      <c r="P467" s="60">
        <f t="shared" ref="P467:S467" si="517">P465-P466</f>
        <v>0</v>
      </c>
      <c r="Q467" s="60">
        <f t="shared" si="517"/>
        <v>0</v>
      </c>
      <c r="R467" s="60">
        <f t="shared" si="517"/>
        <v>0</v>
      </c>
      <c r="S467" s="60">
        <f t="shared" si="517"/>
        <v>0</v>
      </c>
      <c r="T467" s="16"/>
      <c r="U467" s="16"/>
      <c r="V467" s="16"/>
      <c r="W467" s="16"/>
      <c r="X467" s="16"/>
      <c r="Y467" s="16"/>
      <c r="Z467" s="16"/>
      <c r="AA467" s="16"/>
    </row>
    <row r="468" ht="12.0" customHeight="1">
      <c r="A468" s="51" t="str">
        <f>Vendas!A479</f>
        <v/>
      </c>
      <c r="B468" s="29"/>
      <c r="C468" s="52" t="s">
        <v>73</v>
      </c>
      <c r="D468" s="52" t="s">
        <v>74</v>
      </c>
      <c r="E468" s="52" t="s">
        <v>75</v>
      </c>
      <c r="F468" s="52" t="s">
        <v>76</v>
      </c>
      <c r="G468" s="52" t="s">
        <v>77</v>
      </c>
      <c r="H468" s="52" t="s">
        <v>78</v>
      </c>
      <c r="I468" s="52" t="s">
        <v>79</v>
      </c>
      <c r="J468" s="52" t="s">
        <v>80</v>
      </c>
      <c r="K468" s="52" t="s">
        <v>81</v>
      </c>
      <c r="L468" s="52" t="s">
        <v>82</v>
      </c>
      <c r="M468" s="52" t="s">
        <v>83</v>
      </c>
      <c r="N468" s="52" t="s">
        <v>84</v>
      </c>
      <c r="O468" s="52" t="s">
        <v>26</v>
      </c>
      <c r="P468" s="52" t="s">
        <v>27</v>
      </c>
      <c r="Q468" s="52" t="s">
        <v>28</v>
      </c>
      <c r="R468" s="52" t="s">
        <v>29</v>
      </c>
      <c r="S468" s="52" t="s">
        <v>30</v>
      </c>
      <c r="T468" s="16"/>
      <c r="U468" s="16"/>
      <c r="V468" s="16"/>
      <c r="W468" s="16"/>
      <c r="X468" s="16"/>
      <c r="Y468" s="16"/>
      <c r="Z468" s="16"/>
      <c r="AA468" s="16"/>
    </row>
    <row r="469" ht="12.0" customHeight="1">
      <c r="A469" s="58" t="s">
        <v>102</v>
      </c>
      <c r="B469" s="29"/>
      <c r="C469" s="56" t="str">
        <f>Vendas!C481</f>
        <v/>
      </c>
      <c r="D469" s="56" t="str">
        <f>Vendas!D481</f>
        <v/>
      </c>
      <c r="E469" s="56" t="str">
        <f>Vendas!E481</f>
        <v/>
      </c>
      <c r="F469" s="56" t="str">
        <f>Vendas!F481</f>
        <v/>
      </c>
      <c r="G469" s="56" t="str">
        <f>Vendas!G481</f>
        <v/>
      </c>
      <c r="H469" s="56" t="str">
        <f>Vendas!H481</f>
        <v/>
      </c>
      <c r="I469" s="56" t="str">
        <f>Vendas!I481</f>
        <v/>
      </c>
      <c r="J469" s="56" t="str">
        <f>Vendas!J481</f>
        <v/>
      </c>
      <c r="K469" s="56" t="str">
        <f>Vendas!K481</f>
        <v/>
      </c>
      <c r="L469" s="56" t="str">
        <f>Vendas!L481</f>
        <v/>
      </c>
      <c r="M469" s="56" t="str">
        <f>Vendas!M481</f>
        <v/>
      </c>
      <c r="N469" s="56" t="str">
        <f>Vendas!N481</f>
        <v/>
      </c>
      <c r="O469" s="56">
        <f>SUM(C469:N469)</f>
        <v>0</v>
      </c>
      <c r="P469" s="56" t="str">
        <f>Vendas!P481</f>
        <v/>
      </c>
      <c r="Q469" s="56" t="str">
        <f>Vendas!Q481</f>
        <v/>
      </c>
      <c r="R469" s="56" t="str">
        <f>Vendas!R481</f>
        <v/>
      </c>
      <c r="S469" s="56" t="str">
        <f>Vendas!S481</f>
        <v/>
      </c>
      <c r="T469" s="16"/>
      <c r="U469" s="16"/>
      <c r="V469" s="16"/>
      <c r="W469" s="16"/>
      <c r="X469" s="16"/>
      <c r="Y469" s="16"/>
      <c r="Z469" s="16"/>
      <c r="AA469" s="16"/>
    </row>
    <row r="470" ht="12.0" customHeight="1">
      <c r="A470" s="63" t="s">
        <v>111</v>
      </c>
      <c r="B470" s="45">
        <v>0.0</v>
      </c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16"/>
      <c r="U470" s="16"/>
      <c r="V470" s="16"/>
      <c r="W470" s="16"/>
      <c r="X470" s="16"/>
      <c r="Y470" s="16"/>
      <c r="Z470" s="16"/>
      <c r="AA470" s="16"/>
    </row>
    <row r="471" ht="12.0" customHeight="1">
      <c r="A471" s="58" t="s">
        <v>103</v>
      </c>
      <c r="B471" s="29"/>
      <c r="C471" s="60">
        <f>Vendas!C482*(1-$B470)</f>
        <v>0</v>
      </c>
      <c r="D471" s="60">
        <f>Vendas!D482*(1-$B470)</f>
        <v>0</v>
      </c>
      <c r="E471" s="60">
        <f>Vendas!E482*(1-$B470)</f>
        <v>0</v>
      </c>
      <c r="F471" s="60">
        <f>Vendas!F482*(1-$B470)</f>
        <v>0</v>
      </c>
      <c r="G471" s="60">
        <f>Vendas!G482*(1-$B470)</f>
        <v>0</v>
      </c>
      <c r="H471" s="60">
        <f>Vendas!H482*(1-$B470)</f>
        <v>0</v>
      </c>
      <c r="I471" s="60">
        <f>Vendas!I482*(1-$B470)</f>
        <v>0</v>
      </c>
      <c r="J471" s="60">
        <f>Vendas!J482*(1-$B470)</f>
        <v>0</v>
      </c>
      <c r="K471" s="60">
        <f>Vendas!K482*(1-$B470)</f>
        <v>0</v>
      </c>
      <c r="L471" s="60">
        <f>Vendas!L482*(1-$B470)</f>
        <v>0</v>
      </c>
      <c r="M471" s="60">
        <f>Vendas!M482*(1-$B470)</f>
        <v>0</v>
      </c>
      <c r="N471" s="60">
        <f>Vendas!N482*(1-$B470)</f>
        <v>0</v>
      </c>
      <c r="O471" s="60">
        <f>AVERAGE(C471:N471)</f>
        <v>0</v>
      </c>
      <c r="P471" s="60">
        <f>Vendas!P482*(1-Aprovisionamento!$B470)</f>
        <v>0</v>
      </c>
      <c r="Q471" s="60">
        <f>Vendas!Q482*(1-Aprovisionamento!$B470)</f>
        <v>0</v>
      </c>
      <c r="R471" s="60">
        <f>Vendas!R482*(1-Aprovisionamento!$B470)</f>
        <v>0</v>
      </c>
      <c r="S471" s="60">
        <f>Vendas!S482*(1-Aprovisionamento!$B470)</f>
        <v>0</v>
      </c>
      <c r="T471" s="16"/>
      <c r="U471" s="16"/>
      <c r="V471" s="16"/>
      <c r="W471" s="16"/>
      <c r="X471" s="16"/>
      <c r="Y471" s="16"/>
      <c r="Z471" s="16"/>
      <c r="AA471" s="16"/>
    </row>
    <row r="472" ht="12.0" customHeight="1">
      <c r="A472" s="58" t="s">
        <v>112</v>
      </c>
      <c r="B472" s="29"/>
      <c r="C472" s="60">
        <f t="shared" ref="C472:N472" si="518">C469*C471</f>
        <v>0</v>
      </c>
      <c r="D472" s="60">
        <f t="shared" si="518"/>
        <v>0</v>
      </c>
      <c r="E472" s="60">
        <f t="shared" si="518"/>
        <v>0</v>
      </c>
      <c r="F472" s="60">
        <f t="shared" si="518"/>
        <v>0</v>
      </c>
      <c r="G472" s="60">
        <f t="shared" si="518"/>
        <v>0</v>
      </c>
      <c r="H472" s="60">
        <f t="shared" si="518"/>
        <v>0</v>
      </c>
      <c r="I472" s="60">
        <f t="shared" si="518"/>
        <v>0</v>
      </c>
      <c r="J472" s="60">
        <f t="shared" si="518"/>
        <v>0</v>
      </c>
      <c r="K472" s="60">
        <f t="shared" si="518"/>
        <v>0</v>
      </c>
      <c r="L472" s="60">
        <f t="shared" si="518"/>
        <v>0</v>
      </c>
      <c r="M472" s="60">
        <f t="shared" si="518"/>
        <v>0</v>
      </c>
      <c r="N472" s="60">
        <f t="shared" si="518"/>
        <v>0</v>
      </c>
      <c r="O472" s="60">
        <f>SUM(C472:N472)</f>
        <v>0</v>
      </c>
      <c r="P472" s="60">
        <f t="shared" ref="P472:S472" si="519">P469*P471</f>
        <v>0</v>
      </c>
      <c r="Q472" s="60">
        <f t="shared" si="519"/>
        <v>0</v>
      </c>
      <c r="R472" s="60">
        <f t="shared" si="519"/>
        <v>0</v>
      </c>
      <c r="S472" s="60">
        <f t="shared" si="519"/>
        <v>0</v>
      </c>
      <c r="T472" s="16"/>
      <c r="U472" s="16"/>
      <c r="V472" s="16"/>
      <c r="W472" s="16"/>
      <c r="X472" s="16"/>
      <c r="Y472" s="16"/>
      <c r="Z472" s="16"/>
      <c r="AA472" s="16"/>
    </row>
    <row r="473" ht="12.0" customHeight="1">
      <c r="A473" s="58" t="s">
        <v>96</v>
      </c>
      <c r="B473" s="29"/>
      <c r="C473" s="61" t="str">
        <f>Vendas!C484</f>
        <v/>
      </c>
      <c r="D473" s="61" t="str">
        <f>Vendas!D484</f>
        <v/>
      </c>
      <c r="E473" s="61" t="str">
        <f>Vendas!E484</f>
        <v/>
      </c>
      <c r="F473" s="61" t="str">
        <f>Vendas!F484</f>
        <v/>
      </c>
      <c r="G473" s="61" t="str">
        <f>Vendas!G484</f>
        <v/>
      </c>
      <c r="H473" s="61" t="str">
        <f>Vendas!H484</f>
        <v/>
      </c>
      <c r="I473" s="61" t="str">
        <f>Vendas!I484</f>
        <v/>
      </c>
      <c r="J473" s="61" t="str">
        <f>Vendas!J484</f>
        <v/>
      </c>
      <c r="K473" s="61" t="str">
        <f>Vendas!K484</f>
        <v/>
      </c>
      <c r="L473" s="61" t="str">
        <f>Vendas!L484</f>
        <v/>
      </c>
      <c r="M473" s="61" t="str">
        <f>Vendas!M484</f>
        <v/>
      </c>
      <c r="N473" s="61" t="str">
        <f>Vendas!N484</f>
        <v/>
      </c>
      <c r="O473" s="60"/>
      <c r="P473" s="60"/>
      <c r="Q473" s="60"/>
      <c r="R473" s="60"/>
      <c r="S473" s="60"/>
      <c r="T473" s="16"/>
      <c r="U473" s="16"/>
      <c r="V473" s="16"/>
      <c r="W473" s="16"/>
      <c r="X473" s="16"/>
      <c r="Y473" s="16"/>
      <c r="Z473" s="16"/>
      <c r="AA473" s="16"/>
    </row>
    <row r="474" ht="12.0" customHeight="1">
      <c r="A474" s="58" t="s">
        <v>113</v>
      </c>
      <c r="B474" s="29"/>
      <c r="C474" s="60">
        <f t="shared" ref="C474:N474" si="520">C472*C473</f>
        <v>0</v>
      </c>
      <c r="D474" s="60">
        <f t="shared" si="520"/>
        <v>0</v>
      </c>
      <c r="E474" s="60">
        <f t="shared" si="520"/>
        <v>0</v>
      </c>
      <c r="F474" s="60">
        <f t="shared" si="520"/>
        <v>0</v>
      </c>
      <c r="G474" s="60">
        <f t="shared" si="520"/>
        <v>0</v>
      </c>
      <c r="H474" s="60">
        <f t="shared" si="520"/>
        <v>0</v>
      </c>
      <c r="I474" s="60">
        <f t="shared" si="520"/>
        <v>0</v>
      </c>
      <c r="J474" s="60">
        <f t="shared" si="520"/>
        <v>0</v>
      </c>
      <c r="K474" s="60">
        <f t="shared" si="520"/>
        <v>0</v>
      </c>
      <c r="L474" s="60">
        <f t="shared" si="520"/>
        <v>0</v>
      </c>
      <c r="M474" s="60">
        <f t="shared" si="520"/>
        <v>0</v>
      </c>
      <c r="N474" s="60">
        <f t="shared" si="520"/>
        <v>0</v>
      </c>
      <c r="O474" s="60">
        <f t="shared" ref="O474:O477" si="523">SUM(C474:N474)</f>
        <v>0</v>
      </c>
      <c r="P474" s="60">
        <f t="shared" ref="P474:S474" si="521">P472*$C473</f>
        <v>0</v>
      </c>
      <c r="Q474" s="60">
        <f t="shared" si="521"/>
        <v>0</v>
      </c>
      <c r="R474" s="60">
        <f t="shared" si="521"/>
        <v>0</v>
      </c>
      <c r="S474" s="60">
        <f t="shared" si="521"/>
        <v>0</v>
      </c>
      <c r="T474" s="16"/>
      <c r="U474" s="16"/>
      <c r="V474" s="16"/>
      <c r="W474" s="16"/>
      <c r="X474" s="16"/>
      <c r="Y474" s="16"/>
      <c r="Z474" s="16"/>
      <c r="AA474" s="16"/>
    </row>
    <row r="475" ht="12.0" customHeight="1">
      <c r="A475" s="58" t="s">
        <v>98</v>
      </c>
      <c r="B475" s="29"/>
      <c r="C475" s="60">
        <f t="shared" ref="C475:N475" si="522">C472+C474</f>
        <v>0</v>
      </c>
      <c r="D475" s="60">
        <f t="shared" si="522"/>
        <v>0</v>
      </c>
      <c r="E475" s="60">
        <f t="shared" si="522"/>
        <v>0</v>
      </c>
      <c r="F475" s="60">
        <f t="shared" si="522"/>
        <v>0</v>
      </c>
      <c r="G475" s="60">
        <f t="shared" si="522"/>
        <v>0</v>
      </c>
      <c r="H475" s="60">
        <f t="shared" si="522"/>
        <v>0</v>
      </c>
      <c r="I475" s="60">
        <f t="shared" si="522"/>
        <v>0</v>
      </c>
      <c r="J475" s="60">
        <f t="shared" si="522"/>
        <v>0</v>
      </c>
      <c r="K475" s="60">
        <f t="shared" si="522"/>
        <v>0</v>
      </c>
      <c r="L475" s="60">
        <f t="shared" si="522"/>
        <v>0</v>
      </c>
      <c r="M475" s="60">
        <f t="shared" si="522"/>
        <v>0</v>
      </c>
      <c r="N475" s="60">
        <f t="shared" si="522"/>
        <v>0</v>
      </c>
      <c r="O475" s="60">
        <f t="shared" si="523"/>
        <v>0</v>
      </c>
      <c r="P475" s="60">
        <f t="shared" ref="P475:S475" si="524">P472+P474</f>
        <v>0</v>
      </c>
      <c r="Q475" s="60">
        <f t="shared" si="524"/>
        <v>0</v>
      </c>
      <c r="R475" s="60">
        <f t="shared" si="524"/>
        <v>0</v>
      </c>
      <c r="S475" s="60">
        <f t="shared" si="524"/>
        <v>0</v>
      </c>
      <c r="T475" s="16"/>
      <c r="U475" s="16"/>
      <c r="V475" s="16"/>
      <c r="W475" s="16"/>
      <c r="X475" s="16"/>
      <c r="Y475" s="16"/>
      <c r="Z475" s="16"/>
      <c r="AA475" s="16"/>
    </row>
    <row r="476" ht="12.0" customHeight="1">
      <c r="A476" s="63" t="s">
        <v>99</v>
      </c>
      <c r="B476" s="64">
        <v>0.25</v>
      </c>
      <c r="C476" s="60">
        <f t="shared" ref="C476:N476" si="525">C475*$B$16</f>
        <v>0</v>
      </c>
      <c r="D476" s="60">
        <f t="shared" si="525"/>
        <v>0</v>
      </c>
      <c r="E476" s="60">
        <f t="shared" si="525"/>
        <v>0</v>
      </c>
      <c r="F476" s="60">
        <f t="shared" si="525"/>
        <v>0</v>
      </c>
      <c r="G476" s="60">
        <f t="shared" si="525"/>
        <v>0</v>
      </c>
      <c r="H476" s="60">
        <f t="shared" si="525"/>
        <v>0</v>
      </c>
      <c r="I476" s="60">
        <f t="shared" si="525"/>
        <v>0</v>
      </c>
      <c r="J476" s="60">
        <f t="shared" si="525"/>
        <v>0</v>
      </c>
      <c r="K476" s="60">
        <f t="shared" si="525"/>
        <v>0</v>
      </c>
      <c r="L476" s="60">
        <f t="shared" si="525"/>
        <v>0</v>
      </c>
      <c r="M476" s="60">
        <f t="shared" si="525"/>
        <v>0</v>
      </c>
      <c r="N476" s="60">
        <f t="shared" si="525"/>
        <v>0</v>
      </c>
      <c r="O476" s="60">
        <f t="shared" si="523"/>
        <v>0</v>
      </c>
      <c r="P476" s="60">
        <f t="shared" ref="P476:S476" si="526">P475*$B476</f>
        <v>0</v>
      </c>
      <c r="Q476" s="60">
        <f t="shared" si="526"/>
        <v>0</v>
      </c>
      <c r="R476" s="60">
        <f t="shared" si="526"/>
        <v>0</v>
      </c>
      <c r="S476" s="60">
        <f t="shared" si="526"/>
        <v>0</v>
      </c>
      <c r="T476" s="16"/>
      <c r="U476" s="16"/>
      <c r="V476" s="16"/>
      <c r="W476" s="16"/>
      <c r="X476" s="16"/>
      <c r="Y476" s="16"/>
      <c r="Z476" s="16"/>
      <c r="AA476" s="16"/>
    </row>
    <row r="477" ht="12.0" customHeight="1">
      <c r="A477" s="63" t="s">
        <v>100</v>
      </c>
      <c r="B477" s="65">
        <f>1-B476</f>
        <v>0.75</v>
      </c>
      <c r="C477" s="60">
        <f t="shared" ref="C477:N477" si="527">C475*$B$17</f>
        <v>0</v>
      </c>
      <c r="D477" s="60">
        <f t="shared" si="527"/>
        <v>0</v>
      </c>
      <c r="E477" s="60">
        <f t="shared" si="527"/>
        <v>0</v>
      </c>
      <c r="F477" s="60">
        <f t="shared" si="527"/>
        <v>0</v>
      </c>
      <c r="G477" s="60">
        <f t="shared" si="527"/>
        <v>0</v>
      </c>
      <c r="H477" s="60">
        <f t="shared" si="527"/>
        <v>0</v>
      </c>
      <c r="I477" s="60">
        <f t="shared" si="527"/>
        <v>0</v>
      </c>
      <c r="J477" s="60">
        <f t="shared" si="527"/>
        <v>0</v>
      </c>
      <c r="K477" s="60">
        <f t="shared" si="527"/>
        <v>0</v>
      </c>
      <c r="L477" s="60">
        <f t="shared" si="527"/>
        <v>0</v>
      </c>
      <c r="M477" s="60">
        <f t="shared" si="527"/>
        <v>0</v>
      </c>
      <c r="N477" s="60">
        <f t="shared" si="527"/>
        <v>0</v>
      </c>
      <c r="O477" s="60">
        <f t="shared" si="523"/>
        <v>0</v>
      </c>
      <c r="P477" s="60">
        <f t="shared" ref="P477:S477" si="528">P475-P476</f>
        <v>0</v>
      </c>
      <c r="Q477" s="60">
        <f t="shared" si="528"/>
        <v>0</v>
      </c>
      <c r="R477" s="60">
        <f t="shared" si="528"/>
        <v>0</v>
      </c>
      <c r="S477" s="60">
        <f t="shared" si="528"/>
        <v>0</v>
      </c>
      <c r="T477" s="16"/>
      <c r="U477" s="16"/>
      <c r="V477" s="16"/>
      <c r="W477" s="16"/>
      <c r="X477" s="16"/>
      <c r="Y477" s="16"/>
      <c r="Z477" s="16"/>
      <c r="AA477" s="16"/>
    </row>
    <row r="478" ht="12.0" customHeight="1">
      <c r="A478" s="51" t="str">
        <f>Vendas!A489</f>
        <v/>
      </c>
      <c r="B478" s="29"/>
      <c r="C478" s="52" t="s">
        <v>73</v>
      </c>
      <c r="D478" s="52" t="s">
        <v>74</v>
      </c>
      <c r="E478" s="52" t="s">
        <v>75</v>
      </c>
      <c r="F478" s="52" t="s">
        <v>76</v>
      </c>
      <c r="G478" s="52" t="s">
        <v>77</v>
      </c>
      <c r="H478" s="52" t="s">
        <v>78</v>
      </c>
      <c r="I478" s="52" t="s">
        <v>79</v>
      </c>
      <c r="J478" s="52" t="s">
        <v>80</v>
      </c>
      <c r="K478" s="52" t="s">
        <v>81</v>
      </c>
      <c r="L478" s="52" t="s">
        <v>82</v>
      </c>
      <c r="M478" s="52" t="s">
        <v>83</v>
      </c>
      <c r="N478" s="52" t="s">
        <v>84</v>
      </c>
      <c r="O478" s="52" t="s">
        <v>26</v>
      </c>
      <c r="P478" s="52" t="s">
        <v>27</v>
      </c>
      <c r="Q478" s="52" t="s">
        <v>28</v>
      </c>
      <c r="R478" s="52" t="s">
        <v>29</v>
      </c>
      <c r="S478" s="52" t="s">
        <v>30</v>
      </c>
      <c r="T478" s="16"/>
      <c r="U478" s="16"/>
      <c r="V478" s="16"/>
      <c r="W478" s="16"/>
      <c r="X478" s="16"/>
      <c r="Y478" s="16"/>
      <c r="Z478" s="16"/>
      <c r="AA478" s="16"/>
    </row>
    <row r="479" ht="12.0" customHeight="1">
      <c r="A479" s="58" t="s">
        <v>102</v>
      </c>
      <c r="B479" s="29"/>
      <c r="C479" s="56" t="str">
        <f>Vendas!C491</f>
        <v/>
      </c>
      <c r="D479" s="56" t="str">
        <f>Vendas!D491</f>
        <v/>
      </c>
      <c r="E479" s="56" t="str">
        <f>Vendas!E481</f>
        <v/>
      </c>
      <c r="F479" s="56" t="str">
        <f>Vendas!F481</f>
        <v/>
      </c>
      <c r="G479" s="56" t="str">
        <f>Vendas!G481</f>
        <v/>
      </c>
      <c r="H479" s="56" t="str">
        <f>Vendas!H481</f>
        <v/>
      </c>
      <c r="I479" s="56" t="str">
        <f>Vendas!I481</f>
        <v/>
      </c>
      <c r="J479" s="56" t="str">
        <f>Vendas!J481</f>
        <v/>
      </c>
      <c r="K479" s="56" t="str">
        <f>Vendas!K481</f>
        <v/>
      </c>
      <c r="L479" s="56" t="str">
        <f>Vendas!L481</f>
        <v/>
      </c>
      <c r="M479" s="56" t="str">
        <f>Vendas!M481</f>
        <v/>
      </c>
      <c r="N479" s="56" t="str">
        <f>Vendas!N481</f>
        <v/>
      </c>
      <c r="O479" s="56">
        <f>SUM(C479:N479)</f>
        <v>0</v>
      </c>
      <c r="P479" s="56" t="str">
        <f>Vendas!P491</f>
        <v/>
      </c>
      <c r="Q479" s="56" t="str">
        <f>Vendas!Q491</f>
        <v/>
      </c>
      <c r="R479" s="56" t="str">
        <f>Vendas!R491</f>
        <v/>
      </c>
      <c r="S479" s="56" t="str">
        <f>Vendas!S491</f>
        <v/>
      </c>
      <c r="T479" s="16"/>
      <c r="U479" s="16"/>
      <c r="V479" s="16"/>
      <c r="W479" s="16"/>
      <c r="X479" s="16"/>
      <c r="Y479" s="16"/>
      <c r="Z479" s="16"/>
      <c r="AA479" s="16"/>
    </row>
    <row r="480" ht="12.0" customHeight="1">
      <c r="A480" s="63" t="s">
        <v>111</v>
      </c>
      <c r="B480" s="45">
        <v>0.0</v>
      </c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16"/>
      <c r="U480" s="16"/>
      <c r="V480" s="16"/>
      <c r="W480" s="16"/>
      <c r="X480" s="16"/>
      <c r="Y480" s="16"/>
      <c r="Z480" s="16"/>
      <c r="AA480" s="16"/>
    </row>
    <row r="481" ht="12.0" customHeight="1">
      <c r="A481" s="58" t="s">
        <v>103</v>
      </c>
      <c r="B481" s="29"/>
      <c r="C481" s="60">
        <f>Vendas!C492*(1-$B480)</f>
        <v>0</v>
      </c>
      <c r="D481" s="60">
        <f>Vendas!D492*(1-$B480)</f>
        <v>0</v>
      </c>
      <c r="E481" s="60">
        <f>Vendas!E492*(1-$B480)</f>
        <v>0</v>
      </c>
      <c r="F481" s="60">
        <f>Vendas!F492*(1-$B480)</f>
        <v>0</v>
      </c>
      <c r="G481" s="60">
        <f>Vendas!G492*(1-$B480)</f>
        <v>0</v>
      </c>
      <c r="H481" s="60">
        <f>Vendas!H492*(1-$B480)</f>
        <v>0</v>
      </c>
      <c r="I481" s="60">
        <f>Vendas!I492*(1-$B480)</f>
        <v>0</v>
      </c>
      <c r="J481" s="60">
        <f>Vendas!J492*(1-$B480)</f>
        <v>0</v>
      </c>
      <c r="K481" s="60">
        <f>Vendas!K492*(1-$B480)</f>
        <v>0</v>
      </c>
      <c r="L481" s="60">
        <f>Vendas!L492*(1-$B480)</f>
        <v>0</v>
      </c>
      <c r="M481" s="60">
        <f>Vendas!M492*(1-$B480)</f>
        <v>0</v>
      </c>
      <c r="N481" s="60">
        <f>Vendas!N492*(1-$B480)</f>
        <v>0</v>
      </c>
      <c r="O481" s="60">
        <f>AVERAGE(C481:N481)</f>
        <v>0</v>
      </c>
      <c r="P481" s="60">
        <f>Vendas!P492*(1-Aprovisionamento!$B480)</f>
        <v>0</v>
      </c>
      <c r="Q481" s="60">
        <f>Vendas!Q492*(1-Aprovisionamento!$B480)</f>
        <v>0</v>
      </c>
      <c r="R481" s="60">
        <f>Vendas!R492*(1-Aprovisionamento!$B480)</f>
        <v>0</v>
      </c>
      <c r="S481" s="60">
        <f>Vendas!S492*(1-Aprovisionamento!$B480)</f>
        <v>0</v>
      </c>
      <c r="T481" s="16"/>
      <c r="U481" s="16"/>
      <c r="V481" s="16"/>
      <c r="W481" s="16"/>
      <c r="X481" s="16"/>
      <c r="Y481" s="16"/>
      <c r="Z481" s="16"/>
      <c r="AA481" s="16"/>
    </row>
    <row r="482" ht="12.0" customHeight="1">
      <c r="A482" s="58" t="s">
        <v>112</v>
      </c>
      <c r="B482" s="29"/>
      <c r="C482" s="60">
        <f t="shared" ref="C482:N482" si="529">C479*C481</f>
        <v>0</v>
      </c>
      <c r="D482" s="60">
        <f t="shared" si="529"/>
        <v>0</v>
      </c>
      <c r="E482" s="60">
        <f t="shared" si="529"/>
        <v>0</v>
      </c>
      <c r="F482" s="60">
        <f t="shared" si="529"/>
        <v>0</v>
      </c>
      <c r="G482" s="60">
        <f t="shared" si="529"/>
        <v>0</v>
      </c>
      <c r="H482" s="60">
        <f t="shared" si="529"/>
        <v>0</v>
      </c>
      <c r="I482" s="60">
        <f t="shared" si="529"/>
        <v>0</v>
      </c>
      <c r="J482" s="60">
        <f t="shared" si="529"/>
        <v>0</v>
      </c>
      <c r="K482" s="60">
        <f t="shared" si="529"/>
        <v>0</v>
      </c>
      <c r="L482" s="60">
        <f t="shared" si="529"/>
        <v>0</v>
      </c>
      <c r="M482" s="60">
        <f t="shared" si="529"/>
        <v>0</v>
      </c>
      <c r="N482" s="60">
        <f t="shared" si="529"/>
        <v>0</v>
      </c>
      <c r="O482" s="60">
        <f>SUM(C482:N482)</f>
        <v>0</v>
      </c>
      <c r="P482" s="60">
        <f t="shared" ref="P482:S482" si="530">P479*P481</f>
        <v>0</v>
      </c>
      <c r="Q482" s="60">
        <f t="shared" si="530"/>
        <v>0</v>
      </c>
      <c r="R482" s="60">
        <f t="shared" si="530"/>
        <v>0</v>
      </c>
      <c r="S482" s="60">
        <f t="shared" si="530"/>
        <v>0</v>
      </c>
      <c r="T482" s="16"/>
      <c r="U482" s="16"/>
      <c r="V482" s="16"/>
      <c r="W482" s="16"/>
      <c r="X482" s="16"/>
      <c r="Y482" s="16"/>
      <c r="Z482" s="16"/>
      <c r="AA482" s="16"/>
    </row>
    <row r="483" ht="12.0" customHeight="1">
      <c r="A483" s="58" t="s">
        <v>96</v>
      </c>
      <c r="B483" s="29"/>
      <c r="C483" s="61" t="str">
        <f>Vendas!C494</f>
        <v/>
      </c>
      <c r="D483" s="61" t="str">
        <f>Vendas!D494</f>
        <v/>
      </c>
      <c r="E483" s="61" t="str">
        <f>Vendas!E494</f>
        <v/>
      </c>
      <c r="F483" s="61" t="str">
        <f>Vendas!F494</f>
        <v/>
      </c>
      <c r="G483" s="61" t="str">
        <f>Vendas!G494</f>
        <v/>
      </c>
      <c r="H483" s="61" t="str">
        <f>Vendas!H494</f>
        <v/>
      </c>
      <c r="I483" s="61" t="str">
        <f>Vendas!I494</f>
        <v/>
      </c>
      <c r="J483" s="61" t="str">
        <f>Vendas!J494</f>
        <v/>
      </c>
      <c r="K483" s="61" t="str">
        <f>Vendas!K494</f>
        <v/>
      </c>
      <c r="L483" s="61" t="str">
        <f>Vendas!L494</f>
        <v/>
      </c>
      <c r="M483" s="61" t="str">
        <f>Vendas!M494</f>
        <v/>
      </c>
      <c r="N483" s="61" t="str">
        <f>Vendas!N494</f>
        <v/>
      </c>
      <c r="O483" s="60"/>
      <c r="P483" s="60"/>
      <c r="Q483" s="60"/>
      <c r="R483" s="60"/>
      <c r="S483" s="60"/>
      <c r="T483" s="16"/>
      <c r="U483" s="16"/>
      <c r="V483" s="16"/>
      <c r="W483" s="16"/>
      <c r="X483" s="16"/>
      <c r="Y483" s="16"/>
      <c r="Z483" s="16"/>
      <c r="AA483" s="16"/>
    </row>
    <row r="484" ht="12.0" customHeight="1">
      <c r="A484" s="58" t="s">
        <v>113</v>
      </c>
      <c r="B484" s="29"/>
      <c r="C484" s="60">
        <f t="shared" ref="C484:N484" si="531">C482*C483</f>
        <v>0</v>
      </c>
      <c r="D484" s="60">
        <f t="shared" si="531"/>
        <v>0</v>
      </c>
      <c r="E484" s="60">
        <f t="shared" si="531"/>
        <v>0</v>
      </c>
      <c r="F484" s="60">
        <f t="shared" si="531"/>
        <v>0</v>
      </c>
      <c r="G484" s="60">
        <f t="shared" si="531"/>
        <v>0</v>
      </c>
      <c r="H484" s="60">
        <f t="shared" si="531"/>
        <v>0</v>
      </c>
      <c r="I484" s="60">
        <f t="shared" si="531"/>
        <v>0</v>
      </c>
      <c r="J484" s="60">
        <f t="shared" si="531"/>
        <v>0</v>
      </c>
      <c r="K484" s="60">
        <f t="shared" si="531"/>
        <v>0</v>
      </c>
      <c r="L484" s="60">
        <f t="shared" si="531"/>
        <v>0</v>
      </c>
      <c r="M484" s="60">
        <f t="shared" si="531"/>
        <v>0</v>
      </c>
      <c r="N484" s="60">
        <f t="shared" si="531"/>
        <v>0</v>
      </c>
      <c r="O484" s="60">
        <f t="shared" ref="O484:O487" si="534">SUM(C484:N484)</f>
        <v>0</v>
      </c>
      <c r="P484" s="60">
        <f t="shared" ref="P484:S484" si="532">P482*$C483</f>
        <v>0</v>
      </c>
      <c r="Q484" s="60">
        <f t="shared" si="532"/>
        <v>0</v>
      </c>
      <c r="R484" s="60">
        <f t="shared" si="532"/>
        <v>0</v>
      </c>
      <c r="S484" s="60">
        <f t="shared" si="532"/>
        <v>0</v>
      </c>
      <c r="T484" s="16"/>
      <c r="U484" s="16"/>
      <c r="V484" s="16"/>
      <c r="W484" s="16"/>
      <c r="X484" s="16"/>
      <c r="Y484" s="16"/>
      <c r="Z484" s="16"/>
      <c r="AA484" s="16"/>
    </row>
    <row r="485" ht="12.0" customHeight="1">
      <c r="A485" s="58" t="s">
        <v>98</v>
      </c>
      <c r="B485" s="29"/>
      <c r="C485" s="60">
        <f t="shared" ref="C485:N485" si="533">C482+C484</f>
        <v>0</v>
      </c>
      <c r="D485" s="60">
        <f t="shared" si="533"/>
        <v>0</v>
      </c>
      <c r="E485" s="60">
        <f t="shared" si="533"/>
        <v>0</v>
      </c>
      <c r="F485" s="60">
        <f t="shared" si="533"/>
        <v>0</v>
      </c>
      <c r="G485" s="60">
        <f t="shared" si="533"/>
        <v>0</v>
      </c>
      <c r="H485" s="60">
        <f t="shared" si="533"/>
        <v>0</v>
      </c>
      <c r="I485" s="60">
        <f t="shared" si="533"/>
        <v>0</v>
      </c>
      <c r="J485" s="60">
        <f t="shared" si="533"/>
        <v>0</v>
      </c>
      <c r="K485" s="60">
        <f t="shared" si="533"/>
        <v>0</v>
      </c>
      <c r="L485" s="60">
        <f t="shared" si="533"/>
        <v>0</v>
      </c>
      <c r="M485" s="60">
        <f t="shared" si="533"/>
        <v>0</v>
      </c>
      <c r="N485" s="60">
        <f t="shared" si="533"/>
        <v>0</v>
      </c>
      <c r="O485" s="60">
        <f t="shared" si="534"/>
        <v>0</v>
      </c>
      <c r="P485" s="60">
        <f t="shared" ref="P485:S485" si="535">P482+P484</f>
        <v>0</v>
      </c>
      <c r="Q485" s="60">
        <f t="shared" si="535"/>
        <v>0</v>
      </c>
      <c r="R485" s="60">
        <f t="shared" si="535"/>
        <v>0</v>
      </c>
      <c r="S485" s="60">
        <f t="shared" si="535"/>
        <v>0</v>
      </c>
      <c r="T485" s="16"/>
      <c r="U485" s="16"/>
      <c r="V485" s="16"/>
      <c r="W485" s="16"/>
      <c r="X485" s="16"/>
      <c r="Y485" s="16"/>
      <c r="Z485" s="16"/>
      <c r="AA485" s="16"/>
    </row>
    <row r="486" ht="12.0" customHeight="1">
      <c r="A486" s="63" t="s">
        <v>99</v>
      </c>
      <c r="B486" s="64">
        <v>0.25</v>
      </c>
      <c r="C486" s="60">
        <f t="shared" ref="C486:N486" si="536">C485*$B$16</f>
        <v>0</v>
      </c>
      <c r="D486" s="60">
        <f t="shared" si="536"/>
        <v>0</v>
      </c>
      <c r="E486" s="60">
        <f t="shared" si="536"/>
        <v>0</v>
      </c>
      <c r="F486" s="60">
        <f t="shared" si="536"/>
        <v>0</v>
      </c>
      <c r="G486" s="60">
        <f t="shared" si="536"/>
        <v>0</v>
      </c>
      <c r="H486" s="60">
        <f t="shared" si="536"/>
        <v>0</v>
      </c>
      <c r="I486" s="60">
        <f t="shared" si="536"/>
        <v>0</v>
      </c>
      <c r="J486" s="60">
        <f t="shared" si="536"/>
        <v>0</v>
      </c>
      <c r="K486" s="60">
        <f t="shared" si="536"/>
        <v>0</v>
      </c>
      <c r="L486" s="60">
        <f t="shared" si="536"/>
        <v>0</v>
      </c>
      <c r="M486" s="60">
        <f t="shared" si="536"/>
        <v>0</v>
      </c>
      <c r="N486" s="60">
        <f t="shared" si="536"/>
        <v>0</v>
      </c>
      <c r="O486" s="60">
        <f t="shared" si="534"/>
        <v>0</v>
      </c>
      <c r="P486" s="60">
        <f t="shared" ref="P486:S486" si="537">P485*$B486</f>
        <v>0</v>
      </c>
      <c r="Q486" s="60">
        <f t="shared" si="537"/>
        <v>0</v>
      </c>
      <c r="R486" s="60">
        <f t="shared" si="537"/>
        <v>0</v>
      </c>
      <c r="S486" s="60">
        <f t="shared" si="537"/>
        <v>0</v>
      </c>
      <c r="T486" s="16"/>
      <c r="U486" s="16"/>
      <c r="V486" s="16"/>
      <c r="W486" s="16"/>
      <c r="X486" s="16"/>
      <c r="Y486" s="16"/>
      <c r="Z486" s="16"/>
      <c r="AA486" s="16"/>
    </row>
    <row r="487" ht="12.0" customHeight="1">
      <c r="A487" s="63" t="s">
        <v>100</v>
      </c>
      <c r="B487" s="65">
        <f>1-B486</f>
        <v>0.75</v>
      </c>
      <c r="C487" s="60">
        <f t="shared" ref="C487:N487" si="538">C485*$B$17</f>
        <v>0</v>
      </c>
      <c r="D487" s="60">
        <f t="shared" si="538"/>
        <v>0</v>
      </c>
      <c r="E487" s="60">
        <f t="shared" si="538"/>
        <v>0</v>
      </c>
      <c r="F487" s="60">
        <f t="shared" si="538"/>
        <v>0</v>
      </c>
      <c r="G487" s="60">
        <f t="shared" si="538"/>
        <v>0</v>
      </c>
      <c r="H487" s="60">
        <f t="shared" si="538"/>
        <v>0</v>
      </c>
      <c r="I487" s="60">
        <f t="shared" si="538"/>
        <v>0</v>
      </c>
      <c r="J487" s="60">
        <f t="shared" si="538"/>
        <v>0</v>
      </c>
      <c r="K487" s="60">
        <f t="shared" si="538"/>
        <v>0</v>
      </c>
      <c r="L487" s="60">
        <f t="shared" si="538"/>
        <v>0</v>
      </c>
      <c r="M487" s="60">
        <f t="shared" si="538"/>
        <v>0</v>
      </c>
      <c r="N487" s="60">
        <f t="shared" si="538"/>
        <v>0</v>
      </c>
      <c r="O487" s="60">
        <f t="shared" si="534"/>
        <v>0</v>
      </c>
      <c r="P487" s="60">
        <f t="shared" ref="P487:S487" si="539">P485-P486</f>
        <v>0</v>
      </c>
      <c r="Q487" s="60">
        <f t="shared" si="539"/>
        <v>0</v>
      </c>
      <c r="R487" s="60">
        <f t="shared" si="539"/>
        <v>0</v>
      </c>
      <c r="S487" s="60">
        <f t="shared" si="539"/>
        <v>0</v>
      </c>
      <c r="T487" s="16"/>
      <c r="U487" s="16"/>
      <c r="V487" s="16"/>
      <c r="W487" s="16"/>
      <c r="X487" s="16"/>
      <c r="Y487" s="16"/>
      <c r="Z487" s="16"/>
      <c r="AA487" s="16"/>
    </row>
    <row r="488" ht="12.0" customHeight="1">
      <c r="A488" s="51" t="str">
        <f>Vendas!A499</f>
        <v/>
      </c>
      <c r="B488" s="29"/>
      <c r="C488" s="52" t="s">
        <v>73</v>
      </c>
      <c r="D488" s="52" t="s">
        <v>74</v>
      </c>
      <c r="E488" s="52" t="s">
        <v>75</v>
      </c>
      <c r="F488" s="52" t="s">
        <v>76</v>
      </c>
      <c r="G488" s="52" t="s">
        <v>77</v>
      </c>
      <c r="H488" s="52" t="s">
        <v>78</v>
      </c>
      <c r="I488" s="52" t="s">
        <v>79</v>
      </c>
      <c r="J488" s="52" t="s">
        <v>80</v>
      </c>
      <c r="K488" s="52" t="s">
        <v>81</v>
      </c>
      <c r="L488" s="52" t="s">
        <v>82</v>
      </c>
      <c r="M488" s="52" t="s">
        <v>83</v>
      </c>
      <c r="N488" s="52" t="s">
        <v>84</v>
      </c>
      <c r="O488" s="52" t="s">
        <v>26</v>
      </c>
      <c r="P488" s="52" t="s">
        <v>27</v>
      </c>
      <c r="Q488" s="52" t="s">
        <v>28</v>
      </c>
      <c r="R488" s="52" t="s">
        <v>29</v>
      </c>
      <c r="S488" s="52" t="s">
        <v>30</v>
      </c>
      <c r="T488" s="16"/>
      <c r="U488" s="16"/>
      <c r="V488" s="16"/>
      <c r="W488" s="16"/>
      <c r="X488" s="16"/>
      <c r="Y488" s="16"/>
      <c r="Z488" s="16"/>
      <c r="AA488" s="16"/>
    </row>
    <row r="489" ht="12.0" customHeight="1">
      <c r="A489" s="58" t="s">
        <v>102</v>
      </c>
      <c r="B489" s="29"/>
      <c r="C489" s="56" t="str">
        <f>Vendas!C501</f>
        <v/>
      </c>
      <c r="D489" s="56" t="str">
        <f>Vendas!D501</f>
        <v/>
      </c>
      <c r="E489" s="56" t="str">
        <f>Vendas!E501</f>
        <v/>
      </c>
      <c r="F489" s="56" t="str">
        <f>Vendas!F501</f>
        <v/>
      </c>
      <c r="G489" s="56" t="str">
        <f>Vendas!G501</f>
        <v/>
      </c>
      <c r="H489" s="56" t="str">
        <f>Vendas!H501</f>
        <v/>
      </c>
      <c r="I489" s="56" t="str">
        <f>Vendas!I501</f>
        <v/>
      </c>
      <c r="J489" s="56" t="str">
        <f>Vendas!J501</f>
        <v/>
      </c>
      <c r="K489" s="56" t="str">
        <f>Vendas!K501</f>
        <v/>
      </c>
      <c r="L489" s="56" t="str">
        <f>Vendas!L501</f>
        <v/>
      </c>
      <c r="M489" s="56" t="str">
        <f>Vendas!M501</f>
        <v/>
      </c>
      <c r="N489" s="56" t="str">
        <f>Vendas!N501</f>
        <v/>
      </c>
      <c r="O489" s="56">
        <f>SUM(C489:N489)</f>
        <v>0</v>
      </c>
      <c r="P489" s="56" t="str">
        <f>Vendas!P501</f>
        <v/>
      </c>
      <c r="Q489" s="56" t="str">
        <f>Vendas!Q501</f>
        <v/>
      </c>
      <c r="R489" s="56" t="str">
        <f>Vendas!R501</f>
        <v/>
      </c>
      <c r="S489" s="56" t="str">
        <f>Vendas!S501</f>
        <v/>
      </c>
      <c r="T489" s="16"/>
      <c r="U489" s="16"/>
      <c r="V489" s="16"/>
      <c r="W489" s="16"/>
      <c r="X489" s="16"/>
      <c r="Y489" s="16"/>
      <c r="Z489" s="16"/>
      <c r="AA489" s="16"/>
    </row>
    <row r="490" ht="12.0" customHeight="1">
      <c r="A490" s="63" t="s">
        <v>111</v>
      </c>
      <c r="B490" s="45">
        <v>0.0</v>
      </c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16"/>
      <c r="U490" s="16"/>
      <c r="V490" s="16"/>
      <c r="W490" s="16"/>
      <c r="X490" s="16"/>
      <c r="Y490" s="16"/>
      <c r="Z490" s="16"/>
      <c r="AA490" s="16"/>
    </row>
    <row r="491" ht="12.0" customHeight="1">
      <c r="A491" s="58" t="s">
        <v>103</v>
      </c>
      <c r="B491" s="29"/>
      <c r="C491" s="60">
        <f>Vendas!C502*(1-$B490)</f>
        <v>0</v>
      </c>
      <c r="D491" s="60">
        <f>Vendas!D502*(1-$B490)</f>
        <v>0</v>
      </c>
      <c r="E491" s="60">
        <f>Vendas!E502*(1-$B490)</f>
        <v>0</v>
      </c>
      <c r="F491" s="60">
        <f>Vendas!F502*(1-$B490)</f>
        <v>0</v>
      </c>
      <c r="G491" s="60">
        <f>Vendas!G502*(1-$B490)</f>
        <v>0</v>
      </c>
      <c r="H491" s="60">
        <f>Vendas!H502*(1-$B490)</f>
        <v>0</v>
      </c>
      <c r="I491" s="60">
        <f>Vendas!I502*(1-$B490)</f>
        <v>0</v>
      </c>
      <c r="J491" s="60">
        <f>Vendas!J502*(1-$B490)</f>
        <v>0</v>
      </c>
      <c r="K491" s="60">
        <f>Vendas!K502*(1-$B490)</f>
        <v>0</v>
      </c>
      <c r="L491" s="60">
        <f>Vendas!L502*(1-$B490)</f>
        <v>0</v>
      </c>
      <c r="M491" s="60">
        <f>Vendas!M502*(1-$B490)</f>
        <v>0</v>
      </c>
      <c r="N491" s="60">
        <f>Vendas!N502*(1-$B490)</f>
        <v>0</v>
      </c>
      <c r="O491" s="60">
        <f>AVERAGE(C491:N491)</f>
        <v>0</v>
      </c>
      <c r="P491" s="60">
        <f>Vendas!P502*(1-Aprovisionamento!$B490)</f>
        <v>0</v>
      </c>
      <c r="Q491" s="60">
        <f>Vendas!Q502*(1-Aprovisionamento!$B490)</f>
        <v>0</v>
      </c>
      <c r="R491" s="60">
        <f>Vendas!R502*(1-Aprovisionamento!$B490)</f>
        <v>0</v>
      </c>
      <c r="S491" s="60">
        <f>Vendas!S502*(1-Aprovisionamento!$B490)</f>
        <v>0</v>
      </c>
      <c r="T491" s="16"/>
      <c r="U491" s="16"/>
      <c r="V491" s="16"/>
      <c r="W491" s="16"/>
      <c r="X491" s="16"/>
      <c r="Y491" s="16"/>
      <c r="Z491" s="16"/>
      <c r="AA491" s="16"/>
    </row>
    <row r="492" ht="12.0" customHeight="1">
      <c r="A492" s="58" t="s">
        <v>112</v>
      </c>
      <c r="B492" s="29"/>
      <c r="C492" s="60">
        <f t="shared" ref="C492:N492" si="540">C489*C491</f>
        <v>0</v>
      </c>
      <c r="D492" s="60">
        <f t="shared" si="540"/>
        <v>0</v>
      </c>
      <c r="E492" s="60">
        <f t="shared" si="540"/>
        <v>0</v>
      </c>
      <c r="F492" s="60">
        <f t="shared" si="540"/>
        <v>0</v>
      </c>
      <c r="G492" s="60">
        <f t="shared" si="540"/>
        <v>0</v>
      </c>
      <c r="H492" s="60">
        <f t="shared" si="540"/>
        <v>0</v>
      </c>
      <c r="I492" s="60">
        <f t="shared" si="540"/>
        <v>0</v>
      </c>
      <c r="J492" s="60">
        <f t="shared" si="540"/>
        <v>0</v>
      </c>
      <c r="K492" s="60">
        <f t="shared" si="540"/>
        <v>0</v>
      </c>
      <c r="L492" s="60">
        <f t="shared" si="540"/>
        <v>0</v>
      </c>
      <c r="M492" s="60">
        <f t="shared" si="540"/>
        <v>0</v>
      </c>
      <c r="N492" s="60">
        <f t="shared" si="540"/>
        <v>0</v>
      </c>
      <c r="O492" s="60">
        <f>SUM(C492:N492)</f>
        <v>0</v>
      </c>
      <c r="P492" s="60">
        <f t="shared" ref="P492:S492" si="541">P489*P491</f>
        <v>0</v>
      </c>
      <c r="Q492" s="60">
        <f t="shared" si="541"/>
        <v>0</v>
      </c>
      <c r="R492" s="60">
        <f t="shared" si="541"/>
        <v>0</v>
      </c>
      <c r="S492" s="60">
        <f t="shared" si="541"/>
        <v>0</v>
      </c>
      <c r="T492" s="16"/>
      <c r="U492" s="16"/>
      <c r="V492" s="16"/>
      <c r="W492" s="16"/>
      <c r="X492" s="16"/>
      <c r="Y492" s="16"/>
      <c r="Z492" s="16"/>
      <c r="AA492" s="16"/>
    </row>
    <row r="493" ht="12.0" customHeight="1">
      <c r="A493" s="58" t="s">
        <v>96</v>
      </c>
      <c r="B493" s="29"/>
      <c r="C493" s="61" t="str">
        <f>Vendas!C504</f>
        <v/>
      </c>
      <c r="D493" s="61" t="str">
        <f>Vendas!D504</f>
        <v/>
      </c>
      <c r="E493" s="61" t="str">
        <f>Vendas!E504</f>
        <v/>
      </c>
      <c r="F493" s="61" t="str">
        <f>Vendas!F504</f>
        <v/>
      </c>
      <c r="G493" s="61" t="str">
        <f>Vendas!G504</f>
        <v/>
      </c>
      <c r="H493" s="61" t="str">
        <f>Vendas!H504</f>
        <v/>
      </c>
      <c r="I493" s="61" t="str">
        <f>Vendas!I504</f>
        <v/>
      </c>
      <c r="J493" s="61" t="str">
        <f>Vendas!J504</f>
        <v/>
      </c>
      <c r="K493" s="61" t="str">
        <f>Vendas!K504</f>
        <v/>
      </c>
      <c r="L493" s="61" t="str">
        <f>Vendas!L504</f>
        <v/>
      </c>
      <c r="M493" s="61" t="str">
        <f>Vendas!M504</f>
        <v/>
      </c>
      <c r="N493" s="61" t="str">
        <f>Vendas!N504</f>
        <v/>
      </c>
      <c r="O493" s="60"/>
      <c r="P493" s="60"/>
      <c r="Q493" s="60"/>
      <c r="R493" s="60"/>
      <c r="S493" s="60"/>
      <c r="T493" s="16"/>
      <c r="U493" s="16"/>
      <c r="V493" s="16"/>
      <c r="W493" s="16"/>
      <c r="X493" s="16"/>
      <c r="Y493" s="16"/>
      <c r="Z493" s="16"/>
      <c r="AA493" s="16"/>
    </row>
    <row r="494" ht="12.0" customHeight="1">
      <c r="A494" s="58" t="s">
        <v>113</v>
      </c>
      <c r="B494" s="29"/>
      <c r="C494" s="60">
        <f t="shared" ref="C494:N494" si="542">C492*C493</f>
        <v>0</v>
      </c>
      <c r="D494" s="60">
        <f t="shared" si="542"/>
        <v>0</v>
      </c>
      <c r="E494" s="60">
        <f t="shared" si="542"/>
        <v>0</v>
      </c>
      <c r="F494" s="60">
        <f t="shared" si="542"/>
        <v>0</v>
      </c>
      <c r="G494" s="60">
        <f t="shared" si="542"/>
        <v>0</v>
      </c>
      <c r="H494" s="60">
        <f t="shared" si="542"/>
        <v>0</v>
      </c>
      <c r="I494" s="60">
        <f t="shared" si="542"/>
        <v>0</v>
      </c>
      <c r="J494" s="60">
        <f t="shared" si="542"/>
        <v>0</v>
      </c>
      <c r="K494" s="60">
        <f t="shared" si="542"/>
        <v>0</v>
      </c>
      <c r="L494" s="60">
        <f t="shared" si="542"/>
        <v>0</v>
      </c>
      <c r="M494" s="60">
        <f t="shared" si="542"/>
        <v>0</v>
      </c>
      <c r="N494" s="60">
        <f t="shared" si="542"/>
        <v>0</v>
      </c>
      <c r="O494" s="60">
        <f t="shared" ref="O494:O497" si="545">SUM(C494:N494)</f>
        <v>0</v>
      </c>
      <c r="P494" s="60">
        <f t="shared" ref="P494:S494" si="543">P492*$C493</f>
        <v>0</v>
      </c>
      <c r="Q494" s="60">
        <f t="shared" si="543"/>
        <v>0</v>
      </c>
      <c r="R494" s="60">
        <f t="shared" si="543"/>
        <v>0</v>
      </c>
      <c r="S494" s="60">
        <f t="shared" si="543"/>
        <v>0</v>
      </c>
      <c r="T494" s="16"/>
      <c r="U494" s="16"/>
      <c r="V494" s="16"/>
      <c r="W494" s="16"/>
      <c r="X494" s="16"/>
      <c r="Y494" s="16"/>
      <c r="Z494" s="16"/>
      <c r="AA494" s="16"/>
    </row>
    <row r="495" ht="12.0" customHeight="1">
      <c r="A495" s="58" t="s">
        <v>98</v>
      </c>
      <c r="B495" s="29"/>
      <c r="C495" s="60">
        <f t="shared" ref="C495:N495" si="544">C492+C494</f>
        <v>0</v>
      </c>
      <c r="D495" s="60">
        <f t="shared" si="544"/>
        <v>0</v>
      </c>
      <c r="E495" s="60">
        <f t="shared" si="544"/>
        <v>0</v>
      </c>
      <c r="F495" s="60">
        <f t="shared" si="544"/>
        <v>0</v>
      </c>
      <c r="G495" s="60">
        <f t="shared" si="544"/>
        <v>0</v>
      </c>
      <c r="H495" s="60">
        <f t="shared" si="544"/>
        <v>0</v>
      </c>
      <c r="I495" s="60">
        <f t="shared" si="544"/>
        <v>0</v>
      </c>
      <c r="J495" s="60">
        <f t="shared" si="544"/>
        <v>0</v>
      </c>
      <c r="K495" s="60">
        <f t="shared" si="544"/>
        <v>0</v>
      </c>
      <c r="L495" s="60">
        <f t="shared" si="544"/>
        <v>0</v>
      </c>
      <c r="M495" s="60">
        <f t="shared" si="544"/>
        <v>0</v>
      </c>
      <c r="N495" s="60">
        <f t="shared" si="544"/>
        <v>0</v>
      </c>
      <c r="O495" s="60">
        <f t="shared" si="545"/>
        <v>0</v>
      </c>
      <c r="P495" s="60">
        <f t="shared" ref="P495:S495" si="546">P492+P494</f>
        <v>0</v>
      </c>
      <c r="Q495" s="60">
        <f t="shared" si="546"/>
        <v>0</v>
      </c>
      <c r="R495" s="60">
        <f t="shared" si="546"/>
        <v>0</v>
      </c>
      <c r="S495" s="60">
        <f t="shared" si="546"/>
        <v>0</v>
      </c>
      <c r="T495" s="16"/>
      <c r="U495" s="16"/>
      <c r="V495" s="16"/>
      <c r="W495" s="16"/>
      <c r="X495" s="16"/>
      <c r="Y495" s="16"/>
      <c r="Z495" s="16"/>
      <c r="AA495" s="16"/>
    </row>
    <row r="496" ht="12.0" customHeight="1">
      <c r="A496" s="63" t="s">
        <v>99</v>
      </c>
      <c r="B496" s="64">
        <v>0.25</v>
      </c>
      <c r="C496" s="60">
        <f t="shared" ref="C496:N496" si="547">C495*$B$16</f>
        <v>0</v>
      </c>
      <c r="D496" s="60">
        <f t="shared" si="547"/>
        <v>0</v>
      </c>
      <c r="E496" s="60">
        <f t="shared" si="547"/>
        <v>0</v>
      </c>
      <c r="F496" s="60">
        <f t="shared" si="547"/>
        <v>0</v>
      </c>
      <c r="G496" s="60">
        <f t="shared" si="547"/>
        <v>0</v>
      </c>
      <c r="H496" s="60">
        <f t="shared" si="547"/>
        <v>0</v>
      </c>
      <c r="I496" s="60">
        <f t="shared" si="547"/>
        <v>0</v>
      </c>
      <c r="J496" s="60">
        <f t="shared" si="547"/>
        <v>0</v>
      </c>
      <c r="K496" s="60">
        <f t="shared" si="547"/>
        <v>0</v>
      </c>
      <c r="L496" s="60">
        <f t="shared" si="547"/>
        <v>0</v>
      </c>
      <c r="M496" s="60">
        <f t="shared" si="547"/>
        <v>0</v>
      </c>
      <c r="N496" s="60">
        <f t="shared" si="547"/>
        <v>0</v>
      </c>
      <c r="O496" s="60">
        <f t="shared" si="545"/>
        <v>0</v>
      </c>
      <c r="P496" s="60">
        <f t="shared" ref="P496:S496" si="548">P495*$B496</f>
        <v>0</v>
      </c>
      <c r="Q496" s="60">
        <f t="shared" si="548"/>
        <v>0</v>
      </c>
      <c r="R496" s="60">
        <f t="shared" si="548"/>
        <v>0</v>
      </c>
      <c r="S496" s="60">
        <f t="shared" si="548"/>
        <v>0</v>
      </c>
      <c r="T496" s="16"/>
      <c r="U496" s="16"/>
      <c r="V496" s="16"/>
      <c r="W496" s="16"/>
      <c r="X496" s="16"/>
      <c r="Y496" s="16"/>
      <c r="Z496" s="16"/>
      <c r="AA496" s="16"/>
    </row>
    <row r="497" ht="12.0" customHeight="1">
      <c r="A497" s="63" t="s">
        <v>100</v>
      </c>
      <c r="B497" s="65">
        <f>1-B496</f>
        <v>0.75</v>
      </c>
      <c r="C497" s="60">
        <f t="shared" ref="C497:N497" si="549">C495*$B$17</f>
        <v>0</v>
      </c>
      <c r="D497" s="60">
        <f t="shared" si="549"/>
        <v>0</v>
      </c>
      <c r="E497" s="60">
        <f t="shared" si="549"/>
        <v>0</v>
      </c>
      <c r="F497" s="60">
        <f t="shared" si="549"/>
        <v>0</v>
      </c>
      <c r="G497" s="60">
        <f t="shared" si="549"/>
        <v>0</v>
      </c>
      <c r="H497" s="60">
        <f t="shared" si="549"/>
        <v>0</v>
      </c>
      <c r="I497" s="60">
        <f t="shared" si="549"/>
        <v>0</v>
      </c>
      <c r="J497" s="60">
        <f t="shared" si="549"/>
        <v>0</v>
      </c>
      <c r="K497" s="60">
        <f t="shared" si="549"/>
        <v>0</v>
      </c>
      <c r="L497" s="60">
        <f t="shared" si="549"/>
        <v>0</v>
      </c>
      <c r="M497" s="60">
        <f t="shared" si="549"/>
        <v>0</v>
      </c>
      <c r="N497" s="60">
        <f t="shared" si="549"/>
        <v>0</v>
      </c>
      <c r="O497" s="60">
        <f t="shared" si="545"/>
        <v>0</v>
      </c>
      <c r="P497" s="60">
        <f t="shared" ref="P497:S497" si="550">P495-P496</f>
        <v>0</v>
      </c>
      <c r="Q497" s="60">
        <f t="shared" si="550"/>
        <v>0</v>
      </c>
      <c r="R497" s="60">
        <f t="shared" si="550"/>
        <v>0</v>
      </c>
      <c r="S497" s="60">
        <f t="shared" si="550"/>
        <v>0</v>
      </c>
      <c r="T497" s="16"/>
      <c r="U497" s="16"/>
      <c r="V497" s="16"/>
      <c r="W497" s="16"/>
      <c r="X497" s="16"/>
      <c r="Y497" s="16"/>
      <c r="Z497" s="16"/>
      <c r="AA497" s="16"/>
    </row>
    <row r="498" ht="12.0" customHeight="1">
      <c r="A498" s="51" t="str">
        <f>Vendas!A509</f>
        <v/>
      </c>
      <c r="B498" s="29"/>
      <c r="C498" s="52" t="s">
        <v>73</v>
      </c>
      <c r="D498" s="52" t="s">
        <v>74</v>
      </c>
      <c r="E498" s="52" t="s">
        <v>75</v>
      </c>
      <c r="F498" s="52" t="s">
        <v>76</v>
      </c>
      <c r="G498" s="52" t="s">
        <v>77</v>
      </c>
      <c r="H498" s="52" t="s">
        <v>78</v>
      </c>
      <c r="I498" s="52" t="s">
        <v>79</v>
      </c>
      <c r="J498" s="52" t="s">
        <v>80</v>
      </c>
      <c r="K498" s="52" t="s">
        <v>81</v>
      </c>
      <c r="L498" s="52" t="s">
        <v>82</v>
      </c>
      <c r="M498" s="52" t="s">
        <v>83</v>
      </c>
      <c r="N498" s="52" t="s">
        <v>84</v>
      </c>
      <c r="O498" s="52" t="s">
        <v>26</v>
      </c>
      <c r="P498" s="52" t="s">
        <v>27</v>
      </c>
      <c r="Q498" s="52" t="s">
        <v>28</v>
      </c>
      <c r="R498" s="52" t="s">
        <v>29</v>
      </c>
      <c r="S498" s="52" t="s">
        <v>30</v>
      </c>
      <c r="T498" s="16"/>
      <c r="U498" s="16"/>
      <c r="V498" s="16"/>
      <c r="W498" s="16"/>
      <c r="X498" s="16"/>
      <c r="Y498" s="16"/>
      <c r="Z498" s="16"/>
      <c r="AA498" s="16"/>
    </row>
    <row r="499" ht="12.0" customHeight="1">
      <c r="A499" s="58" t="s">
        <v>102</v>
      </c>
      <c r="B499" s="29"/>
      <c r="C499" s="56" t="str">
        <f>Vendas!C511</f>
        <v/>
      </c>
      <c r="D499" s="56" t="str">
        <f>Vendas!D511</f>
        <v/>
      </c>
      <c r="E499" s="56" t="str">
        <f>Vendas!E511</f>
        <v/>
      </c>
      <c r="F499" s="56" t="str">
        <f>Vendas!F511</f>
        <v/>
      </c>
      <c r="G499" s="56" t="str">
        <f>Vendas!G511</f>
        <v/>
      </c>
      <c r="H499" s="56" t="str">
        <f>Vendas!H511</f>
        <v/>
      </c>
      <c r="I499" s="56" t="str">
        <f>Vendas!I511</f>
        <v/>
      </c>
      <c r="J499" s="56" t="str">
        <f>Vendas!J511</f>
        <v/>
      </c>
      <c r="K499" s="56" t="str">
        <f>Vendas!K511</f>
        <v/>
      </c>
      <c r="L499" s="56" t="str">
        <f>Vendas!L511</f>
        <v/>
      </c>
      <c r="M499" s="56" t="str">
        <f>Vendas!M511</f>
        <v/>
      </c>
      <c r="N499" s="56" t="str">
        <f>Vendas!N511</f>
        <v/>
      </c>
      <c r="O499" s="56">
        <f>SUM(C499:N499)</f>
        <v>0</v>
      </c>
      <c r="P499" s="56" t="str">
        <f>Vendas!P511</f>
        <v/>
      </c>
      <c r="Q499" s="56" t="str">
        <f>Vendas!Q511</f>
        <v/>
      </c>
      <c r="R499" s="56" t="str">
        <f>Vendas!R511</f>
        <v/>
      </c>
      <c r="S499" s="56" t="str">
        <f>Vendas!S511</f>
        <v/>
      </c>
      <c r="T499" s="16"/>
      <c r="U499" s="16"/>
      <c r="V499" s="16"/>
      <c r="W499" s="16"/>
      <c r="X499" s="16"/>
      <c r="Y499" s="16"/>
      <c r="Z499" s="16"/>
      <c r="AA499" s="16"/>
    </row>
    <row r="500" ht="12.0" customHeight="1">
      <c r="A500" s="63" t="s">
        <v>111</v>
      </c>
      <c r="B500" s="45">
        <v>0.0</v>
      </c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16"/>
      <c r="U500" s="16"/>
      <c r="V500" s="16"/>
      <c r="W500" s="16"/>
      <c r="X500" s="16"/>
      <c r="Y500" s="16"/>
      <c r="Z500" s="16"/>
      <c r="AA500" s="16"/>
    </row>
    <row r="501" ht="12.0" customHeight="1">
      <c r="A501" s="58" t="s">
        <v>103</v>
      </c>
      <c r="B501" s="29"/>
      <c r="C501" s="60">
        <f>Vendas!C512*(1-$B500)</f>
        <v>0</v>
      </c>
      <c r="D501" s="60">
        <f>Vendas!D512*(1-$B500)</f>
        <v>0</v>
      </c>
      <c r="E501" s="60">
        <f>Vendas!E512*(1-$B500)</f>
        <v>0</v>
      </c>
      <c r="F501" s="60">
        <f>Vendas!F512*(1-$B500)</f>
        <v>0</v>
      </c>
      <c r="G501" s="60">
        <f>Vendas!G512*(1-$B500)</f>
        <v>0</v>
      </c>
      <c r="H501" s="60">
        <f>Vendas!H512*(1-$B500)</f>
        <v>0</v>
      </c>
      <c r="I501" s="60">
        <f>Vendas!I512*(1-$B500)</f>
        <v>0</v>
      </c>
      <c r="J501" s="60">
        <f>Vendas!J512*(1-$B500)</f>
        <v>0</v>
      </c>
      <c r="K501" s="60">
        <f>Vendas!K512*(1-$B500)</f>
        <v>0</v>
      </c>
      <c r="L501" s="60">
        <f>Vendas!L512*(1-$B500)</f>
        <v>0</v>
      </c>
      <c r="M501" s="60">
        <f>Vendas!M512*(1-$B500)</f>
        <v>0</v>
      </c>
      <c r="N501" s="60">
        <f>Vendas!N512*(1-$B500)</f>
        <v>0</v>
      </c>
      <c r="O501" s="60">
        <f>AVERAGE(C501:N501)</f>
        <v>0</v>
      </c>
      <c r="P501" s="60">
        <f>Vendas!P512*(1-Aprovisionamento!$B500)</f>
        <v>0</v>
      </c>
      <c r="Q501" s="60">
        <f>Vendas!Q512*(1-Aprovisionamento!$B500)</f>
        <v>0</v>
      </c>
      <c r="R501" s="60">
        <f>Vendas!R512*(1-Aprovisionamento!$B500)</f>
        <v>0</v>
      </c>
      <c r="S501" s="60">
        <f>Vendas!S512*(1-Aprovisionamento!$B500)</f>
        <v>0</v>
      </c>
      <c r="T501" s="16"/>
      <c r="U501" s="16"/>
      <c r="V501" s="16"/>
      <c r="W501" s="16"/>
      <c r="X501" s="16"/>
      <c r="Y501" s="16"/>
      <c r="Z501" s="16"/>
      <c r="AA501" s="16"/>
    </row>
    <row r="502" ht="12.0" customHeight="1">
      <c r="A502" s="58" t="s">
        <v>112</v>
      </c>
      <c r="B502" s="29"/>
      <c r="C502" s="60">
        <f t="shared" ref="C502:N502" si="551">C499*C501</f>
        <v>0</v>
      </c>
      <c r="D502" s="60">
        <f t="shared" si="551"/>
        <v>0</v>
      </c>
      <c r="E502" s="60">
        <f t="shared" si="551"/>
        <v>0</v>
      </c>
      <c r="F502" s="60">
        <f t="shared" si="551"/>
        <v>0</v>
      </c>
      <c r="G502" s="60">
        <f t="shared" si="551"/>
        <v>0</v>
      </c>
      <c r="H502" s="60">
        <f t="shared" si="551"/>
        <v>0</v>
      </c>
      <c r="I502" s="60">
        <f t="shared" si="551"/>
        <v>0</v>
      </c>
      <c r="J502" s="60">
        <f t="shared" si="551"/>
        <v>0</v>
      </c>
      <c r="K502" s="60">
        <f t="shared" si="551"/>
        <v>0</v>
      </c>
      <c r="L502" s="60">
        <f t="shared" si="551"/>
        <v>0</v>
      </c>
      <c r="M502" s="60">
        <f t="shared" si="551"/>
        <v>0</v>
      </c>
      <c r="N502" s="60">
        <f t="shared" si="551"/>
        <v>0</v>
      </c>
      <c r="O502" s="60">
        <f>SUM(C502:N502)</f>
        <v>0</v>
      </c>
      <c r="P502" s="60">
        <f t="shared" ref="P502:S502" si="552">P499*P501</f>
        <v>0</v>
      </c>
      <c r="Q502" s="60">
        <f t="shared" si="552"/>
        <v>0</v>
      </c>
      <c r="R502" s="60">
        <f t="shared" si="552"/>
        <v>0</v>
      </c>
      <c r="S502" s="60">
        <f t="shared" si="552"/>
        <v>0</v>
      </c>
      <c r="T502" s="16"/>
      <c r="U502" s="16"/>
      <c r="V502" s="16"/>
      <c r="W502" s="16"/>
      <c r="X502" s="16"/>
      <c r="Y502" s="16"/>
      <c r="Z502" s="16"/>
      <c r="AA502" s="16"/>
    </row>
    <row r="503" ht="12.0" customHeight="1">
      <c r="A503" s="58" t="s">
        <v>96</v>
      </c>
      <c r="B503" s="29"/>
      <c r="C503" s="61" t="str">
        <f>Vendas!C514</f>
        <v/>
      </c>
      <c r="D503" s="61" t="str">
        <f>Vendas!D514</f>
        <v/>
      </c>
      <c r="E503" s="61" t="str">
        <f>Vendas!E514</f>
        <v/>
      </c>
      <c r="F503" s="61" t="str">
        <f>Vendas!F514</f>
        <v/>
      </c>
      <c r="G503" s="61" t="str">
        <f>Vendas!G514</f>
        <v/>
      </c>
      <c r="H503" s="61" t="str">
        <f>Vendas!H514</f>
        <v/>
      </c>
      <c r="I503" s="61" t="str">
        <f>Vendas!I514</f>
        <v/>
      </c>
      <c r="J503" s="61" t="str">
        <f>Vendas!J514</f>
        <v/>
      </c>
      <c r="K503" s="61" t="str">
        <f>Vendas!K514</f>
        <v/>
      </c>
      <c r="L503" s="61" t="str">
        <f>Vendas!L514</f>
        <v/>
      </c>
      <c r="M503" s="61" t="str">
        <f>Vendas!M514</f>
        <v/>
      </c>
      <c r="N503" s="61" t="str">
        <f>Vendas!N514</f>
        <v/>
      </c>
      <c r="O503" s="60"/>
      <c r="P503" s="60"/>
      <c r="Q503" s="60"/>
      <c r="R503" s="60"/>
      <c r="S503" s="60"/>
      <c r="T503" s="16"/>
      <c r="U503" s="16"/>
      <c r="V503" s="16"/>
      <c r="W503" s="16"/>
      <c r="X503" s="16"/>
      <c r="Y503" s="16"/>
      <c r="Z503" s="16"/>
      <c r="AA503" s="16"/>
    </row>
    <row r="504" ht="12.0" customHeight="1">
      <c r="A504" s="58" t="s">
        <v>113</v>
      </c>
      <c r="B504" s="29"/>
      <c r="C504" s="60">
        <f t="shared" ref="C504:N504" si="553">C502*C503</f>
        <v>0</v>
      </c>
      <c r="D504" s="60">
        <f t="shared" si="553"/>
        <v>0</v>
      </c>
      <c r="E504" s="60">
        <f t="shared" si="553"/>
        <v>0</v>
      </c>
      <c r="F504" s="60">
        <f t="shared" si="553"/>
        <v>0</v>
      </c>
      <c r="G504" s="60">
        <f t="shared" si="553"/>
        <v>0</v>
      </c>
      <c r="H504" s="60">
        <f t="shared" si="553"/>
        <v>0</v>
      </c>
      <c r="I504" s="60">
        <f t="shared" si="553"/>
        <v>0</v>
      </c>
      <c r="J504" s="60">
        <f t="shared" si="553"/>
        <v>0</v>
      </c>
      <c r="K504" s="60">
        <f t="shared" si="553"/>
        <v>0</v>
      </c>
      <c r="L504" s="60">
        <f t="shared" si="553"/>
        <v>0</v>
      </c>
      <c r="M504" s="60">
        <f t="shared" si="553"/>
        <v>0</v>
      </c>
      <c r="N504" s="60">
        <f t="shared" si="553"/>
        <v>0</v>
      </c>
      <c r="O504" s="60">
        <f t="shared" ref="O504:O507" si="556">SUM(C504:N504)</f>
        <v>0</v>
      </c>
      <c r="P504" s="60">
        <f t="shared" ref="P504:S504" si="554">P502*$C503</f>
        <v>0</v>
      </c>
      <c r="Q504" s="60">
        <f t="shared" si="554"/>
        <v>0</v>
      </c>
      <c r="R504" s="60">
        <f t="shared" si="554"/>
        <v>0</v>
      </c>
      <c r="S504" s="60">
        <f t="shared" si="554"/>
        <v>0</v>
      </c>
      <c r="T504" s="16"/>
      <c r="U504" s="16"/>
      <c r="V504" s="16"/>
      <c r="W504" s="16"/>
      <c r="X504" s="16"/>
      <c r="Y504" s="16"/>
      <c r="Z504" s="16"/>
      <c r="AA504" s="16"/>
    </row>
    <row r="505" ht="12.0" customHeight="1">
      <c r="A505" s="58" t="s">
        <v>98</v>
      </c>
      <c r="B505" s="29"/>
      <c r="C505" s="60">
        <f t="shared" ref="C505:N505" si="555">C502+C504</f>
        <v>0</v>
      </c>
      <c r="D505" s="60">
        <f t="shared" si="555"/>
        <v>0</v>
      </c>
      <c r="E505" s="60">
        <f t="shared" si="555"/>
        <v>0</v>
      </c>
      <c r="F505" s="60">
        <f t="shared" si="555"/>
        <v>0</v>
      </c>
      <c r="G505" s="60">
        <f t="shared" si="555"/>
        <v>0</v>
      </c>
      <c r="H505" s="60">
        <f t="shared" si="555"/>
        <v>0</v>
      </c>
      <c r="I505" s="60">
        <f t="shared" si="555"/>
        <v>0</v>
      </c>
      <c r="J505" s="60">
        <f t="shared" si="555"/>
        <v>0</v>
      </c>
      <c r="K505" s="60">
        <f t="shared" si="555"/>
        <v>0</v>
      </c>
      <c r="L505" s="60">
        <f t="shared" si="555"/>
        <v>0</v>
      </c>
      <c r="M505" s="60">
        <f t="shared" si="555"/>
        <v>0</v>
      </c>
      <c r="N505" s="60">
        <f t="shared" si="555"/>
        <v>0</v>
      </c>
      <c r="O505" s="60">
        <f t="shared" si="556"/>
        <v>0</v>
      </c>
      <c r="P505" s="60">
        <f t="shared" ref="P505:S505" si="557">P502+P504</f>
        <v>0</v>
      </c>
      <c r="Q505" s="60">
        <f t="shared" si="557"/>
        <v>0</v>
      </c>
      <c r="R505" s="60">
        <f t="shared" si="557"/>
        <v>0</v>
      </c>
      <c r="S505" s="60">
        <f t="shared" si="557"/>
        <v>0</v>
      </c>
      <c r="T505" s="16"/>
      <c r="U505" s="16"/>
      <c r="V505" s="16"/>
      <c r="W505" s="16"/>
      <c r="X505" s="16"/>
      <c r="Y505" s="16"/>
      <c r="Z505" s="16"/>
      <c r="AA505" s="16"/>
    </row>
    <row r="506" ht="12.0" customHeight="1">
      <c r="A506" s="63" t="s">
        <v>99</v>
      </c>
      <c r="B506" s="64">
        <v>0.25</v>
      </c>
      <c r="C506" s="60">
        <f t="shared" ref="C506:N506" si="558">C505*$B$16</f>
        <v>0</v>
      </c>
      <c r="D506" s="60">
        <f t="shared" si="558"/>
        <v>0</v>
      </c>
      <c r="E506" s="60">
        <f t="shared" si="558"/>
        <v>0</v>
      </c>
      <c r="F506" s="60">
        <f t="shared" si="558"/>
        <v>0</v>
      </c>
      <c r="G506" s="60">
        <f t="shared" si="558"/>
        <v>0</v>
      </c>
      <c r="H506" s="60">
        <f t="shared" si="558"/>
        <v>0</v>
      </c>
      <c r="I506" s="60">
        <f t="shared" si="558"/>
        <v>0</v>
      </c>
      <c r="J506" s="60">
        <f t="shared" si="558"/>
        <v>0</v>
      </c>
      <c r="K506" s="60">
        <f t="shared" si="558"/>
        <v>0</v>
      </c>
      <c r="L506" s="60">
        <f t="shared" si="558"/>
        <v>0</v>
      </c>
      <c r="M506" s="60">
        <f t="shared" si="558"/>
        <v>0</v>
      </c>
      <c r="N506" s="60">
        <f t="shared" si="558"/>
        <v>0</v>
      </c>
      <c r="O506" s="60">
        <f t="shared" si="556"/>
        <v>0</v>
      </c>
      <c r="P506" s="60">
        <f t="shared" ref="P506:S506" si="559">P505*$B506</f>
        <v>0</v>
      </c>
      <c r="Q506" s="60">
        <f t="shared" si="559"/>
        <v>0</v>
      </c>
      <c r="R506" s="60">
        <f t="shared" si="559"/>
        <v>0</v>
      </c>
      <c r="S506" s="60">
        <f t="shared" si="559"/>
        <v>0</v>
      </c>
      <c r="T506" s="16"/>
      <c r="U506" s="16"/>
      <c r="V506" s="16"/>
      <c r="W506" s="16"/>
      <c r="X506" s="16"/>
      <c r="Y506" s="16"/>
      <c r="Z506" s="16"/>
      <c r="AA506" s="16"/>
    </row>
    <row r="507" ht="12.0" customHeight="1">
      <c r="A507" s="63" t="s">
        <v>100</v>
      </c>
      <c r="B507" s="65">
        <f>1-B506</f>
        <v>0.75</v>
      </c>
      <c r="C507" s="60">
        <f t="shared" ref="C507:N507" si="560">C505*$B$17</f>
        <v>0</v>
      </c>
      <c r="D507" s="60">
        <f t="shared" si="560"/>
        <v>0</v>
      </c>
      <c r="E507" s="60">
        <f t="shared" si="560"/>
        <v>0</v>
      </c>
      <c r="F507" s="60">
        <f t="shared" si="560"/>
        <v>0</v>
      </c>
      <c r="G507" s="60">
        <f t="shared" si="560"/>
        <v>0</v>
      </c>
      <c r="H507" s="60">
        <f t="shared" si="560"/>
        <v>0</v>
      </c>
      <c r="I507" s="60">
        <f t="shared" si="560"/>
        <v>0</v>
      </c>
      <c r="J507" s="60">
        <f t="shared" si="560"/>
        <v>0</v>
      </c>
      <c r="K507" s="60">
        <f t="shared" si="560"/>
        <v>0</v>
      </c>
      <c r="L507" s="60">
        <f t="shared" si="560"/>
        <v>0</v>
      </c>
      <c r="M507" s="60">
        <f t="shared" si="560"/>
        <v>0</v>
      </c>
      <c r="N507" s="60">
        <f t="shared" si="560"/>
        <v>0</v>
      </c>
      <c r="O507" s="60">
        <f t="shared" si="556"/>
        <v>0</v>
      </c>
      <c r="P507" s="60">
        <f t="shared" ref="P507:S507" si="561">P505-P506</f>
        <v>0</v>
      </c>
      <c r="Q507" s="60">
        <f t="shared" si="561"/>
        <v>0</v>
      </c>
      <c r="R507" s="60">
        <f t="shared" si="561"/>
        <v>0</v>
      </c>
      <c r="S507" s="60">
        <f t="shared" si="561"/>
        <v>0</v>
      </c>
      <c r="T507" s="16"/>
      <c r="U507" s="16"/>
      <c r="V507" s="16"/>
      <c r="W507" s="16"/>
      <c r="X507" s="16"/>
      <c r="Y507" s="16"/>
      <c r="Z507" s="16"/>
      <c r="AA507" s="16"/>
    </row>
    <row r="508" ht="12.0" customHeight="1">
      <c r="A508" s="51" t="str">
        <f>Vendas!A519</f>
        <v/>
      </c>
      <c r="B508" s="29"/>
      <c r="C508" s="52" t="s">
        <v>73</v>
      </c>
      <c r="D508" s="52" t="s">
        <v>74</v>
      </c>
      <c r="E508" s="52" t="s">
        <v>75</v>
      </c>
      <c r="F508" s="52" t="s">
        <v>76</v>
      </c>
      <c r="G508" s="52" t="s">
        <v>77</v>
      </c>
      <c r="H508" s="52" t="s">
        <v>78</v>
      </c>
      <c r="I508" s="52" t="s">
        <v>79</v>
      </c>
      <c r="J508" s="52" t="s">
        <v>80</v>
      </c>
      <c r="K508" s="52" t="s">
        <v>81</v>
      </c>
      <c r="L508" s="52" t="s">
        <v>82</v>
      </c>
      <c r="M508" s="52" t="s">
        <v>83</v>
      </c>
      <c r="N508" s="52" t="s">
        <v>84</v>
      </c>
      <c r="O508" s="52" t="s">
        <v>26</v>
      </c>
      <c r="P508" s="52" t="s">
        <v>27</v>
      </c>
      <c r="Q508" s="52" t="s">
        <v>28</v>
      </c>
      <c r="R508" s="52" t="s">
        <v>29</v>
      </c>
      <c r="S508" s="52" t="s">
        <v>30</v>
      </c>
      <c r="T508" s="16"/>
      <c r="U508" s="16"/>
      <c r="V508" s="16"/>
      <c r="W508" s="16"/>
      <c r="X508" s="16"/>
      <c r="Y508" s="16"/>
      <c r="Z508" s="16"/>
      <c r="AA508" s="16"/>
    </row>
    <row r="509" ht="12.0" customHeight="1">
      <c r="A509" s="58" t="s">
        <v>102</v>
      </c>
      <c r="B509" s="29"/>
      <c r="C509" s="56" t="str">
        <f>Vendas!C521</f>
        <v/>
      </c>
      <c r="D509" s="56" t="str">
        <f>Vendas!D521</f>
        <v/>
      </c>
      <c r="E509" s="56" t="str">
        <f>Vendas!E521</f>
        <v/>
      </c>
      <c r="F509" s="56" t="str">
        <f>Vendas!F521</f>
        <v/>
      </c>
      <c r="G509" s="56" t="str">
        <f>Vendas!G521</f>
        <v/>
      </c>
      <c r="H509" s="56" t="str">
        <f>Vendas!H521</f>
        <v/>
      </c>
      <c r="I509" s="56" t="str">
        <f>Vendas!I521</f>
        <v/>
      </c>
      <c r="J509" s="56" t="str">
        <f>Vendas!J521</f>
        <v/>
      </c>
      <c r="K509" s="56" t="str">
        <f>Vendas!K521</f>
        <v/>
      </c>
      <c r="L509" s="56" t="str">
        <f>Vendas!L521</f>
        <v/>
      </c>
      <c r="M509" s="56" t="str">
        <f>Vendas!M521</f>
        <v/>
      </c>
      <c r="N509" s="56" t="str">
        <f>Vendas!N521</f>
        <v/>
      </c>
      <c r="O509" s="56">
        <f>SUM(C509:N509)</f>
        <v>0</v>
      </c>
      <c r="P509" s="56" t="str">
        <f>Vendas!P521</f>
        <v/>
      </c>
      <c r="Q509" s="56" t="str">
        <f>Vendas!Q521</f>
        <v/>
      </c>
      <c r="R509" s="56" t="str">
        <f>Vendas!R521</f>
        <v/>
      </c>
      <c r="S509" s="56" t="str">
        <f>Vendas!S521</f>
        <v/>
      </c>
      <c r="T509" s="16"/>
      <c r="U509" s="16"/>
      <c r="V509" s="16"/>
      <c r="W509" s="16"/>
      <c r="X509" s="16"/>
      <c r="Y509" s="16"/>
      <c r="Z509" s="16"/>
      <c r="AA509" s="16"/>
    </row>
    <row r="510" ht="12.0" customHeight="1">
      <c r="A510" s="63" t="s">
        <v>111</v>
      </c>
      <c r="B510" s="45">
        <v>0.0</v>
      </c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16"/>
      <c r="U510" s="16"/>
      <c r="V510" s="16"/>
      <c r="W510" s="16"/>
      <c r="X510" s="16"/>
      <c r="Y510" s="16"/>
      <c r="Z510" s="16"/>
      <c r="AA510" s="16"/>
    </row>
    <row r="511" ht="12.0" customHeight="1">
      <c r="A511" s="58" t="s">
        <v>103</v>
      </c>
      <c r="B511" s="29"/>
      <c r="C511" s="60">
        <f>Vendas!C522*(1-$B510)</f>
        <v>0</v>
      </c>
      <c r="D511" s="60">
        <f>Vendas!D522*(1-$B510)</f>
        <v>0</v>
      </c>
      <c r="E511" s="60">
        <f>Vendas!E522*(1-$B510)</f>
        <v>0</v>
      </c>
      <c r="F511" s="60">
        <f>Vendas!F522*(1-$B510)</f>
        <v>0</v>
      </c>
      <c r="G511" s="60">
        <f>Vendas!G522*(1-$B510)</f>
        <v>0</v>
      </c>
      <c r="H511" s="60">
        <f>Vendas!H522*(1-$B510)</f>
        <v>0</v>
      </c>
      <c r="I511" s="60">
        <f>Vendas!I522*(1-$B510)</f>
        <v>0</v>
      </c>
      <c r="J511" s="60">
        <f>Vendas!J522*(1-$B510)</f>
        <v>0</v>
      </c>
      <c r="K511" s="60">
        <f>Vendas!K522*(1-$B510)</f>
        <v>0</v>
      </c>
      <c r="L511" s="60">
        <f>Vendas!L522*(1-$B510)</f>
        <v>0</v>
      </c>
      <c r="M511" s="60">
        <f>Vendas!M522*(1-$B510)</f>
        <v>0</v>
      </c>
      <c r="N511" s="60">
        <f>Vendas!N522*(1-$B510)</f>
        <v>0</v>
      </c>
      <c r="O511" s="60">
        <f>AVERAGE(C511:N511)</f>
        <v>0</v>
      </c>
      <c r="P511" s="60">
        <f>Vendas!P522*(1-Aprovisionamento!$B510)</f>
        <v>0</v>
      </c>
      <c r="Q511" s="60">
        <f>Vendas!Q522*(1-Aprovisionamento!$B510)</f>
        <v>0</v>
      </c>
      <c r="R511" s="60">
        <f>Vendas!R522*(1-Aprovisionamento!$B510)</f>
        <v>0</v>
      </c>
      <c r="S511" s="60">
        <f>Vendas!S522*(1-Aprovisionamento!$B510)</f>
        <v>0</v>
      </c>
      <c r="T511" s="16"/>
      <c r="U511" s="16"/>
      <c r="V511" s="16"/>
      <c r="W511" s="16"/>
      <c r="X511" s="16"/>
      <c r="Y511" s="16"/>
      <c r="Z511" s="16"/>
      <c r="AA511" s="16"/>
    </row>
    <row r="512" ht="12.0" customHeight="1">
      <c r="A512" s="58" t="s">
        <v>112</v>
      </c>
      <c r="B512" s="29"/>
      <c r="C512" s="60">
        <f t="shared" ref="C512:N512" si="562">C509*C511</f>
        <v>0</v>
      </c>
      <c r="D512" s="60">
        <f t="shared" si="562"/>
        <v>0</v>
      </c>
      <c r="E512" s="60">
        <f t="shared" si="562"/>
        <v>0</v>
      </c>
      <c r="F512" s="60">
        <f t="shared" si="562"/>
        <v>0</v>
      </c>
      <c r="G512" s="60">
        <f t="shared" si="562"/>
        <v>0</v>
      </c>
      <c r="H512" s="60">
        <f t="shared" si="562"/>
        <v>0</v>
      </c>
      <c r="I512" s="60">
        <f t="shared" si="562"/>
        <v>0</v>
      </c>
      <c r="J512" s="60">
        <f t="shared" si="562"/>
        <v>0</v>
      </c>
      <c r="K512" s="60">
        <f t="shared" si="562"/>
        <v>0</v>
      </c>
      <c r="L512" s="60">
        <f t="shared" si="562"/>
        <v>0</v>
      </c>
      <c r="M512" s="60">
        <f t="shared" si="562"/>
        <v>0</v>
      </c>
      <c r="N512" s="60">
        <f t="shared" si="562"/>
        <v>0</v>
      </c>
      <c r="O512" s="60">
        <f>SUM(C512:N512)</f>
        <v>0</v>
      </c>
      <c r="P512" s="60">
        <f t="shared" ref="P512:S512" si="563">P509*P511</f>
        <v>0</v>
      </c>
      <c r="Q512" s="60">
        <f t="shared" si="563"/>
        <v>0</v>
      </c>
      <c r="R512" s="60">
        <f t="shared" si="563"/>
        <v>0</v>
      </c>
      <c r="S512" s="60">
        <f t="shared" si="563"/>
        <v>0</v>
      </c>
      <c r="T512" s="16"/>
      <c r="U512" s="16"/>
      <c r="V512" s="16"/>
      <c r="W512" s="16"/>
      <c r="X512" s="16"/>
      <c r="Y512" s="16"/>
      <c r="Z512" s="16"/>
      <c r="AA512" s="16"/>
    </row>
    <row r="513" ht="12.0" customHeight="1">
      <c r="A513" s="58" t="s">
        <v>96</v>
      </c>
      <c r="B513" s="29"/>
      <c r="C513" s="61" t="str">
        <f>Vendas!C524</f>
        <v/>
      </c>
      <c r="D513" s="61" t="str">
        <f>Vendas!D524</f>
        <v/>
      </c>
      <c r="E513" s="61" t="str">
        <f>Vendas!E524</f>
        <v/>
      </c>
      <c r="F513" s="61" t="str">
        <f>Vendas!F524</f>
        <v/>
      </c>
      <c r="G513" s="61" t="str">
        <f>Vendas!G524</f>
        <v/>
      </c>
      <c r="H513" s="61" t="str">
        <f>Vendas!H524</f>
        <v/>
      </c>
      <c r="I513" s="61" t="str">
        <f>Vendas!I524</f>
        <v/>
      </c>
      <c r="J513" s="61" t="str">
        <f>Vendas!J524</f>
        <v/>
      </c>
      <c r="K513" s="61" t="str">
        <f>Vendas!K524</f>
        <v/>
      </c>
      <c r="L513" s="61" t="str">
        <f>Vendas!L524</f>
        <v/>
      </c>
      <c r="M513" s="61" t="str">
        <f>Vendas!M524</f>
        <v/>
      </c>
      <c r="N513" s="61" t="str">
        <f>Vendas!N524</f>
        <v/>
      </c>
      <c r="O513" s="60"/>
      <c r="P513" s="60"/>
      <c r="Q513" s="60"/>
      <c r="R513" s="60"/>
      <c r="S513" s="60"/>
      <c r="T513" s="16"/>
      <c r="U513" s="16"/>
      <c r="V513" s="16"/>
      <c r="W513" s="16"/>
      <c r="X513" s="16"/>
      <c r="Y513" s="16"/>
      <c r="Z513" s="16"/>
      <c r="AA513" s="16"/>
    </row>
    <row r="514" ht="12.0" customHeight="1">
      <c r="A514" s="58" t="s">
        <v>113</v>
      </c>
      <c r="B514" s="29"/>
      <c r="C514" s="60">
        <f t="shared" ref="C514:N514" si="564">C512*C513</f>
        <v>0</v>
      </c>
      <c r="D514" s="60">
        <f t="shared" si="564"/>
        <v>0</v>
      </c>
      <c r="E514" s="60">
        <f t="shared" si="564"/>
        <v>0</v>
      </c>
      <c r="F514" s="60">
        <f t="shared" si="564"/>
        <v>0</v>
      </c>
      <c r="G514" s="60">
        <f t="shared" si="564"/>
        <v>0</v>
      </c>
      <c r="H514" s="60">
        <f t="shared" si="564"/>
        <v>0</v>
      </c>
      <c r="I514" s="60">
        <f t="shared" si="564"/>
        <v>0</v>
      </c>
      <c r="J514" s="60">
        <f t="shared" si="564"/>
        <v>0</v>
      </c>
      <c r="K514" s="60">
        <f t="shared" si="564"/>
        <v>0</v>
      </c>
      <c r="L514" s="60">
        <f t="shared" si="564"/>
        <v>0</v>
      </c>
      <c r="M514" s="60">
        <f t="shared" si="564"/>
        <v>0</v>
      </c>
      <c r="N514" s="60">
        <f t="shared" si="564"/>
        <v>0</v>
      </c>
      <c r="O514" s="60">
        <f t="shared" ref="O514:O517" si="567">SUM(C514:N514)</f>
        <v>0</v>
      </c>
      <c r="P514" s="60">
        <f t="shared" ref="P514:S514" si="565">P512*$C513</f>
        <v>0</v>
      </c>
      <c r="Q514" s="60">
        <f t="shared" si="565"/>
        <v>0</v>
      </c>
      <c r="R514" s="60">
        <f t="shared" si="565"/>
        <v>0</v>
      </c>
      <c r="S514" s="60">
        <f t="shared" si="565"/>
        <v>0</v>
      </c>
      <c r="T514" s="16"/>
      <c r="U514" s="16"/>
      <c r="V514" s="16"/>
      <c r="W514" s="16"/>
      <c r="X514" s="16"/>
      <c r="Y514" s="16"/>
      <c r="Z514" s="16"/>
      <c r="AA514" s="16"/>
    </row>
    <row r="515" ht="12.0" customHeight="1">
      <c r="A515" s="58" t="s">
        <v>98</v>
      </c>
      <c r="B515" s="29"/>
      <c r="C515" s="60">
        <f t="shared" ref="C515:N515" si="566">C512+C514</f>
        <v>0</v>
      </c>
      <c r="D515" s="60">
        <f t="shared" si="566"/>
        <v>0</v>
      </c>
      <c r="E515" s="60">
        <f t="shared" si="566"/>
        <v>0</v>
      </c>
      <c r="F515" s="60">
        <f t="shared" si="566"/>
        <v>0</v>
      </c>
      <c r="G515" s="60">
        <f t="shared" si="566"/>
        <v>0</v>
      </c>
      <c r="H515" s="60">
        <f t="shared" si="566"/>
        <v>0</v>
      </c>
      <c r="I515" s="60">
        <f t="shared" si="566"/>
        <v>0</v>
      </c>
      <c r="J515" s="60">
        <f t="shared" si="566"/>
        <v>0</v>
      </c>
      <c r="K515" s="60">
        <f t="shared" si="566"/>
        <v>0</v>
      </c>
      <c r="L515" s="60">
        <f t="shared" si="566"/>
        <v>0</v>
      </c>
      <c r="M515" s="60">
        <f t="shared" si="566"/>
        <v>0</v>
      </c>
      <c r="N515" s="60">
        <f t="shared" si="566"/>
        <v>0</v>
      </c>
      <c r="O515" s="60">
        <f t="shared" si="567"/>
        <v>0</v>
      </c>
      <c r="P515" s="60">
        <f t="shared" ref="P515:S515" si="568">P512+P514</f>
        <v>0</v>
      </c>
      <c r="Q515" s="60">
        <f t="shared" si="568"/>
        <v>0</v>
      </c>
      <c r="R515" s="60">
        <f t="shared" si="568"/>
        <v>0</v>
      </c>
      <c r="S515" s="60">
        <f t="shared" si="568"/>
        <v>0</v>
      </c>
      <c r="T515" s="16"/>
      <c r="U515" s="16"/>
      <c r="V515" s="16"/>
      <c r="W515" s="16"/>
      <c r="X515" s="16"/>
      <c r="Y515" s="16"/>
      <c r="Z515" s="16"/>
      <c r="AA515" s="16"/>
    </row>
    <row r="516" ht="12.0" customHeight="1">
      <c r="A516" s="63" t="s">
        <v>99</v>
      </c>
      <c r="B516" s="64">
        <v>0.25</v>
      </c>
      <c r="C516" s="60">
        <f t="shared" ref="C516:N516" si="569">C515*$B$16</f>
        <v>0</v>
      </c>
      <c r="D516" s="60">
        <f t="shared" si="569"/>
        <v>0</v>
      </c>
      <c r="E516" s="60">
        <f t="shared" si="569"/>
        <v>0</v>
      </c>
      <c r="F516" s="60">
        <f t="shared" si="569"/>
        <v>0</v>
      </c>
      <c r="G516" s="60">
        <f t="shared" si="569"/>
        <v>0</v>
      </c>
      <c r="H516" s="60">
        <f t="shared" si="569"/>
        <v>0</v>
      </c>
      <c r="I516" s="60">
        <f t="shared" si="569"/>
        <v>0</v>
      </c>
      <c r="J516" s="60">
        <f t="shared" si="569"/>
        <v>0</v>
      </c>
      <c r="K516" s="60">
        <f t="shared" si="569"/>
        <v>0</v>
      </c>
      <c r="L516" s="60">
        <f t="shared" si="569"/>
        <v>0</v>
      </c>
      <c r="M516" s="60">
        <f t="shared" si="569"/>
        <v>0</v>
      </c>
      <c r="N516" s="60">
        <f t="shared" si="569"/>
        <v>0</v>
      </c>
      <c r="O516" s="60">
        <f t="shared" si="567"/>
        <v>0</v>
      </c>
      <c r="P516" s="60">
        <f t="shared" ref="P516:S516" si="570">P515*$B516</f>
        <v>0</v>
      </c>
      <c r="Q516" s="60">
        <f t="shared" si="570"/>
        <v>0</v>
      </c>
      <c r="R516" s="60">
        <f t="shared" si="570"/>
        <v>0</v>
      </c>
      <c r="S516" s="60">
        <f t="shared" si="570"/>
        <v>0</v>
      </c>
      <c r="T516" s="16"/>
      <c r="U516" s="16"/>
      <c r="V516" s="16"/>
      <c r="W516" s="16"/>
      <c r="X516" s="16"/>
      <c r="Y516" s="16"/>
      <c r="Z516" s="16"/>
      <c r="AA516" s="16"/>
    </row>
    <row r="517" ht="12.0" customHeight="1">
      <c r="A517" s="63" t="s">
        <v>100</v>
      </c>
      <c r="B517" s="65">
        <f>1-B516</f>
        <v>0.75</v>
      </c>
      <c r="C517" s="60">
        <f t="shared" ref="C517:N517" si="571">C515*$B$17</f>
        <v>0</v>
      </c>
      <c r="D517" s="60">
        <f t="shared" si="571"/>
        <v>0</v>
      </c>
      <c r="E517" s="60">
        <f t="shared" si="571"/>
        <v>0</v>
      </c>
      <c r="F517" s="60">
        <f t="shared" si="571"/>
        <v>0</v>
      </c>
      <c r="G517" s="60">
        <f t="shared" si="571"/>
        <v>0</v>
      </c>
      <c r="H517" s="60">
        <f t="shared" si="571"/>
        <v>0</v>
      </c>
      <c r="I517" s="60">
        <f t="shared" si="571"/>
        <v>0</v>
      </c>
      <c r="J517" s="60">
        <f t="shared" si="571"/>
        <v>0</v>
      </c>
      <c r="K517" s="60">
        <f t="shared" si="571"/>
        <v>0</v>
      </c>
      <c r="L517" s="60">
        <f t="shared" si="571"/>
        <v>0</v>
      </c>
      <c r="M517" s="60">
        <f t="shared" si="571"/>
        <v>0</v>
      </c>
      <c r="N517" s="60">
        <f t="shared" si="571"/>
        <v>0</v>
      </c>
      <c r="O517" s="60">
        <f t="shared" si="567"/>
        <v>0</v>
      </c>
      <c r="P517" s="60">
        <f t="shared" ref="P517:S517" si="572">P515-P516</f>
        <v>0</v>
      </c>
      <c r="Q517" s="60">
        <f t="shared" si="572"/>
        <v>0</v>
      </c>
      <c r="R517" s="60">
        <f t="shared" si="572"/>
        <v>0</v>
      </c>
      <c r="S517" s="60">
        <f t="shared" si="572"/>
        <v>0</v>
      </c>
      <c r="T517" s="16"/>
      <c r="U517" s="16"/>
      <c r="V517" s="16"/>
      <c r="W517" s="16"/>
      <c r="X517" s="16"/>
      <c r="Y517" s="16"/>
      <c r="Z517" s="16"/>
      <c r="AA517" s="16"/>
    </row>
    <row r="518" ht="12.0" customHeight="1">
      <c r="A518" s="51" t="str">
        <f>Vendas!A529</f>
        <v/>
      </c>
      <c r="B518" s="29"/>
      <c r="C518" s="52" t="s">
        <v>73</v>
      </c>
      <c r="D518" s="52" t="s">
        <v>74</v>
      </c>
      <c r="E518" s="52" t="s">
        <v>75</v>
      </c>
      <c r="F518" s="52" t="s">
        <v>76</v>
      </c>
      <c r="G518" s="52" t="s">
        <v>77</v>
      </c>
      <c r="H518" s="52" t="s">
        <v>78</v>
      </c>
      <c r="I518" s="52" t="s">
        <v>79</v>
      </c>
      <c r="J518" s="52" t="s">
        <v>80</v>
      </c>
      <c r="K518" s="52" t="s">
        <v>81</v>
      </c>
      <c r="L518" s="52" t="s">
        <v>82</v>
      </c>
      <c r="M518" s="52" t="s">
        <v>83</v>
      </c>
      <c r="N518" s="52" t="s">
        <v>84</v>
      </c>
      <c r="O518" s="52" t="s">
        <v>26</v>
      </c>
      <c r="P518" s="52" t="s">
        <v>27</v>
      </c>
      <c r="Q518" s="52" t="s">
        <v>28</v>
      </c>
      <c r="R518" s="52" t="s">
        <v>29</v>
      </c>
      <c r="S518" s="52" t="s">
        <v>30</v>
      </c>
      <c r="T518" s="16"/>
      <c r="U518" s="16"/>
      <c r="V518" s="16"/>
      <c r="W518" s="16"/>
      <c r="X518" s="16"/>
      <c r="Y518" s="16"/>
      <c r="Z518" s="16"/>
      <c r="AA518" s="16"/>
    </row>
    <row r="519" ht="12.0" customHeight="1">
      <c r="A519" s="58" t="s">
        <v>102</v>
      </c>
      <c r="B519" s="29"/>
      <c r="C519" s="56" t="str">
        <f>Vendas!C531</f>
        <v/>
      </c>
      <c r="D519" s="56" t="str">
        <f>Vendas!D531</f>
        <v/>
      </c>
      <c r="E519" s="56" t="str">
        <f>Vendas!E531</f>
        <v/>
      </c>
      <c r="F519" s="56" t="str">
        <f>Vendas!F531</f>
        <v/>
      </c>
      <c r="G519" s="56" t="str">
        <f>Vendas!G531</f>
        <v/>
      </c>
      <c r="H519" s="56" t="str">
        <f>Vendas!H531</f>
        <v/>
      </c>
      <c r="I519" s="56" t="str">
        <f>Vendas!I531</f>
        <v/>
      </c>
      <c r="J519" s="56" t="str">
        <f>Vendas!J531</f>
        <v/>
      </c>
      <c r="K519" s="56" t="str">
        <f>Vendas!K531</f>
        <v/>
      </c>
      <c r="L519" s="56" t="str">
        <f>Vendas!L531</f>
        <v/>
      </c>
      <c r="M519" s="56" t="str">
        <f>Vendas!M531</f>
        <v/>
      </c>
      <c r="N519" s="56" t="str">
        <f>Vendas!N531</f>
        <v/>
      </c>
      <c r="O519" s="56">
        <f>SUM(C519:N519)</f>
        <v>0</v>
      </c>
      <c r="P519" s="56" t="str">
        <f>Vendas!P531</f>
        <v/>
      </c>
      <c r="Q519" s="56" t="str">
        <f>Vendas!Q531</f>
        <v/>
      </c>
      <c r="R519" s="56" t="str">
        <f>Vendas!R531</f>
        <v/>
      </c>
      <c r="S519" s="56" t="str">
        <f>Vendas!S531</f>
        <v/>
      </c>
      <c r="T519" s="16"/>
      <c r="U519" s="16"/>
      <c r="V519" s="16"/>
      <c r="W519" s="16"/>
      <c r="X519" s="16"/>
      <c r="Y519" s="16"/>
      <c r="Z519" s="16"/>
      <c r="AA519" s="16"/>
    </row>
    <row r="520" ht="12.0" customHeight="1">
      <c r="A520" s="63" t="s">
        <v>111</v>
      </c>
      <c r="B520" s="45">
        <v>0.0</v>
      </c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16"/>
      <c r="U520" s="16"/>
      <c r="V520" s="16"/>
      <c r="W520" s="16"/>
      <c r="X520" s="16"/>
      <c r="Y520" s="16"/>
      <c r="Z520" s="16"/>
      <c r="AA520" s="16"/>
    </row>
    <row r="521" ht="12.0" customHeight="1">
      <c r="A521" s="58" t="s">
        <v>103</v>
      </c>
      <c r="B521" s="29"/>
      <c r="C521" s="60">
        <f>Vendas!C532*(1-$B520)</f>
        <v>0</v>
      </c>
      <c r="D521" s="60">
        <f>Vendas!D532*(1-$B520)</f>
        <v>0</v>
      </c>
      <c r="E521" s="60">
        <f>Vendas!E532*(1-$B520)</f>
        <v>0</v>
      </c>
      <c r="F521" s="60">
        <f>Vendas!F532*(1-$B520)</f>
        <v>0</v>
      </c>
      <c r="G521" s="60">
        <f>Vendas!G532*(1-$B520)</f>
        <v>0</v>
      </c>
      <c r="H521" s="60">
        <f>Vendas!H532*(1-$B520)</f>
        <v>0</v>
      </c>
      <c r="I521" s="60">
        <f>Vendas!I532*(1-$B520)</f>
        <v>0</v>
      </c>
      <c r="J521" s="60">
        <f>Vendas!J532*(1-$B520)</f>
        <v>0</v>
      </c>
      <c r="K521" s="60">
        <f>Vendas!K532*(1-$B520)</f>
        <v>0</v>
      </c>
      <c r="L521" s="60">
        <f>Vendas!L532*(1-$B520)</f>
        <v>0</v>
      </c>
      <c r="M521" s="60">
        <f>Vendas!M532*(1-$B520)</f>
        <v>0</v>
      </c>
      <c r="N521" s="60">
        <f>Vendas!N532*(1-$B520)</f>
        <v>0</v>
      </c>
      <c r="O521" s="60">
        <f>AVERAGE(C521:N521)</f>
        <v>0</v>
      </c>
      <c r="P521" s="60">
        <f>Vendas!P532*(1-Aprovisionamento!$B520)</f>
        <v>0</v>
      </c>
      <c r="Q521" s="60">
        <f>Vendas!Q532*(1-Aprovisionamento!$B520)</f>
        <v>0</v>
      </c>
      <c r="R521" s="60">
        <f>Vendas!R532*(1-Aprovisionamento!$B520)</f>
        <v>0</v>
      </c>
      <c r="S521" s="60">
        <f>Vendas!S532*(1-Aprovisionamento!$B520)</f>
        <v>0</v>
      </c>
      <c r="T521" s="16"/>
      <c r="U521" s="16"/>
      <c r="V521" s="16"/>
      <c r="W521" s="16"/>
      <c r="X521" s="16"/>
      <c r="Y521" s="16"/>
      <c r="Z521" s="16"/>
      <c r="AA521" s="16"/>
    </row>
    <row r="522" ht="12.0" customHeight="1">
      <c r="A522" s="58" t="s">
        <v>112</v>
      </c>
      <c r="B522" s="29"/>
      <c r="C522" s="60">
        <f t="shared" ref="C522:N522" si="573">C519*C521</f>
        <v>0</v>
      </c>
      <c r="D522" s="60">
        <f t="shared" si="573"/>
        <v>0</v>
      </c>
      <c r="E522" s="60">
        <f t="shared" si="573"/>
        <v>0</v>
      </c>
      <c r="F522" s="60">
        <f t="shared" si="573"/>
        <v>0</v>
      </c>
      <c r="G522" s="60">
        <f t="shared" si="573"/>
        <v>0</v>
      </c>
      <c r="H522" s="60">
        <f t="shared" si="573"/>
        <v>0</v>
      </c>
      <c r="I522" s="60">
        <f t="shared" si="573"/>
        <v>0</v>
      </c>
      <c r="J522" s="60">
        <f t="shared" si="573"/>
        <v>0</v>
      </c>
      <c r="K522" s="60">
        <f t="shared" si="573"/>
        <v>0</v>
      </c>
      <c r="L522" s="60">
        <f t="shared" si="573"/>
        <v>0</v>
      </c>
      <c r="M522" s="60">
        <f t="shared" si="573"/>
        <v>0</v>
      </c>
      <c r="N522" s="60">
        <f t="shared" si="573"/>
        <v>0</v>
      </c>
      <c r="O522" s="60">
        <f>SUM(C522:N522)</f>
        <v>0</v>
      </c>
      <c r="P522" s="60">
        <f t="shared" ref="P522:S522" si="574">P519*P521</f>
        <v>0</v>
      </c>
      <c r="Q522" s="60">
        <f t="shared" si="574"/>
        <v>0</v>
      </c>
      <c r="R522" s="60">
        <f t="shared" si="574"/>
        <v>0</v>
      </c>
      <c r="S522" s="60">
        <f t="shared" si="574"/>
        <v>0</v>
      </c>
      <c r="T522" s="16"/>
      <c r="U522" s="16"/>
      <c r="V522" s="16"/>
      <c r="W522" s="16"/>
      <c r="X522" s="16"/>
      <c r="Y522" s="16"/>
      <c r="Z522" s="16"/>
      <c r="AA522" s="16"/>
    </row>
    <row r="523" ht="12.0" customHeight="1">
      <c r="A523" s="58" t="s">
        <v>96</v>
      </c>
      <c r="B523" s="29"/>
      <c r="C523" s="61" t="str">
        <f>Vendas!C534</f>
        <v/>
      </c>
      <c r="D523" s="61" t="str">
        <f>Vendas!D534</f>
        <v/>
      </c>
      <c r="E523" s="61" t="str">
        <f>Vendas!E534</f>
        <v/>
      </c>
      <c r="F523" s="61" t="str">
        <f>Vendas!F534</f>
        <v/>
      </c>
      <c r="G523" s="61" t="str">
        <f>Vendas!G534</f>
        <v/>
      </c>
      <c r="H523" s="61" t="str">
        <f>Vendas!H534</f>
        <v/>
      </c>
      <c r="I523" s="61" t="str">
        <f>Vendas!I534</f>
        <v/>
      </c>
      <c r="J523" s="61" t="str">
        <f>Vendas!J534</f>
        <v/>
      </c>
      <c r="K523" s="61" t="str">
        <f>Vendas!K534</f>
        <v/>
      </c>
      <c r="L523" s="61" t="str">
        <f>Vendas!L534</f>
        <v/>
      </c>
      <c r="M523" s="61" t="str">
        <f>Vendas!M534</f>
        <v/>
      </c>
      <c r="N523" s="61" t="str">
        <f>Vendas!N534</f>
        <v/>
      </c>
      <c r="O523" s="60"/>
      <c r="P523" s="60"/>
      <c r="Q523" s="60"/>
      <c r="R523" s="60"/>
      <c r="S523" s="60"/>
      <c r="T523" s="16"/>
      <c r="U523" s="16"/>
      <c r="V523" s="16"/>
      <c r="W523" s="16"/>
      <c r="X523" s="16"/>
      <c r="Y523" s="16"/>
      <c r="Z523" s="16"/>
      <c r="AA523" s="16"/>
    </row>
    <row r="524" ht="12.0" customHeight="1">
      <c r="A524" s="58" t="s">
        <v>113</v>
      </c>
      <c r="B524" s="29"/>
      <c r="C524" s="60">
        <f t="shared" ref="C524:N524" si="575">C522*C523</f>
        <v>0</v>
      </c>
      <c r="D524" s="60">
        <f t="shared" si="575"/>
        <v>0</v>
      </c>
      <c r="E524" s="60">
        <f t="shared" si="575"/>
        <v>0</v>
      </c>
      <c r="F524" s="60">
        <f t="shared" si="575"/>
        <v>0</v>
      </c>
      <c r="G524" s="60">
        <f t="shared" si="575"/>
        <v>0</v>
      </c>
      <c r="H524" s="60">
        <f t="shared" si="575"/>
        <v>0</v>
      </c>
      <c r="I524" s="60">
        <f t="shared" si="575"/>
        <v>0</v>
      </c>
      <c r="J524" s="60">
        <f t="shared" si="575"/>
        <v>0</v>
      </c>
      <c r="K524" s="60">
        <f t="shared" si="575"/>
        <v>0</v>
      </c>
      <c r="L524" s="60">
        <f t="shared" si="575"/>
        <v>0</v>
      </c>
      <c r="M524" s="60">
        <f t="shared" si="575"/>
        <v>0</v>
      </c>
      <c r="N524" s="60">
        <f t="shared" si="575"/>
        <v>0</v>
      </c>
      <c r="O524" s="60">
        <f t="shared" ref="O524:O527" si="578">SUM(C524:N524)</f>
        <v>0</v>
      </c>
      <c r="P524" s="60">
        <f t="shared" ref="P524:S524" si="576">P522*$C523</f>
        <v>0</v>
      </c>
      <c r="Q524" s="60">
        <f t="shared" si="576"/>
        <v>0</v>
      </c>
      <c r="R524" s="60">
        <f t="shared" si="576"/>
        <v>0</v>
      </c>
      <c r="S524" s="60">
        <f t="shared" si="576"/>
        <v>0</v>
      </c>
      <c r="T524" s="16"/>
      <c r="U524" s="16"/>
      <c r="V524" s="16"/>
      <c r="W524" s="16"/>
      <c r="X524" s="16"/>
      <c r="Y524" s="16"/>
      <c r="Z524" s="16"/>
      <c r="AA524" s="16"/>
    </row>
    <row r="525" ht="12.0" customHeight="1">
      <c r="A525" s="58" t="s">
        <v>98</v>
      </c>
      <c r="B525" s="29"/>
      <c r="C525" s="60">
        <f t="shared" ref="C525:N525" si="577">C522+C524</f>
        <v>0</v>
      </c>
      <c r="D525" s="60">
        <f t="shared" si="577"/>
        <v>0</v>
      </c>
      <c r="E525" s="60">
        <f t="shared" si="577"/>
        <v>0</v>
      </c>
      <c r="F525" s="60">
        <f t="shared" si="577"/>
        <v>0</v>
      </c>
      <c r="G525" s="60">
        <f t="shared" si="577"/>
        <v>0</v>
      </c>
      <c r="H525" s="60">
        <f t="shared" si="577"/>
        <v>0</v>
      </c>
      <c r="I525" s="60">
        <f t="shared" si="577"/>
        <v>0</v>
      </c>
      <c r="J525" s="60">
        <f t="shared" si="577"/>
        <v>0</v>
      </c>
      <c r="K525" s="60">
        <f t="shared" si="577"/>
        <v>0</v>
      </c>
      <c r="L525" s="60">
        <f t="shared" si="577"/>
        <v>0</v>
      </c>
      <c r="M525" s="60">
        <f t="shared" si="577"/>
        <v>0</v>
      </c>
      <c r="N525" s="60">
        <f t="shared" si="577"/>
        <v>0</v>
      </c>
      <c r="O525" s="60">
        <f t="shared" si="578"/>
        <v>0</v>
      </c>
      <c r="P525" s="60">
        <f t="shared" ref="P525:S525" si="579">P522+P524</f>
        <v>0</v>
      </c>
      <c r="Q525" s="60">
        <f t="shared" si="579"/>
        <v>0</v>
      </c>
      <c r="R525" s="60">
        <f t="shared" si="579"/>
        <v>0</v>
      </c>
      <c r="S525" s="60">
        <f t="shared" si="579"/>
        <v>0</v>
      </c>
      <c r="T525" s="16"/>
      <c r="U525" s="16"/>
      <c r="V525" s="16"/>
      <c r="W525" s="16"/>
      <c r="X525" s="16"/>
      <c r="Y525" s="16"/>
      <c r="Z525" s="16"/>
      <c r="AA525" s="16"/>
    </row>
    <row r="526" ht="12.0" customHeight="1">
      <c r="A526" s="63" t="s">
        <v>99</v>
      </c>
      <c r="B526" s="64">
        <v>0.25</v>
      </c>
      <c r="C526" s="60">
        <f t="shared" ref="C526:N526" si="580">C525*$B$16</f>
        <v>0</v>
      </c>
      <c r="D526" s="60">
        <f t="shared" si="580"/>
        <v>0</v>
      </c>
      <c r="E526" s="60">
        <f t="shared" si="580"/>
        <v>0</v>
      </c>
      <c r="F526" s="60">
        <f t="shared" si="580"/>
        <v>0</v>
      </c>
      <c r="G526" s="60">
        <f t="shared" si="580"/>
        <v>0</v>
      </c>
      <c r="H526" s="60">
        <f t="shared" si="580"/>
        <v>0</v>
      </c>
      <c r="I526" s="60">
        <f t="shared" si="580"/>
        <v>0</v>
      </c>
      <c r="J526" s="60">
        <f t="shared" si="580"/>
        <v>0</v>
      </c>
      <c r="K526" s="60">
        <f t="shared" si="580"/>
        <v>0</v>
      </c>
      <c r="L526" s="60">
        <f t="shared" si="580"/>
        <v>0</v>
      </c>
      <c r="M526" s="60">
        <f t="shared" si="580"/>
        <v>0</v>
      </c>
      <c r="N526" s="60">
        <f t="shared" si="580"/>
        <v>0</v>
      </c>
      <c r="O526" s="60">
        <f t="shared" si="578"/>
        <v>0</v>
      </c>
      <c r="P526" s="60">
        <f t="shared" ref="P526:S526" si="581">P525*$B526</f>
        <v>0</v>
      </c>
      <c r="Q526" s="60">
        <f t="shared" si="581"/>
        <v>0</v>
      </c>
      <c r="R526" s="60">
        <f t="shared" si="581"/>
        <v>0</v>
      </c>
      <c r="S526" s="60">
        <f t="shared" si="581"/>
        <v>0</v>
      </c>
      <c r="T526" s="16"/>
      <c r="U526" s="16"/>
      <c r="V526" s="16"/>
      <c r="W526" s="16"/>
      <c r="X526" s="16"/>
      <c r="Y526" s="16"/>
      <c r="Z526" s="16"/>
      <c r="AA526" s="16"/>
    </row>
    <row r="527" ht="12.0" customHeight="1">
      <c r="A527" s="63" t="s">
        <v>100</v>
      </c>
      <c r="B527" s="65">
        <f>1-B526</f>
        <v>0.75</v>
      </c>
      <c r="C527" s="60">
        <f t="shared" ref="C527:N527" si="582">C525*$B$17</f>
        <v>0</v>
      </c>
      <c r="D527" s="60">
        <f t="shared" si="582"/>
        <v>0</v>
      </c>
      <c r="E527" s="60">
        <f t="shared" si="582"/>
        <v>0</v>
      </c>
      <c r="F527" s="60">
        <f t="shared" si="582"/>
        <v>0</v>
      </c>
      <c r="G527" s="60">
        <f t="shared" si="582"/>
        <v>0</v>
      </c>
      <c r="H527" s="60">
        <f t="shared" si="582"/>
        <v>0</v>
      </c>
      <c r="I527" s="60">
        <f t="shared" si="582"/>
        <v>0</v>
      </c>
      <c r="J527" s="60">
        <f t="shared" si="582"/>
        <v>0</v>
      </c>
      <c r="K527" s="60">
        <f t="shared" si="582"/>
        <v>0</v>
      </c>
      <c r="L527" s="60">
        <f t="shared" si="582"/>
        <v>0</v>
      </c>
      <c r="M527" s="60">
        <f t="shared" si="582"/>
        <v>0</v>
      </c>
      <c r="N527" s="60">
        <f t="shared" si="582"/>
        <v>0</v>
      </c>
      <c r="O527" s="60">
        <f t="shared" si="578"/>
        <v>0</v>
      </c>
      <c r="P527" s="60">
        <f t="shared" ref="P527:S527" si="583">P525-P526</f>
        <v>0</v>
      </c>
      <c r="Q527" s="60">
        <f t="shared" si="583"/>
        <v>0</v>
      </c>
      <c r="R527" s="60">
        <f t="shared" si="583"/>
        <v>0</v>
      </c>
      <c r="S527" s="60">
        <f t="shared" si="583"/>
        <v>0</v>
      </c>
      <c r="T527" s="16"/>
      <c r="U527" s="16"/>
      <c r="V527" s="16"/>
      <c r="W527" s="16"/>
      <c r="X527" s="16"/>
      <c r="Y527" s="16"/>
      <c r="Z527" s="16"/>
      <c r="AA527" s="16"/>
    </row>
    <row r="528" ht="12.0" customHeight="1">
      <c r="A528" s="51" t="str">
        <f>Vendas!A539</f>
        <v/>
      </c>
      <c r="B528" s="29"/>
      <c r="C528" s="52" t="s">
        <v>73</v>
      </c>
      <c r="D528" s="52" t="s">
        <v>74</v>
      </c>
      <c r="E528" s="52" t="s">
        <v>75</v>
      </c>
      <c r="F528" s="52" t="s">
        <v>76</v>
      </c>
      <c r="G528" s="52" t="s">
        <v>77</v>
      </c>
      <c r="H528" s="52" t="s">
        <v>78</v>
      </c>
      <c r="I528" s="52" t="s">
        <v>79</v>
      </c>
      <c r="J528" s="52" t="s">
        <v>80</v>
      </c>
      <c r="K528" s="52" t="s">
        <v>81</v>
      </c>
      <c r="L528" s="52" t="s">
        <v>82</v>
      </c>
      <c r="M528" s="52" t="s">
        <v>83</v>
      </c>
      <c r="N528" s="52" t="s">
        <v>84</v>
      </c>
      <c r="O528" s="52" t="s">
        <v>26</v>
      </c>
      <c r="P528" s="52" t="s">
        <v>27</v>
      </c>
      <c r="Q528" s="52" t="s">
        <v>28</v>
      </c>
      <c r="R528" s="52" t="s">
        <v>29</v>
      </c>
      <c r="S528" s="52" t="s">
        <v>30</v>
      </c>
      <c r="T528" s="16"/>
      <c r="U528" s="16"/>
      <c r="V528" s="16"/>
      <c r="W528" s="16"/>
      <c r="X528" s="16"/>
      <c r="Y528" s="16"/>
      <c r="Z528" s="16"/>
      <c r="AA528" s="16"/>
    </row>
    <row r="529" ht="12.0" customHeight="1">
      <c r="A529" s="58" t="s">
        <v>102</v>
      </c>
      <c r="B529" s="29"/>
      <c r="C529" s="56" t="str">
        <f>Vendas!C541</f>
        <v/>
      </c>
      <c r="D529" s="56" t="str">
        <f>Vendas!D541</f>
        <v/>
      </c>
      <c r="E529" s="56" t="str">
        <f>Vendas!E541</f>
        <v/>
      </c>
      <c r="F529" s="56" t="str">
        <f>Vendas!F541</f>
        <v/>
      </c>
      <c r="G529" s="56" t="str">
        <f>Vendas!G541</f>
        <v/>
      </c>
      <c r="H529" s="56" t="str">
        <f>Vendas!H541</f>
        <v/>
      </c>
      <c r="I529" s="56" t="str">
        <f>Vendas!I541</f>
        <v/>
      </c>
      <c r="J529" s="56" t="str">
        <f>Vendas!J541</f>
        <v/>
      </c>
      <c r="K529" s="56" t="str">
        <f>Vendas!K541</f>
        <v/>
      </c>
      <c r="L529" s="56" t="str">
        <f>Vendas!L541</f>
        <v/>
      </c>
      <c r="M529" s="56" t="str">
        <f>Vendas!M541</f>
        <v/>
      </c>
      <c r="N529" s="56" t="str">
        <f>Vendas!N541</f>
        <v/>
      </c>
      <c r="O529" s="56">
        <f>SUM(C529:N529)</f>
        <v>0</v>
      </c>
      <c r="P529" s="56" t="str">
        <f>Vendas!P541</f>
        <v/>
      </c>
      <c r="Q529" s="56" t="str">
        <f>Vendas!Q541</f>
        <v/>
      </c>
      <c r="R529" s="56" t="str">
        <f>Vendas!R541</f>
        <v/>
      </c>
      <c r="S529" s="56" t="str">
        <f>Vendas!S541</f>
        <v/>
      </c>
      <c r="T529" s="16"/>
      <c r="U529" s="16"/>
      <c r="V529" s="16"/>
      <c r="W529" s="16"/>
      <c r="X529" s="16"/>
      <c r="Y529" s="16"/>
      <c r="Z529" s="16"/>
      <c r="AA529" s="16"/>
    </row>
    <row r="530" ht="12.0" customHeight="1">
      <c r="A530" s="63" t="s">
        <v>111</v>
      </c>
      <c r="B530" s="45">
        <v>0.0</v>
      </c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16"/>
      <c r="U530" s="16"/>
      <c r="V530" s="16"/>
      <c r="W530" s="16"/>
      <c r="X530" s="16"/>
      <c r="Y530" s="16"/>
      <c r="Z530" s="16"/>
      <c r="AA530" s="16"/>
    </row>
    <row r="531" ht="12.0" customHeight="1">
      <c r="A531" s="58" t="s">
        <v>103</v>
      </c>
      <c r="B531" s="29"/>
      <c r="C531" s="60">
        <f>Vendas!C542*(1-$B530)</f>
        <v>0</v>
      </c>
      <c r="D531" s="60">
        <f>Vendas!D542*(1-$B530)</f>
        <v>0</v>
      </c>
      <c r="E531" s="60">
        <f>Vendas!E542*(1-$B530)</f>
        <v>0</v>
      </c>
      <c r="F531" s="60">
        <f>Vendas!F542*(1-$B530)</f>
        <v>0</v>
      </c>
      <c r="G531" s="60">
        <f>Vendas!G542*(1-$B530)</f>
        <v>0</v>
      </c>
      <c r="H531" s="60">
        <f>Vendas!H542*(1-$B530)</f>
        <v>0</v>
      </c>
      <c r="I531" s="60">
        <f>Vendas!I542*(1-$B530)</f>
        <v>0</v>
      </c>
      <c r="J531" s="60">
        <f>Vendas!J542*(1-$B530)</f>
        <v>0</v>
      </c>
      <c r="K531" s="60">
        <f>Vendas!K542*(1-$B530)</f>
        <v>0</v>
      </c>
      <c r="L531" s="60">
        <f>Vendas!L542*(1-$B530)</f>
        <v>0</v>
      </c>
      <c r="M531" s="60">
        <f>Vendas!M542*(1-$B530)</f>
        <v>0</v>
      </c>
      <c r="N531" s="60">
        <f>Vendas!N542*(1-$B530)</f>
        <v>0</v>
      </c>
      <c r="O531" s="60">
        <f>AVERAGE(C531:N531)</f>
        <v>0</v>
      </c>
      <c r="P531" s="60">
        <f>Vendas!P542*(1-Aprovisionamento!$B530)</f>
        <v>0</v>
      </c>
      <c r="Q531" s="60">
        <f>Vendas!Q542*(1-Aprovisionamento!$B530)</f>
        <v>0</v>
      </c>
      <c r="R531" s="60">
        <f>Vendas!R542*(1-Aprovisionamento!$B530)</f>
        <v>0</v>
      </c>
      <c r="S531" s="60">
        <f>Vendas!S542*(1-Aprovisionamento!$B530)</f>
        <v>0</v>
      </c>
      <c r="T531" s="16"/>
      <c r="U531" s="16"/>
      <c r="V531" s="16"/>
      <c r="W531" s="16"/>
      <c r="X531" s="16"/>
      <c r="Y531" s="16"/>
      <c r="Z531" s="16"/>
      <c r="AA531" s="16"/>
    </row>
    <row r="532" ht="12.0" customHeight="1">
      <c r="A532" s="58" t="s">
        <v>112</v>
      </c>
      <c r="B532" s="29"/>
      <c r="C532" s="60">
        <f t="shared" ref="C532:N532" si="584">C529*C531</f>
        <v>0</v>
      </c>
      <c r="D532" s="60">
        <f t="shared" si="584"/>
        <v>0</v>
      </c>
      <c r="E532" s="60">
        <f t="shared" si="584"/>
        <v>0</v>
      </c>
      <c r="F532" s="60">
        <f t="shared" si="584"/>
        <v>0</v>
      </c>
      <c r="G532" s="60">
        <f t="shared" si="584"/>
        <v>0</v>
      </c>
      <c r="H532" s="60">
        <f t="shared" si="584"/>
        <v>0</v>
      </c>
      <c r="I532" s="60">
        <f t="shared" si="584"/>
        <v>0</v>
      </c>
      <c r="J532" s="60">
        <f t="shared" si="584"/>
        <v>0</v>
      </c>
      <c r="K532" s="60">
        <f t="shared" si="584"/>
        <v>0</v>
      </c>
      <c r="L532" s="60">
        <f t="shared" si="584"/>
        <v>0</v>
      </c>
      <c r="M532" s="60">
        <f t="shared" si="584"/>
        <v>0</v>
      </c>
      <c r="N532" s="60">
        <f t="shared" si="584"/>
        <v>0</v>
      </c>
      <c r="O532" s="60">
        <f>SUM(C532:N532)</f>
        <v>0</v>
      </c>
      <c r="P532" s="60">
        <f t="shared" ref="P532:S532" si="585">P529*P531</f>
        <v>0</v>
      </c>
      <c r="Q532" s="60">
        <f t="shared" si="585"/>
        <v>0</v>
      </c>
      <c r="R532" s="60">
        <f t="shared" si="585"/>
        <v>0</v>
      </c>
      <c r="S532" s="60">
        <f t="shared" si="585"/>
        <v>0</v>
      </c>
      <c r="T532" s="16"/>
      <c r="U532" s="16"/>
      <c r="V532" s="16"/>
      <c r="W532" s="16"/>
      <c r="X532" s="16"/>
      <c r="Y532" s="16"/>
      <c r="Z532" s="16"/>
      <c r="AA532" s="16"/>
    </row>
    <row r="533" ht="12.0" customHeight="1">
      <c r="A533" s="58" t="s">
        <v>96</v>
      </c>
      <c r="B533" s="29"/>
      <c r="C533" s="61" t="str">
        <f>Vendas!C544</f>
        <v/>
      </c>
      <c r="D533" s="61" t="str">
        <f>Vendas!D544</f>
        <v/>
      </c>
      <c r="E533" s="61" t="str">
        <f>Vendas!E544</f>
        <v/>
      </c>
      <c r="F533" s="61" t="str">
        <f>Vendas!F544</f>
        <v/>
      </c>
      <c r="G533" s="61" t="str">
        <f>Vendas!G544</f>
        <v/>
      </c>
      <c r="H533" s="61" t="str">
        <f>Vendas!H544</f>
        <v/>
      </c>
      <c r="I533" s="61" t="str">
        <f>Vendas!I544</f>
        <v/>
      </c>
      <c r="J533" s="61" t="str">
        <f>Vendas!J544</f>
        <v/>
      </c>
      <c r="K533" s="61" t="str">
        <f>Vendas!K544</f>
        <v/>
      </c>
      <c r="L533" s="61" t="str">
        <f>Vendas!L544</f>
        <v/>
      </c>
      <c r="M533" s="61" t="str">
        <f>Vendas!M544</f>
        <v/>
      </c>
      <c r="N533" s="61" t="str">
        <f>Vendas!N544</f>
        <v/>
      </c>
      <c r="O533" s="60"/>
      <c r="P533" s="60"/>
      <c r="Q533" s="60"/>
      <c r="R533" s="60"/>
      <c r="S533" s="60"/>
      <c r="T533" s="16"/>
      <c r="U533" s="16"/>
      <c r="V533" s="16"/>
      <c r="W533" s="16"/>
      <c r="X533" s="16"/>
      <c r="Y533" s="16"/>
      <c r="Z533" s="16"/>
      <c r="AA533" s="16"/>
    </row>
    <row r="534" ht="12.0" customHeight="1">
      <c r="A534" s="58" t="s">
        <v>113</v>
      </c>
      <c r="B534" s="29"/>
      <c r="C534" s="60">
        <f t="shared" ref="C534:N534" si="586">C532*C533</f>
        <v>0</v>
      </c>
      <c r="D534" s="60">
        <f t="shared" si="586"/>
        <v>0</v>
      </c>
      <c r="E534" s="60">
        <f t="shared" si="586"/>
        <v>0</v>
      </c>
      <c r="F534" s="60">
        <f t="shared" si="586"/>
        <v>0</v>
      </c>
      <c r="G534" s="60">
        <f t="shared" si="586"/>
        <v>0</v>
      </c>
      <c r="H534" s="60">
        <f t="shared" si="586"/>
        <v>0</v>
      </c>
      <c r="I534" s="60">
        <f t="shared" si="586"/>
        <v>0</v>
      </c>
      <c r="J534" s="60">
        <f t="shared" si="586"/>
        <v>0</v>
      </c>
      <c r="K534" s="60">
        <f t="shared" si="586"/>
        <v>0</v>
      </c>
      <c r="L534" s="60">
        <f t="shared" si="586"/>
        <v>0</v>
      </c>
      <c r="M534" s="60">
        <f t="shared" si="586"/>
        <v>0</v>
      </c>
      <c r="N534" s="60">
        <f t="shared" si="586"/>
        <v>0</v>
      </c>
      <c r="O534" s="60">
        <f t="shared" ref="O534:O537" si="589">SUM(C534:N534)</f>
        <v>0</v>
      </c>
      <c r="P534" s="60">
        <f t="shared" ref="P534:S534" si="587">P532*$C533</f>
        <v>0</v>
      </c>
      <c r="Q534" s="60">
        <f t="shared" si="587"/>
        <v>0</v>
      </c>
      <c r="R534" s="60">
        <f t="shared" si="587"/>
        <v>0</v>
      </c>
      <c r="S534" s="60">
        <f t="shared" si="587"/>
        <v>0</v>
      </c>
      <c r="T534" s="16"/>
      <c r="U534" s="16"/>
      <c r="V534" s="16"/>
      <c r="W534" s="16"/>
      <c r="X534" s="16"/>
      <c r="Y534" s="16"/>
      <c r="Z534" s="16"/>
      <c r="AA534" s="16"/>
    </row>
    <row r="535" ht="12.0" customHeight="1">
      <c r="A535" s="58" t="s">
        <v>98</v>
      </c>
      <c r="B535" s="29"/>
      <c r="C535" s="60">
        <f t="shared" ref="C535:N535" si="588">C532+C534</f>
        <v>0</v>
      </c>
      <c r="D535" s="60">
        <f t="shared" si="588"/>
        <v>0</v>
      </c>
      <c r="E535" s="60">
        <f t="shared" si="588"/>
        <v>0</v>
      </c>
      <c r="F535" s="60">
        <f t="shared" si="588"/>
        <v>0</v>
      </c>
      <c r="G535" s="60">
        <f t="shared" si="588"/>
        <v>0</v>
      </c>
      <c r="H535" s="60">
        <f t="shared" si="588"/>
        <v>0</v>
      </c>
      <c r="I535" s="60">
        <f t="shared" si="588"/>
        <v>0</v>
      </c>
      <c r="J535" s="60">
        <f t="shared" si="588"/>
        <v>0</v>
      </c>
      <c r="K535" s="60">
        <f t="shared" si="588"/>
        <v>0</v>
      </c>
      <c r="L535" s="60">
        <f t="shared" si="588"/>
        <v>0</v>
      </c>
      <c r="M535" s="60">
        <f t="shared" si="588"/>
        <v>0</v>
      </c>
      <c r="N535" s="60">
        <f t="shared" si="588"/>
        <v>0</v>
      </c>
      <c r="O535" s="60">
        <f t="shared" si="589"/>
        <v>0</v>
      </c>
      <c r="P535" s="60">
        <f t="shared" ref="P535:S535" si="590">P532+P534</f>
        <v>0</v>
      </c>
      <c r="Q535" s="60">
        <f t="shared" si="590"/>
        <v>0</v>
      </c>
      <c r="R535" s="60">
        <f t="shared" si="590"/>
        <v>0</v>
      </c>
      <c r="S535" s="60">
        <f t="shared" si="590"/>
        <v>0</v>
      </c>
      <c r="T535" s="16"/>
      <c r="U535" s="16"/>
      <c r="V535" s="16"/>
      <c r="W535" s="16"/>
      <c r="X535" s="16"/>
      <c r="Y535" s="16"/>
      <c r="Z535" s="16"/>
      <c r="AA535" s="16"/>
    </row>
    <row r="536" ht="12.0" customHeight="1">
      <c r="A536" s="63" t="s">
        <v>99</v>
      </c>
      <c r="B536" s="64">
        <v>0.25</v>
      </c>
      <c r="C536" s="60">
        <f t="shared" ref="C536:N536" si="591">C535*$B$16</f>
        <v>0</v>
      </c>
      <c r="D536" s="60">
        <f t="shared" si="591"/>
        <v>0</v>
      </c>
      <c r="E536" s="60">
        <f t="shared" si="591"/>
        <v>0</v>
      </c>
      <c r="F536" s="60">
        <f t="shared" si="591"/>
        <v>0</v>
      </c>
      <c r="G536" s="60">
        <f t="shared" si="591"/>
        <v>0</v>
      </c>
      <c r="H536" s="60">
        <f t="shared" si="591"/>
        <v>0</v>
      </c>
      <c r="I536" s="60">
        <f t="shared" si="591"/>
        <v>0</v>
      </c>
      <c r="J536" s="60">
        <f t="shared" si="591"/>
        <v>0</v>
      </c>
      <c r="K536" s="60">
        <f t="shared" si="591"/>
        <v>0</v>
      </c>
      <c r="L536" s="60">
        <f t="shared" si="591"/>
        <v>0</v>
      </c>
      <c r="M536" s="60">
        <f t="shared" si="591"/>
        <v>0</v>
      </c>
      <c r="N536" s="60">
        <f t="shared" si="591"/>
        <v>0</v>
      </c>
      <c r="O536" s="60">
        <f t="shared" si="589"/>
        <v>0</v>
      </c>
      <c r="P536" s="60">
        <f t="shared" ref="P536:S536" si="592">P535*$B536</f>
        <v>0</v>
      </c>
      <c r="Q536" s="60">
        <f t="shared" si="592"/>
        <v>0</v>
      </c>
      <c r="R536" s="60">
        <f t="shared" si="592"/>
        <v>0</v>
      </c>
      <c r="S536" s="60">
        <f t="shared" si="592"/>
        <v>0</v>
      </c>
      <c r="T536" s="16"/>
      <c r="U536" s="16"/>
      <c r="V536" s="16"/>
      <c r="W536" s="16"/>
      <c r="X536" s="16"/>
      <c r="Y536" s="16"/>
      <c r="Z536" s="16"/>
      <c r="AA536" s="16"/>
    </row>
    <row r="537" ht="12.0" customHeight="1">
      <c r="A537" s="63" t="s">
        <v>100</v>
      </c>
      <c r="B537" s="65">
        <f>1-B536</f>
        <v>0.75</v>
      </c>
      <c r="C537" s="60">
        <f t="shared" ref="C537:N537" si="593">C535*$B$17</f>
        <v>0</v>
      </c>
      <c r="D537" s="60">
        <f t="shared" si="593"/>
        <v>0</v>
      </c>
      <c r="E537" s="60">
        <f t="shared" si="593"/>
        <v>0</v>
      </c>
      <c r="F537" s="60">
        <f t="shared" si="593"/>
        <v>0</v>
      </c>
      <c r="G537" s="60">
        <f t="shared" si="593"/>
        <v>0</v>
      </c>
      <c r="H537" s="60">
        <f t="shared" si="593"/>
        <v>0</v>
      </c>
      <c r="I537" s="60">
        <f t="shared" si="593"/>
        <v>0</v>
      </c>
      <c r="J537" s="60">
        <f t="shared" si="593"/>
        <v>0</v>
      </c>
      <c r="K537" s="60">
        <f t="shared" si="593"/>
        <v>0</v>
      </c>
      <c r="L537" s="60">
        <f t="shared" si="593"/>
        <v>0</v>
      </c>
      <c r="M537" s="60">
        <f t="shared" si="593"/>
        <v>0</v>
      </c>
      <c r="N537" s="60">
        <f t="shared" si="593"/>
        <v>0</v>
      </c>
      <c r="O537" s="60">
        <f t="shared" si="589"/>
        <v>0</v>
      </c>
      <c r="P537" s="60">
        <f t="shared" ref="P537:S537" si="594">P535-P536</f>
        <v>0</v>
      </c>
      <c r="Q537" s="60">
        <f t="shared" si="594"/>
        <v>0</v>
      </c>
      <c r="R537" s="60">
        <f t="shared" si="594"/>
        <v>0</v>
      </c>
      <c r="S537" s="60">
        <f t="shared" si="594"/>
        <v>0</v>
      </c>
      <c r="T537" s="16"/>
      <c r="U537" s="16"/>
      <c r="V537" s="16"/>
      <c r="W537" s="16"/>
      <c r="X537" s="16"/>
      <c r="Y537" s="16"/>
      <c r="Z537" s="16"/>
      <c r="AA537" s="16"/>
    </row>
    <row r="538" ht="12.0" customHeight="1">
      <c r="A538" s="51" t="str">
        <f>Vendas!A549</f>
        <v/>
      </c>
      <c r="B538" s="29"/>
      <c r="C538" s="52" t="s">
        <v>73</v>
      </c>
      <c r="D538" s="52" t="s">
        <v>74</v>
      </c>
      <c r="E538" s="52" t="s">
        <v>75</v>
      </c>
      <c r="F538" s="52" t="s">
        <v>76</v>
      </c>
      <c r="G538" s="52" t="s">
        <v>77</v>
      </c>
      <c r="H538" s="52" t="s">
        <v>78</v>
      </c>
      <c r="I538" s="52" t="s">
        <v>79</v>
      </c>
      <c r="J538" s="52" t="s">
        <v>80</v>
      </c>
      <c r="K538" s="52" t="s">
        <v>81</v>
      </c>
      <c r="L538" s="52" t="s">
        <v>82</v>
      </c>
      <c r="M538" s="52" t="s">
        <v>83</v>
      </c>
      <c r="N538" s="52" t="s">
        <v>84</v>
      </c>
      <c r="O538" s="52" t="s">
        <v>26</v>
      </c>
      <c r="P538" s="52" t="s">
        <v>27</v>
      </c>
      <c r="Q538" s="52" t="s">
        <v>28</v>
      </c>
      <c r="R538" s="52" t="s">
        <v>29</v>
      </c>
      <c r="S538" s="52" t="s">
        <v>30</v>
      </c>
      <c r="T538" s="16"/>
      <c r="U538" s="16"/>
      <c r="V538" s="16"/>
      <c r="W538" s="16"/>
      <c r="X538" s="16"/>
      <c r="Y538" s="16"/>
      <c r="Z538" s="16"/>
      <c r="AA538" s="16"/>
    </row>
    <row r="539" ht="12.0" customHeight="1">
      <c r="A539" s="58" t="s">
        <v>102</v>
      </c>
      <c r="B539" s="29"/>
      <c r="C539" s="56" t="str">
        <f>Vendas!C551</f>
        <v/>
      </c>
      <c r="D539" s="56" t="str">
        <f>Vendas!D551</f>
        <v/>
      </c>
      <c r="E539" s="56" t="str">
        <f>Vendas!E551</f>
        <v/>
      </c>
      <c r="F539" s="56" t="str">
        <f>Vendas!F551</f>
        <v/>
      </c>
      <c r="G539" s="56" t="str">
        <f>Vendas!G551</f>
        <v/>
      </c>
      <c r="H539" s="56" t="str">
        <f>Vendas!H551</f>
        <v/>
      </c>
      <c r="I539" s="56" t="str">
        <f>Vendas!I551</f>
        <v/>
      </c>
      <c r="J539" s="56" t="str">
        <f>Vendas!J551</f>
        <v/>
      </c>
      <c r="K539" s="56" t="str">
        <f>Vendas!K551</f>
        <v/>
      </c>
      <c r="L539" s="56" t="str">
        <f>Vendas!L551</f>
        <v/>
      </c>
      <c r="M539" s="56" t="str">
        <f>Vendas!M551</f>
        <v/>
      </c>
      <c r="N539" s="56" t="str">
        <f>Vendas!N551</f>
        <v/>
      </c>
      <c r="O539" s="56">
        <f>SUM(C539:N539)</f>
        <v>0</v>
      </c>
      <c r="P539" s="56" t="str">
        <f>Vendas!P551</f>
        <v/>
      </c>
      <c r="Q539" s="56" t="str">
        <f>Vendas!Q551</f>
        <v/>
      </c>
      <c r="R539" s="56" t="str">
        <f>Vendas!R551</f>
        <v/>
      </c>
      <c r="S539" s="56" t="str">
        <f>Vendas!S551</f>
        <v/>
      </c>
      <c r="T539" s="16"/>
      <c r="U539" s="16"/>
      <c r="V539" s="16"/>
      <c r="W539" s="16"/>
      <c r="X539" s="16"/>
      <c r="Y539" s="16"/>
      <c r="Z539" s="16"/>
      <c r="AA539" s="16"/>
    </row>
    <row r="540" ht="12.0" customHeight="1">
      <c r="A540" s="63" t="s">
        <v>111</v>
      </c>
      <c r="B540" s="45">
        <v>0.0</v>
      </c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16"/>
      <c r="U540" s="16"/>
      <c r="V540" s="16"/>
      <c r="W540" s="16"/>
      <c r="X540" s="16"/>
      <c r="Y540" s="16"/>
      <c r="Z540" s="16"/>
      <c r="AA540" s="16"/>
    </row>
    <row r="541" ht="12.0" customHeight="1">
      <c r="A541" s="58" t="s">
        <v>103</v>
      </c>
      <c r="B541" s="29"/>
      <c r="C541" s="60">
        <f>Vendas!C552*(1-$B540)</f>
        <v>0</v>
      </c>
      <c r="D541" s="60">
        <f>Vendas!D552*(1-$B540)</f>
        <v>0</v>
      </c>
      <c r="E541" s="60">
        <f>Vendas!E552*(1-$B540)</f>
        <v>0</v>
      </c>
      <c r="F541" s="60">
        <f>Vendas!F552*(1-$B540)</f>
        <v>0</v>
      </c>
      <c r="G541" s="60">
        <f>Vendas!G552*(1-$B540)</f>
        <v>0</v>
      </c>
      <c r="H541" s="60">
        <f>Vendas!H552*(1-$B540)</f>
        <v>0</v>
      </c>
      <c r="I541" s="60">
        <f>Vendas!I552*(1-$B540)</f>
        <v>0</v>
      </c>
      <c r="J541" s="60">
        <f>Vendas!J552*(1-$B540)</f>
        <v>0</v>
      </c>
      <c r="K541" s="60">
        <f>Vendas!K552*(1-$B540)</f>
        <v>0</v>
      </c>
      <c r="L541" s="60">
        <f>Vendas!L552*(1-$B540)</f>
        <v>0</v>
      </c>
      <c r="M541" s="60">
        <f>Vendas!M552*(1-$B540)</f>
        <v>0</v>
      </c>
      <c r="N541" s="60">
        <f>Vendas!N552*(1-$B540)</f>
        <v>0</v>
      </c>
      <c r="O541" s="60">
        <f>AVERAGE(C541:N541)</f>
        <v>0</v>
      </c>
      <c r="P541" s="60">
        <f>Vendas!P552*(1-Aprovisionamento!$B540)</f>
        <v>0</v>
      </c>
      <c r="Q541" s="60">
        <f>Vendas!Q552*(1-Aprovisionamento!$B540)</f>
        <v>0</v>
      </c>
      <c r="R541" s="60">
        <f>Vendas!R552*(1-Aprovisionamento!$B540)</f>
        <v>0</v>
      </c>
      <c r="S541" s="60">
        <f>Vendas!S552*(1-Aprovisionamento!$B540)</f>
        <v>0</v>
      </c>
      <c r="T541" s="16"/>
      <c r="U541" s="16"/>
      <c r="V541" s="16"/>
      <c r="W541" s="16"/>
      <c r="X541" s="16"/>
      <c r="Y541" s="16"/>
      <c r="Z541" s="16"/>
      <c r="AA541" s="16"/>
    </row>
    <row r="542" ht="12.0" customHeight="1">
      <c r="A542" s="58" t="s">
        <v>112</v>
      </c>
      <c r="B542" s="29"/>
      <c r="C542" s="60">
        <f t="shared" ref="C542:N542" si="595">C539*C541</f>
        <v>0</v>
      </c>
      <c r="D542" s="60">
        <f t="shared" si="595"/>
        <v>0</v>
      </c>
      <c r="E542" s="60">
        <f t="shared" si="595"/>
        <v>0</v>
      </c>
      <c r="F542" s="60">
        <f t="shared" si="595"/>
        <v>0</v>
      </c>
      <c r="G542" s="60">
        <f t="shared" si="595"/>
        <v>0</v>
      </c>
      <c r="H542" s="60">
        <f t="shared" si="595"/>
        <v>0</v>
      </c>
      <c r="I542" s="60">
        <f t="shared" si="595"/>
        <v>0</v>
      </c>
      <c r="J542" s="60">
        <f t="shared" si="595"/>
        <v>0</v>
      </c>
      <c r="K542" s="60">
        <f t="shared" si="595"/>
        <v>0</v>
      </c>
      <c r="L542" s="60">
        <f t="shared" si="595"/>
        <v>0</v>
      </c>
      <c r="M542" s="60">
        <f t="shared" si="595"/>
        <v>0</v>
      </c>
      <c r="N542" s="60">
        <f t="shared" si="595"/>
        <v>0</v>
      </c>
      <c r="O542" s="60">
        <f>SUM(C542:N542)</f>
        <v>0</v>
      </c>
      <c r="P542" s="60">
        <f t="shared" ref="P542:S542" si="596">P539*P541</f>
        <v>0</v>
      </c>
      <c r="Q542" s="60">
        <f t="shared" si="596"/>
        <v>0</v>
      </c>
      <c r="R542" s="60">
        <f t="shared" si="596"/>
        <v>0</v>
      </c>
      <c r="S542" s="60">
        <f t="shared" si="596"/>
        <v>0</v>
      </c>
      <c r="T542" s="16"/>
      <c r="U542" s="16"/>
      <c r="V542" s="16"/>
      <c r="W542" s="16"/>
      <c r="X542" s="16"/>
      <c r="Y542" s="16"/>
      <c r="Z542" s="16"/>
      <c r="AA542" s="16"/>
    </row>
    <row r="543" ht="12.0" customHeight="1">
      <c r="A543" s="58" t="s">
        <v>96</v>
      </c>
      <c r="B543" s="29"/>
      <c r="C543" s="61" t="str">
        <f>Vendas!C554</f>
        <v/>
      </c>
      <c r="D543" s="61" t="str">
        <f>Vendas!D554</f>
        <v/>
      </c>
      <c r="E543" s="61" t="str">
        <f>Vendas!E554</f>
        <v/>
      </c>
      <c r="F543" s="61" t="str">
        <f>Vendas!F554</f>
        <v/>
      </c>
      <c r="G543" s="61" t="str">
        <f>Vendas!G554</f>
        <v/>
      </c>
      <c r="H543" s="61" t="str">
        <f>Vendas!H554</f>
        <v/>
      </c>
      <c r="I543" s="61" t="str">
        <f>Vendas!I554</f>
        <v/>
      </c>
      <c r="J543" s="61" t="str">
        <f>Vendas!J554</f>
        <v/>
      </c>
      <c r="K543" s="61" t="str">
        <f>Vendas!K554</f>
        <v/>
      </c>
      <c r="L543" s="61" t="str">
        <f>Vendas!L554</f>
        <v/>
      </c>
      <c r="M543" s="61" t="str">
        <f>Vendas!M554</f>
        <v/>
      </c>
      <c r="N543" s="61" t="str">
        <f>Vendas!N554</f>
        <v/>
      </c>
      <c r="O543" s="60"/>
      <c r="P543" s="60"/>
      <c r="Q543" s="60"/>
      <c r="R543" s="60"/>
      <c r="S543" s="60"/>
      <c r="T543" s="16"/>
      <c r="U543" s="16"/>
      <c r="V543" s="16"/>
      <c r="W543" s="16"/>
      <c r="X543" s="16"/>
      <c r="Y543" s="16"/>
      <c r="Z543" s="16"/>
      <c r="AA543" s="16"/>
    </row>
    <row r="544" ht="12.0" customHeight="1">
      <c r="A544" s="58" t="s">
        <v>113</v>
      </c>
      <c r="B544" s="29"/>
      <c r="C544" s="60">
        <f t="shared" ref="C544:N544" si="597">C542*C543</f>
        <v>0</v>
      </c>
      <c r="D544" s="60">
        <f t="shared" si="597"/>
        <v>0</v>
      </c>
      <c r="E544" s="60">
        <f t="shared" si="597"/>
        <v>0</v>
      </c>
      <c r="F544" s="60">
        <f t="shared" si="597"/>
        <v>0</v>
      </c>
      <c r="G544" s="60">
        <f t="shared" si="597"/>
        <v>0</v>
      </c>
      <c r="H544" s="60">
        <f t="shared" si="597"/>
        <v>0</v>
      </c>
      <c r="I544" s="60">
        <f t="shared" si="597"/>
        <v>0</v>
      </c>
      <c r="J544" s="60">
        <f t="shared" si="597"/>
        <v>0</v>
      </c>
      <c r="K544" s="60">
        <f t="shared" si="597"/>
        <v>0</v>
      </c>
      <c r="L544" s="60">
        <f t="shared" si="597"/>
        <v>0</v>
      </c>
      <c r="M544" s="60">
        <f t="shared" si="597"/>
        <v>0</v>
      </c>
      <c r="N544" s="60">
        <f t="shared" si="597"/>
        <v>0</v>
      </c>
      <c r="O544" s="60">
        <f t="shared" ref="O544:O547" si="600">SUM(C544:N544)</f>
        <v>0</v>
      </c>
      <c r="P544" s="60">
        <f t="shared" ref="P544:S544" si="598">P542*$C543</f>
        <v>0</v>
      </c>
      <c r="Q544" s="60">
        <f t="shared" si="598"/>
        <v>0</v>
      </c>
      <c r="R544" s="60">
        <f t="shared" si="598"/>
        <v>0</v>
      </c>
      <c r="S544" s="60">
        <f t="shared" si="598"/>
        <v>0</v>
      </c>
      <c r="T544" s="16"/>
      <c r="U544" s="16"/>
      <c r="V544" s="16"/>
      <c r="W544" s="16"/>
      <c r="X544" s="16"/>
      <c r="Y544" s="16"/>
      <c r="Z544" s="16"/>
      <c r="AA544" s="16"/>
    </row>
    <row r="545" ht="12.0" customHeight="1">
      <c r="A545" s="58" t="s">
        <v>98</v>
      </c>
      <c r="B545" s="29"/>
      <c r="C545" s="60">
        <f t="shared" ref="C545:N545" si="599">C542+C544</f>
        <v>0</v>
      </c>
      <c r="D545" s="60">
        <f t="shared" si="599"/>
        <v>0</v>
      </c>
      <c r="E545" s="60">
        <f t="shared" si="599"/>
        <v>0</v>
      </c>
      <c r="F545" s="60">
        <f t="shared" si="599"/>
        <v>0</v>
      </c>
      <c r="G545" s="60">
        <f t="shared" si="599"/>
        <v>0</v>
      </c>
      <c r="H545" s="60">
        <f t="shared" si="599"/>
        <v>0</v>
      </c>
      <c r="I545" s="60">
        <f t="shared" si="599"/>
        <v>0</v>
      </c>
      <c r="J545" s="60">
        <f t="shared" si="599"/>
        <v>0</v>
      </c>
      <c r="K545" s="60">
        <f t="shared" si="599"/>
        <v>0</v>
      </c>
      <c r="L545" s="60">
        <f t="shared" si="599"/>
        <v>0</v>
      </c>
      <c r="M545" s="60">
        <f t="shared" si="599"/>
        <v>0</v>
      </c>
      <c r="N545" s="60">
        <f t="shared" si="599"/>
        <v>0</v>
      </c>
      <c r="O545" s="60">
        <f t="shared" si="600"/>
        <v>0</v>
      </c>
      <c r="P545" s="60">
        <f t="shared" ref="P545:S545" si="601">P542+P544</f>
        <v>0</v>
      </c>
      <c r="Q545" s="60">
        <f t="shared" si="601"/>
        <v>0</v>
      </c>
      <c r="R545" s="60">
        <f t="shared" si="601"/>
        <v>0</v>
      </c>
      <c r="S545" s="60">
        <f t="shared" si="601"/>
        <v>0</v>
      </c>
      <c r="T545" s="16"/>
      <c r="U545" s="16"/>
      <c r="V545" s="16"/>
      <c r="W545" s="16"/>
      <c r="X545" s="16"/>
      <c r="Y545" s="16"/>
      <c r="Z545" s="16"/>
      <c r="AA545" s="16"/>
    </row>
    <row r="546" ht="12.0" customHeight="1">
      <c r="A546" s="63" t="s">
        <v>99</v>
      </c>
      <c r="B546" s="64">
        <v>0.25</v>
      </c>
      <c r="C546" s="60">
        <f t="shared" ref="C546:N546" si="602">C545*$B$16</f>
        <v>0</v>
      </c>
      <c r="D546" s="60">
        <f t="shared" si="602"/>
        <v>0</v>
      </c>
      <c r="E546" s="60">
        <f t="shared" si="602"/>
        <v>0</v>
      </c>
      <c r="F546" s="60">
        <f t="shared" si="602"/>
        <v>0</v>
      </c>
      <c r="G546" s="60">
        <f t="shared" si="602"/>
        <v>0</v>
      </c>
      <c r="H546" s="60">
        <f t="shared" si="602"/>
        <v>0</v>
      </c>
      <c r="I546" s="60">
        <f t="shared" si="602"/>
        <v>0</v>
      </c>
      <c r="J546" s="60">
        <f t="shared" si="602"/>
        <v>0</v>
      </c>
      <c r="K546" s="60">
        <f t="shared" si="602"/>
        <v>0</v>
      </c>
      <c r="L546" s="60">
        <f t="shared" si="602"/>
        <v>0</v>
      </c>
      <c r="M546" s="60">
        <f t="shared" si="602"/>
        <v>0</v>
      </c>
      <c r="N546" s="60">
        <f t="shared" si="602"/>
        <v>0</v>
      </c>
      <c r="O546" s="60">
        <f t="shared" si="600"/>
        <v>0</v>
      </c>
      <c r="P546" s="60">
        <f t="shared" ref="P546:S546" si="603">P545*$B546</f>
        <v>0</v>
      </c>
      <c r="Q546" s="60">
        <f t="shared" si="603"/>
        <v>0</v>
      </c>
      <c r="R546" s="60">
        <f t="shared" si="603"/>
        <v>0</v>
      </c>
      <c r="S546" s="60">
        <f t="shared" si="603"/>
        <v>0</v>
      </c>
      <c r="T546" s="16"/>
      <c r="U546" s="16"/>
      <c r="V546" s="16"/>
      <c r="W546" s="16"/>
      <c r="X546" s="16"/>
      <c r="Y546" s="16"/>
      <c r="Z546" s="16"/>
      <c r="AA546" s="16"/>
    </row>
    <row r="547" ht="12.0" customHeight="1">
      <c r="A547" s="63" t="s">
        <v>100</v>
      </c>
      <c r="B547" s="65">
        <f>1-B546</f>
        <v>0.75</v>
      </c>
      <c r="C547" s="60">
        <f t="shared" ref="C547:N547" si="604">C545*$B$17</f>
        <v>0</v>
      </c>
      <c r="D547" s="60">
        <f t="shared" si="604"/>
        <v>0</v>
      </c>
      <c r="E547" s="60">
        <f t="shared" si="604"/>
        <v>0</v>
      </c>
      <c r="F547" s="60">
        <f t="shared" si="604"/>
        <v>0</v>
      </c>
      <c r="G547" s="60">
        <f t="shared" si="604"/>
        <v>0</v>
      </c>
      <c r="H547" s="60">
        <f t="shared" si="604"/>
        <v>0</v>
      </c>
      <c r="I547" s="60">
        <f t="shared" si="604"/>
        <v>0</v>
      </c>
      <c r="J547" s="60">
        <f t="shared" si="604"/>
        <v>0</v>
      </c>
      <c r="K547" s="60">
        <f t="shared" si="604"/>
        <v>0</v>
      </c>
      <c r="L547" s="60">
        <f t="shared" si="604"/>
        <v>0</v>
      </c>
      <c r="M547" s="60">
        <f t="shared" si="604"/>
        <v>0</v>
      </c>
      <c r="N547" s="60">
        <f t="shared" si="604"/>
        <v>0</v>
      </c>
      <c r="O547" s="60">
        <f t="shared" si="600"/>
        <v>0</v>
      </c>
      <c r="P547" s="60">
        <f t="shared" ref="P547:S547" si="605">P545-P546</f>
        <v>0</v>
      </c>
      <c r="Q547" s="60">
        <f t="shared" si="605"/>
        <v>0</v>
      </c>
      <c r="R547" s="60">
        <f t="shared" si="605"/>
        <v>0</v>
      </c>
      <c r="S547" s="60">
        <f t="shared" si="605"/>
        <v>0</v>
      </c>
      <c r="T547" s="16"/>
      <c r="U547" s="16"/>
      <c r="V547" s="16"/>
      <c r="W547" s="16"/>
      <c r="X547" s="16"/>
      <c r="Y547" s="16"/>
      <c r="Z547" s="16"/>
      <c r="AA547" s="16"/>
    </row>
    <row r="548" ht="12.0" customHeight="1">
      <c r="A548" s="51" t="str">
        <f>Vendas!A559</f>
        <v/>
      </c>
      <c r="B548" s="29"/>
      <c r="C548" s="52" t="s">
        <v>73</v>
      </c>
      <c r="D548" s="52" t="s">
        <v>74</v>
      </c>
      <c r="E548" s="52" t="s">
        <v>75</v>
      </c>
      <c r="F548" s="52" t="s">
        <v>76</v>
      </c>
      <c r="G548" s="52" t="s">
        <v>77</v>
      </c>
      <c r="H548" s="52" t="s">
        <v>78</v>
      </c>
      <c r="I548" s="52" t="s">
        <v>79</v>
      </c>
      <c r="J548" s="52" t="s">
        <v>80</v>
      </c>
      <c r="K548" s="52" t="s">
        <v>81</v>
      </c>
      <c r="L548" s="52" t="s">
        <v>82</v>
      </c>
      <c r="M548" s="52" t="s">
        <v>83</v>
      </c>
      <c r="N548" s="52" t="s">
        <v>84</v>
      </c>
      <c r="O548" s="52" t="s">
        <v>26</v>
      </c>
      <c r="P548" s="52" t="s">
        <v>27</v>
      </c>
      <c r="Q548" s="52" t="s">
        <v>28</v>
      </c>
      <c r="R548" s="52" t="s">
        <v>29</v>
      </c>
      <c r="S548" s="52" t="s">
        <v>30</v>
      </c>
      <c r="T548" s="16"/>
      <c r="U548" s="16"/>
      <c r="V548" s="16"/>
      <c r="W548" s="16"/>
      <c r="X548" s="16"/>
      <c r="Y548" s="16"/>
      <c r="Z548" s="16"/>
      <c r="AA548" s="16"/>
    </row>
    <row r="549" ht="12.0" customHeight="1">
      <c r="A549" s="58" t="s">
        <v>102</v>
      </c>
      <c r="B549" s="29"/>
      <c r="C549" s="56" t="str">
        <f>Vendas!C561</f>
        <v/>
      </c>
      <c r="D549" s="56" t="str">
        <f>Vendas!D561</f>
        <v/>
      </c>
      <c r="E549" s="56" t="str">
        <f>Vendas!E561</f>
        <v/>
      </c>
      <c r="F549" s="56" t="str">
        <f>Vendas!F561</f>
        <v/>
      </c>
      <c r="G549" s="56" t="str">
        <f>Vendas!G561</f>
        <v/>
      </c>
      <c r="H549" s="56" t="str">
        <f>Vendas!H561</f>
        <v/>
      </c>
      <c r="I549" s="56" t="str">
        <f>Vendas!I561</f>
        <v/>
      </c>
      <c r="J549" s="56" t="str">
        <f>Vendas!J561</f>
        <v/>
      </c>
      <c r="K549" s="56" t="str">
        <f>Vendas!K561</f>
        <v/>
      </c>
      <c r="L549" s="56" t="str">
        <f>Vendas!L561</f>
        <v/>
      </c>
      <c r="M549" s="56" t="str">
        <f>Vendas!M561</f>
        <v/>
      </c>
      <c r="N549" s="56" t="str">
        <f>Vendas!N561</f>
        <v/>
      </c>
      <c r="O549" s="56">
        <f>SUM(C549:N549)</f>
        <v>0</v>
      </c>
      <c r="P549" s="56" t="str">
        <f>Vendas!P561</f>
        <v/>
      </c>
      <c r="Q549" s="56" t="str">
        <f>Vendas!Q561</f>
        <v/>
      </c>
      <c r="R549" s="56" t="str">
        <f>Vendas!R561</f>
        <v/>
      </c>
      <c r="S549" s="56" t="str">
        <f>Vendas!S561</f>
        <v/>
      </c>
      <c r="T549" s="16"/>
      <c r="U549" s="16"/>
      <c r="V549" s="16"/>
      <c r="W549" s="16"/>
      <c r="X549" s="16"/>
      <c r="Y549" s="16"/>
      <c r="Z549" s="16"/>
      <c r="AA549" s="16"/>
    </row>
    <row r="550" ht="12.0" customHeight="1">
      <c r="A550" s="63" t="s">
        <v>111</v>
      </c>
      <c r="B550" s="45">
        <v>0.0</v>
      </c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16"/>
      <c r="U550" s="16"/>
      <c r="V550" s="16"/>
      <c r="W550" s="16"/>
      <c r="X550" s="16"/>
      <c r="Y550" s="16"/>
      <c r="Z550" s="16"/>
      <c r="AA550" s="16"/>
    </row>
    <row r="551" ht="12.0" customHeight="1">
      <c r="A551" s="58" t="s">
        <v>103</v>
      </c>
      <c r="B551" s="29"/>
      <c r="C551" s="60">
        <f>Vendas!C562*(1-$B550)</f>
        <v>0</v>
      </c>
      <c r="D551" s="60">
        <f>Vendas!D562*(1-$B550)</f>
        <v>0</v>
      </c>
      <c r="E551" s="60">
        <f>Vendas!E562*(1-$B550)</f>
        <v>0</v>
      </c>
      <c r="F551" s="60">
        <f>Vendas!F562*(1-$B550)</f>
        <v>0</v>
      </c>
      <c r="G551" s="60">
        <f>Vendas!G562*(1-$B550)</f>
        <v>0</v>
      </c>
      <c r="H551" s="60">
        <f>Vendas!H562*(1-$B550)</f>
        <v>0</v>
      </c>
      <c r="I551" s="60">
        <f>Vendas!I562*(1-$B550)</f>
        <v>0</v>
      </c>
      <c r="J551" s="60">
        <f>Vendas!J562*(1-$B550)</f>
        <v>0</v>
      </c>
      <c r="K551" s="60">
        <f>Vendas!K562*(1-$B550)</f>
        <v>0</v>
      </c>
      <c r="L551" s="60">
        <f>Vendas!L562*(1-$B550)</f>
        <v>0</v>
      </c>
      <c r="M551" s="60">
        <f>Vendas!M562*(1-$B550)</f>
        <v>0</v>
      </c>
      <c r="N551" s="60">
        <f>Vendas!N562*(1-$B550)</f>
        <v>0</v>
      </c>
      <c r="O551" s="60">
        <f>AVERAGE(C551:N551)</f>
        <v>0</v>
      </c>
      <c r="P551" s="60">
        <f>Vendas!P562*(1-Aprovisionamento!$B550)</f>
        <v>0</v>
      </c>
      <c r="Q551" s="60">
        <f>Vendas!Q562*(1-Aprovisionamento!$B550)</f>
        <v>0</v>
      </c>
      <c r="R551" s="60">
        <f>Vendas!R562*(1-Aprovisionamento!$B550)</f>
        <v>0</v>
      </c>
      <c r="S551" s="60">
        <f>Vendas!S562*(1-Aprovisionamento!$B550)</f>
        <v>0</v>
      </c>
      <c r="T551" s="16"/>
      <c r="U551" s="16"/>
      <c r="V551" s="16"/>
      <c r="W551" s="16"/>
      <c r="X551" s="16"/>
      <c r="Y551" s="16"/>
      <c r="Z551" s="16"/>
      <c r="AA551" s="16"/>
    </row>
    <row r="552" ht="12.0" customHeight="1">
      <c r="A552" s="58" t="s">
        <v>112</v>
      </c>
      <c r="B552" s="29"/>
      <c r="C552" s="60">
        <f t="shared" ref="C552:N552" si="606">C549*C551</f>
        <v>0</v>
      </c>
      <c r="D552" s="60">
        <f t="shared" si="606"/>
        <v>0</v>
      </c>
      <c r="E552" s="60">
        <f t="shared" si="606"/>
        <v>0</v>
      </c>
      <c r="F552" s="60">
        <f t="shared" si="606"/>
        <v>0</v>
      </c>
      <c r="G552" s="60">
        <f t="shared" si="606"/>
        <v>0</v>
      </c>
      <c r="H552" s="60">
        <f t="shared" si="606"/>
        <v>0</v>
      </c>
      <c r="I552" s="60">
        <f t="shared" si="606"/>
        <v>0</v>
      </c>
      <c r="J552" s="60">
        <f t="shared" si="606"/>
        <v>0</v>
      </c>
      <c r="K552" s="60">
        <f t="shared" si="606"/>
        <v>0</v>
      </c>
      <c r="L552" s="60">
        <f t="shared" si="606"/>
        <v>0</v>
      </c>
      <c r="M552" s="60">
        <f t="shared" si="606"/>
        <v>0</v>
      </c>
      <c r="N552" s="60">
        <f t="shared" si="606"/>
        <v>0</v>
      </c>
      <c r="O552" s="60">
        <f>SUM(C552:N552)</f>
        <v>0</v>
      </c>
      <c r="P552" s="60">
        <f t="shared" ref="P552:S552" si="607">P549*P551</f>
        <v>0</v>
      </c>
      <c r="Q552" s="60">
        <f t="shared" si="607"/>
        <v>0</v>
      </c>
      <c r="R552" s="60">
        <f t="shared" si="607"/>
        <v>0</v>
      </c>
      <c r="S552" s="60">
        <f t="shared" si="607"/>
        <v>0</v>
      </c>
      <c r="T552" s="16"/>
      <c r="U552" s="16"/>
      <c r="V552" s="16"/>
      <c r="W552" s="16"/>
      <c r="X552" s="16"/>
      <c r="Y552" s="16"/>
      <c r="Z552" s="16"/>
      <c r="AA552" s="16"/>
    </row>
    <row r="553" ht="12.0" customHeight="1">
      <c r="A553" s="58" t="s">
        <v>96</v>
      </c>
      <c r="B553" s="29"/>
      <c r="C553" s="61" t="str">
        <f>Vendas!C564</f>
        <v/>
      </c>
      <c r="D553" s="61" t="str">
        <f>Vendas!D564</f>
        <v/>
      </c>
      <c r="E553" s="61" t="str">
        <f>Vendas!E564</f>
        <v/>
      </c>
      <c r="F553" s="61" t="str">
        <f>Vendas!F564</f>
        <v/>
      </c>
      <c r="G553" s="61" t="str">
        <f>Vendas!G564</f>
        <v/>
      </c>
      <c r="H553" s="61" t="str">
        <f>Vendas!H564</f>
        <v/>
      </c>
      <c r="I553" s="61" t="str">
        <f>Vendas!I564</f>
        <v/>
      </c>
      <c r="J553" s="61" t="str">
        <f>Vendas!J564</f>
        <v/>
      </c>
      <c r="K553" s="61" t="str">
        <f>Vendas!K564</f>
        <v/>
      </c>
      <c r="L553" s="61" t="str">
        <f>Vendas!L564</f>
        <v/>
      </c>
      <c r="M553" s="61" t="str">
        <f>Vendas!M564</f>
        <v/>
      </c>
      <c r="N553" s="61" t="str">
        <f>Vendas!N564</f>
        <v/>
      </c>
      <c r="O553" s="60"/>
      <c r="P553" s="60"/>
      <c r="Q553" s="60"/>
      <c r="R553" s="60"/>
      <c r="S553" s="60"/>
      <c r="T553" s="16"/>
      <c r="U553" s="16"/>
      <c r="V553" s="16"/>
      <c r="W553" s="16"/>
      <c r="X553" s="16"/>
      <c r="Y553" s="16"/>
      <c r="Z553" s="16"/>
      <c r="AA553" s="16"/>
    </row>
    <row r="554" ht="12.0" customHeight="1">
      <c r="A554" s="58" t="s">
        <v>113</v>
      </c>
      <c r="B554" s="29"/>
      <c r="C554" s="60">
        <f t="shared" ref="C554:N554" si="608">C552*C553</f>
        <v>0</v>
      </c>
      <c r="D554" s="60">
        <f t="shared" si="608"/>
        <v>0</v>
      </c>
      <c r="E554" s="60">
        <f t="shared" si="608"/>
        <v>0</v>
      </c>
      <c r="F554" s="60">
        <f t="shared" si="608"/>
        <v>0</v>
      </c>
      <c r="G554" s="60">
        <f t="shared" si="608"/>
        <v>0</v>
      </c>
      <c r="H554" s="60">
        <f t="shared" si="608"/>
        <v>0</v>
      </c>
      <c r="I554" s="60">
        <f t="shared" si="608"/>
        <v>0</v>
      </c>
      <c r="J554" s="60">
        <f t="shared" si="608"/>
        <v>0</v>
      </c>
      <c r="K554" s="60">
        <f t="shared" si="608"/>
        <v>0</v>
      </c>
      <c r="L554" s="60">
        <f t="shared" si="608"/>
        <v>0</v>
      </c>
      <c r="M554" s="60">
        <f t="shared" si="608"/>
        <v>0</v>
      </c>
      <c r="N554" s="60">
        <f t="shared" si="608"/>
        <v>0</v>
      </c>
      <c r="O554" s="60">
        <f t="shared" ref="O554:O557" si="611">SUM(C554:N554)</f>
        <v>0</v>
      </c>
      <c r="P554" s="60">
        <f t="shared" ref="P554:S554" si="609">P552*$C553</f>
        <v>0</v>
      </c>
      <c r="Q554" s="60">
        <f t="shared" si="609"/>
        <v>0</v>
      </c>
      <c r="R554" s="60">
        <f t="shared" si="609"/>
        <v>0</v>
      </c>
      <c r="S554" s="60">
        <f t="shared" si="609"/>
        <v>0</v>
      </c>
      <c r="T554" s="16"/>
      <c r="U554" s="16"/>
      <c r="V554" s="16"/>
      <c r="W554" s="16"/>
      <c r="X554" s="16"/>
      <c r="Y554" s="16"/>
      <c r="Z554" s="16"/>
      <c r="AA554" s="16"/>
    </row>
    <row r="555" ht="12.0" customHeight="1">
      <c r="A555" s="58" t="s">
        <v>98</v>
      </c>
      <c r="B555" s="29"/>
      <c r="C555" s="60">
        <f t="shared" ref="C555:N555" si="610">C552+C554</f>
        <v>0</v>
      </c>
      <c r="D555" s="60">
        <f t="shared" si="610"/>
        <v>0</v>
      </c>
      <c r="E555" s="60">
        <f t="shared" si="610"/>
        <v>0</v>
      </c>
      <c r="F555" s="60">
        <f t="shared" si="610"/>
        <v>0</v>
      </c>
      <c r="G555" s="60">
        <f t="shared" si="610"/>
        <v>0</v>
      </c>
      <c r="H555" s="60">
        <f t="shared" si="610"/>
        <v>0</v>
      </c>
      <c r="I555" s="60">
        <f t="shared" si="610"/>
        <v>0</v>
      </c>
      <c r="J555" s="60">
        <f t="shared" si="610"/>
        <v>0</v>
      </c>
      <c r="K555" s="60">
        <f t="shared" si="610"/>
        <v>0</v>
      </c>
      <c r="L555" s="60">
        <f t="shared" si="610"/>
        <v>0</v>
      </c>
      <c r="M555" s="60">
        <f t="shared" si="610"/>
        <v>0</v>
      </c>
      <c r="N555" s="60">
        <f t="shared" si="610"/>
        <v>0</v>
      </c>
      <c r="O555" s="60">
        <f t="shared" si="611"/>
        <v>0</v>
      </c>
      <c r="P555" s="60">
        <f t="shared" ref="P555:S555" si="612">P552+P554</f>
        <v>0</v>
      </c>
      <c r="Q555" s="60">
        <f t="shared" si="612"/>
        <v>0</v>
      </c>
      <c r="R555" s="60">
        <f t="shared" si="612"/>
        <v>0</v>
      </c>
      <c r="S555" s="60">
        <f t="shared" si="612"/>
        <v>0</v>
      </c>
      <c r="T555" s="16"/>
      <c r="U555" s="16"/>
      <c r="V555" s="16"/>
      <c r="W555" s="16"/>
      <c r="X555" s="16"/>
      <c r="Y555" s="16"/>
      <c r="Z555" s="16"/>
      <c r="AA555" s="16"/>
    </row>
    <row r="556" ht="12.0" customHeight="1">
      <c r="A556" s="63" t="s">
        <v>99</v>
      </c>
      <c r="B556" s="64">
        <v>0.25</v>
      </c>
      <c r="C556" s="60">
        <f t="shared" ref="C556:N556" si="613">C555*$B$16</f>
        <v>0</v>
      </c>
      <c r="D556" s="60">
        <f t="shared" si="613"/>
        <v>0</v>
      </c>
      <c r="E556" s="60">
        <f t="shared" si="613"/>
        <v>0</v>
      </c>
      <c r="F556" s="60">
        <f t="shared" si="613"/>
        <v>0</v>
      </c>
      <c r="G556" s="60">
        <f t="shared" si="613"/>
        <v>0</v>
      </c>
      <c r="H556" s="60">
        <f t="shared" si="613"/>
        <v>0</v>
      </c>
      <c r="I556" s="60">
        <f t="shared" si="613"/>
        <v>0</v>
      </c>
      <c r="J556" s="60">
        <f t="shared" si="613"/>
        <v>0</v>
      </c>
      <c r="K556" s="60">
        <f t="shared" si="613"/>
        <v>0</v>
      </c>
      <c r="L556" s="60">
        <f t="shared" si="613"/>
        <v>0</v>
      </c>
      <c r="M556" s="60">
        <f t="shared" si="613"/>
        <v>0</v>
      </c>
      <c r="N556" s="60">
        <f t="shared" si="613"/>
        <v>0</v>
      </c>
      <c r="O556" s="60">
        <f t="shared" si="611"/>
        <v>0</v>
      </c>
      <c r="P556" s="60">
        <f t="shared" ref="P556:S556" si="614">P555*$B556</f>
        <v>0</v>
      </c>
      <c r="Q556" s="60">
        <f t="shared" si="614"/>
        <v>0</v>
      </c>
      <c r="R556" s="60">
        <f t="shared" si="614"/>
        <v>0</v>
      </c>
      <c r="S556" s="60">
        <f t="shared" si="614"/>
        <v>0</v>
      </c>
      <c r="T556" s="16"/>
      <c r="U556" s="16"/>
      <c r="V556" s="16"/>
      <c r="W556" s="16"/>
      <c r="X556" s="16"/>
      <c r="Y556" s="16"/>
      <c r="Z556" s="16"/>
      <c r="AA556" s="16"/>
    </row>
    <row r="557" ht="12.0" customHeight="1">
      <c r="A557" s="63" t="s">
        <v>100</v>
      </c>
      <c r="B557" s="65">
        <f>1-B556</f>
        <v>0.75</v>
      </c>
      <c r="C557" s="60">
        <f t="shared" ref="C557:N557" si="615">C555*$B$17</f>
        <v>0</v>
      </c>
      <c r="D557" s="60">
        <f t="shared" si="615"/>
        <v>0</v>
      </c>
      <c r="E557" s="60">
        <f t="shared" si="615"/>
        <v>0</v>
      </c>
      <c r="F557" s="60">
        <f t="shared" si="615"/>
        <v>0</v>
      </c>
      <c r="G557" s="60">
        <f t="shared" si="615"/>
        <v>0</v>
      </c>
      <c r="H557" s="60">
        <f t="shared" si="615"/>
        <v>0</v>
      </c>
      <c r="I557" s="60">
        <f t="shared" si="615"/>
        <v>0</v>
      </c>
      <c r="J557" s="60">
        <f t="shared" si="615"/>
        <v>0</v>
      </c>
      <c r="K557" s="60">
        <f t="shared" si="615"/>
        <v>0</v>
      </c>
      <c r="L557" s="60">
        <f t="shared" si="615"/>
        <v>0</v>
      </c>
      <c r="M557" s="60">
        <f t="shared" si="615"/>
        <v>0</v>
      </c>
      <c r="N557" s="60">
        <f t="shared" si="615"/>
        <v>0</v>
      </c>
      <c r="O557" s="60">
        <f t="shared" si="611"/>
        <v>0</v>
      </c>
      <c r="P557" s="60">
        <f t="shared" ref="P557:S557" si="616">P555-P556</f>
        <v>0</v>
      </c>
      <c r="Q557" s="60">
        <f t="shared" si="616"/>
        <v>0</v>
      </c>
      <c r="R557" s="60">
        <f t="shared" si="616"/>
        <v>0</v>
      </c>
      <c r="S557" s="60">
        <f t="shared" si="616"/>
        <v>0</v>
      </c>
      <c r="T557" s="16"/>
      <c r="U557" s="16"/>
      <c r="V557" s="16"/>
      <c r="W557" s="16"/>
      <c r="X557" s="16"/>
      <c r="Y557" s="16"/>
      <c r="Z557" s="16"/>
      <c r="AA557" s="16"/>
    </row>
    <row r="558" ht="12.0" customHeight="1">
      <c r="A558" s="51" t="str">
        <f>Vendas!A569</f>
        <v/>
      </c>
      <c r="B558" s="29"/>
      <c r="C558" s="52" t="s">
        <v>73</v>
      </c>
      <c r="D558" s="52" t="s">
        <v>74</v>
      </c>
      <c r="E558" s="52" t="s">
        <v>75</v>
      </c>
      <c r="F558" s="52" t="s">
        <v>76</v>
      </c>
      <c r="G558" s="52" t="s">
        <v>77</v>
      </c>
      <c r="H558" s="52" t="s">
        <v>78</v>
      </c>
      <c r="I558" s="52" t="s">
        <v>79</v>
      </c>
      <c r="J558" s="52" t="s">
        <v>80</v>
      </c>
      <c r="K558" s="52" t="s">
        <v>81</v>
      </c>
      <c r="L558" s="52" t="s">
        <v>82</v>
      </c>
      <c r="M558" s="52" t="s">
        <v>83</v>
      </c>
      <c r="N558" s="52" t="s">
        <v>84</v>
      </c>
      <c r="O558" s="52" t="s">
        <v>26</v>
      </c>
      <c r="P558" s="52" t="s">
        <v>27</v>
      </c>
      <c r="Q558" s="52" t="s">
        <v>28</v>
      </c>
      <c r="R558" s="52" t="s">
        <v>29</v>
      </c>
      <c r="S558" s="52" t="s">
        <v>30</v>
      </c>
      <c r="T558" s="16"/>
      <c r="U558" s="16"/>
      <c r="V558" s="16"/>
      <c r="W558" s="16"/>
      <c r="X558" s="16"/>
      <c r="Y558" s="16"/>
      <c r="Z558" s="16"/>
      <c r="AA558" s="16"/>
    </row>
    <row r="559" ht="12.0" customHeight="1">
      <c r="A559" s="58" t="s">
        <v>102</v>
      </c>
      <c r="B559" s="29"/>
      <c r="C559" s="56" t="str">
        <f>Vendas!C571</f>
        <v/>
      </c>
      <c r="D559" s="56" t="str">
        <f>Vendas!D571</f>
        <v/>
      </c>
      <c r="E559" s="56" t="str">
        <f>Vendas!E571</f>
        <v/>
      </c>
      <c r="F559" s="56" t="str">
        <f>Vendas!F571</f>
        <v/>
      </c>
      <c r="G559" s="56" t="str">
        <f>Vendas!G571</f>
        <v/>
      </c>
      <c r="H559" s="56" t="str">
        <f>Vendas!H571</f>
        <v/>
      </c>
      <c r="I559" s="56" t="str">
        <f>Vendas!I571</f>
        <v/>
      </c>
      <c r="J559" s="56" t="str">
        <f>Vendas!J571</f>
        <v/>
      </c>
      <c r="K559" s="56" t="str">
        <f>Vendas!K571</f>
        <v/>
      </c>
      <c r="L559" s="56" t="str">
        <f>Vendas!L571</f>
        <v/>
      </c>
      <c r="M559" s="56" t="str">
        <f>Vendas!M571</f>
        <v/>
      </c>
      <c r="N559" s="56" t="str">
        <f>Vendas!N571</f>
        <v/>
      </c>
      <c r="O559" s="56">
        <f>SUM(C559:N559)</f>
        <v>0</v>
      </c>
      <c r="P559" s="56" t="str">
        <f>Vendas!P571</f>
        <v/>
      </c>
      <c r="Q559" s="56" t="str">
        <f>Vendas!Q571</f>
        <v/>
      </c>
      <c r="R559" s="56" t="str">
        <f>Vendas!R571</f>
        <v/>
      </c>
      <c r="S559" s="56" t="str">
        <f>Vendas!S571</f>
        <v/>
      </c>
      <c r="T559" s="16"/>
      <c r="U559" s="16"/>
      <c r="V559" s="16"/>
      <c r="W559" s="16"/>
      <c r="X559" s="16"/>
      <c r="Y559" s="16"/>
      <c r="Z559" s="16"/>
      <c r="AA559" s="16"/>
    </row>
    <row r="560" ht="12.0" customHeight="1">
      <c r="A560" s="63" t="s">
        <v>111</v>
      </c>
      <c r="B560" s="45">
        <v>0.0</v>
      </c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16"/>
      <c r="U560" s="16"/>
      <c r="V560" s="16"/>
      <c r="W560" s="16"/>
      <c r="X560" s="16"/>
      <c r="Y560" s="16"/>
      <c r="Z560" s="16"/>
      <c r="AA560" s="16"/>
    </row>
    <row r="561" ht="12.0" customHeight="1">
      <c r="A561" s="58" t="s">
        <v>103</v>
      </c>
      <c r="B561" s="29"/>
      <c r="C561" s="60">
        <f>Vendas!C572*(1-$B560)</f>
        <v>0</v>
      </c>
      <c r="D561" s="60">
        <f>Vendas!D572*(1-$B560)</f>
        <v>0</v>
      </c>
      <c r="E561" s="60">
        <f>Vendas!E572*(1-$B560)</f>
        <v>0</v>
      </c>
      <c r="F561" s="60">
        <f>Vendas!F572*(1-$B560)</f>
        <v>0</v>
      </c>
      <c r="G561" s="60">
        <f>Vendas!G572*(1-$B560)</f>
        <v>0</v>
      </c>
      <c r="H561" s="60">
        <f>Vendas!H572*(1-$B560)</f>
        <v>0</v>
      </c>
      <c r="I561" s="60">
        <f>Vendas!I572*(1-$B560)</f>
        <v>0</v>
      </c>
      <c r="J561" s="60">
        <f>Vendas!J572*(1-$B560)</f>
        <v>0</v>
      </c>
      <c r="K561" s="60">
        <f>Vendas!K572*(1-$B560)</f>
        <v>0</v>
      </c>
      <c r="L561" s="60">
        <f>Vendas!L572*(1-$B560)</f>
        <v>0</v>
      </c>
      <c r="M561" s="60">
        <f>Vendas!M572*(1-$B560)</f>
        <v>0</v>
      </c>
      <c r="N561" s="60">
        <f>Vendas!N572*(1-$B560)</f>
        <v>0</v>
      </c>
      <c r="O561" s="60">
        <f>AVERAGE(C561:N561)</f>
        <v>0</v>
      </c>
      <c r="P561" s="60">
        <f>Vendas!P572*(1-Aprovisionamento!$B560)</f>
        <v>0</v>
      </c>
      <c r="Q561" s="60">
        <f>Vendas!Q572*(1-Aprovisionamento!$B560)</f>
        <v>0</v>
      </c>
      <c r="R561" s="60">
        <f>Vendas!R572*(1-Aprovisionamento!$B560)</f>
        <v>0</v>
      </c>
      <c r="S561" s="60">
        <f>Vendas!S572*(1-Aprovisionamento!$B560)</f>
        <v>0</v>
      </c>
      <c r="T561" s="16"/>
      <c r="U561" s="16"/>
      <c r="V561" s="16"/>
      <c r="W561" s="16"/>
      <c r="X561" s="16"/>
      <c r="Y561" s="16"/>
      <c r="Z561" s="16"/>
      <c r="AA561" s="16"/>
    </row>
    <row r="562" ht="12.0" customHeight="1">
      <c r="A562" s="58" t="s">
        <v>112</v>
      </c>
      <c r="B562" s="29"/>
      <c r="C562" s="60">
        <f t="shared" ref="C562:N562" si="617">C559*C561</f>
        <v>0</v>
      </c>
      <c r="D562" s="60">
        <f t="shared" si="617"/>
        <v>0</v>
      </c>
      <c r="E562" s="60">
        <f t="shared" si="617"/>
        <v>0</v>
      </c>
      <c r="F562" s="60">
        <f t="shared" si="617"/>
        <v>0</v>
      </c>
      <c r="G562" s="60">
        <f t="shared" si="617"/>
        <v>0</v>
      </c>
      <c r="H562" s="60">
        <f t="shared" si="617"/>
        <v>0</v>
      </c>
      <c r="I562" s="60">
        <f t="shared" si="617"/>
        <v>0</v>
      </c>
      <c r="J562" s="60">
        <f t="shared" si="617"/>
        <v>0</v>
      </c>
      <c r="K562" s="60">
        <f t="shared" si="617"/>
        <v>0</v>
      </c>
      <c r="L562" s="60">
        <f t="shared" si="617"/>
        <v>0</v>
      </c>
      <c r="M562" s="60">
        <f t="shared" si="617"/>
        <v>0</v>
      </c>
      <c r="N562" s="60">
        <f t="shared" si="617"/>
        <v>0</v>
      </c>
      <c r="O562" s="60">
        <f>SUM(C562:N562)</f>
        <v>0</v>
      </c>
      <c r="P562" s="60">
        <f t="shared" ref="P562:S562" si="618">P559*P561</f>
        <v>0</v>
      </c>
      <c r="Q562" s="60">
        <f t="shared" si="618"/>
        <v>0</v>
      </c>
      <c r="R562" s="60">
        <f t="shared" si="618"/>
        <v>0</v>
      </c>
      <c r="S562" s="60">
        <f t="shared" si="618"/>
        <v>0</v>
      </c>
      <c r="T562" s="16"/>
      <c r="U562" s="16"/>
      <c r="V562" s="16"/>
      <c r="W562" s="16"/>
      <c r="X562" s="16"/>
      <c r="Y562" s="16"/>
      <c r="Z562" s="16"/>
      <c r="AA562" s="16"/>
    </row>
    <row r="563" ht="12.0" customHeight="1">
      <c r="A563" s="58" t="s">
        <v>96</v>
      </c>
      <c r="B563" s="29"/>
      <c r="C563" s="61" t="str">
        <f>Vendas!C574</f>
        <v/>
      </c>
      <c r="D563" s="61" t="str">
        <f>Vendas!D574</f>
        <v/>
      </c>
      <c r="E563" s="61" t="str">
        <f>Vendas!E574</f>
        <v/>
      </c>
      <c r="F563" s="61" t="str">
        <f>Vendas!F574</f>
        <v/>
      </c>
      <c r="G563" s="61" t="str">
        <f>Vendas!G574</f>
        <v/>
      </c>
      <c r="H563" s="61" t="str">
        <f>Vendas!H574</f>
        <v/>
      </c>
      <c r="I563" s="61" t="str">
        <f>Vendas!I574</f>
        <v/>
      </c>
      <c r="J563" s="61" t="str">
        <f>Vendas!J574</f>
        <v/>
      </c>
      <c r="K563" s="61" t="str">
        <f>Vendas!K574</f>
        <v/>
      </c>
      <c r="L563" s="61" t="str">
        <f>Vendas!L574</f>
        <v/>
      </c>
      <c r="M563" s="61" t="str">
        <f>Vendas!M574</f>
        <v/>
      </c>
      <c r="N563" s="61" t="str">
        <f>Vendas!N574</f>
        <v/>
      </c>
      <c r="O563" s="60"/>
      <c r="P563" s="60"/>
      <c r="Q563" s="60"/>
      <c r="R563" s="60"/>
      <c r="S563" s="60"/>
      <c r="T563" s="16"/>
      <c r="U563" s="16"/>
      <c r="V563" s="16"/>
      <c r="W563" s="16"/>
      <c r="X563" s="16"/>
      <c r="Y563" s="16"/>
      <c r="Z563" s="16"/>
      <c r="AA563" s="16"/>
    </row>
    <row r="564" ht="12.0" customHeight="1">
      <c r="A564" s="58" t="s">
        <v>113</v>
      </c>
      <c r="B564" s="29"/>
      <c r="C564" s="60">
        <f t="shared" ref="C564:N564" si="619">C562*C563</f>
        <v>0</v>
      </c>
      <c r="D564" s="60">
        <f t="shared" si="619"/>
        <v>0</v>
      </c>
      <c r="E564" s="60">
        <f t="shared" si="619"/>
        <v>0</v>
      </c>
      <c r="F564" s="60">
        <f t="shared" si="619"/>
        <v>0</v>
      </c>
      <c r="G564" s="60">
        <f t="shared" si="619"/>
        <v>0</v>
      </c>
      <c r="H564" s="60">
        <f t="shared" si="619"/>
        <v>0</v>
      </c>
      <c r="I564" s="60">
        <f t="shared" si="619"/>
        <v>0</v>
      </c>
      <c r="J564" s="60">
        <f t="shared" si="619"/>
        <v>0</v>
      </c>
      <c r="K564" s="60">
        <f t="shared" si="619"/>
        <v>0</v>
      </c>
      <c r="L564" s="60">
        <f t="shared" si="619"/>
        <v>0</v>
      </c>
      <c r="M564" s="60">
        <f t="shared" si="619"/>
        <v>0</v>
      </c>
      <c r="N564" s="60">
        <f t="shared" si="619"/>
        <v>0</v>
      </c>
      <c r="O564" s="60">
        <f t="shared" ref="O564:O567" si="622">SUM(C564:N564)</f>
        <v>0</v>
      </c>
      <c r="P564" s="60">
        <f t="shared" ref="P564:S564" si="620">P562*$C563</f>
        <v>0</v>
      </c>
      <c r="Q564" s="60">
        <f t="shared" si="620"/>
        <v>0</v>
      </c>
      <c r="R564" s="60">
        <f t="shared" si="620"/>
        <v>0</v>
      </c>
      <c r="S564" s="60">
        <f t="shared" si="620"/>
        <v>0</v>
      </c>
      <c r="T564" s="16"/>
      <c r="U564" s="16"/>
      <c r="V564" s="16"/>
      <c r="W564" s="16"/>
      <c r="X564" s="16"/>
      <c r="Y564" s="16"/>
      <c r="Z564" s="16"/>
      <c r="AA564" s="16"/>
    </row>
    <row r="565" ht="12.0" customHeight="1">
      <c r="A565" s="58" t="s">
        <v>98</v>
      </c>
      <c r="B565" s="29"/>
      <c r="C565" s="60">
        <f t="shared" ref="C565:N565" si="621">C562+C564</f>
        <v>0</v>
      </c>
      <c r="D565" s="60">
        <f t="shared" si="621"/>
        <v>0</v>
      </c>
      <c r="E565" s="60">
        <f t="shared" si="621"/>
        <v>0</v>
      </c>
      <c r="F565" s="60">
        <f t="shared" si="621"/>
        <v>0</v>
      </c>
      <c r="G565" s="60">
        <f t="shared" si="621"/>
        <v>0</v>
      </c>
      <c r="H565" s="60">
        <f t="shared" si="621"/>
        <v>0</v>
      </c>
      <c r="I565" s="60">
        <f t="shared" si="621"/>
        <v>0</v>
      </c>
      <c r="J565" s="60">
        <f t="shared" si="621"/>
        <v>0</v>
      </c>
      <c r="K565" s="60">
        <f t="shared" si="621"/>
        <v>0</v>
      </c>
      <c r="L565" s="60">
        <f t="shared" si="621"/>
        <v>0</v>
      </c>
      <c r="M565" s="60">
        <f t="shared" si="621"/>
        <v>0</v>
      </c>
      <c r="N565" s="60">
        <f t="shared" si="621"/>
        <v>0</v>
      </c>
      <c r="O565" s="60">
        <f t="shared" si="622"/>
        <v>0</v>
      </c>
      <c r="P565" s="60">
        <f t="shared" ref="P565:S565" si="623">P562+P564</f>
        <v>0</v>
      </c>
      <c r="Q565" s="60">
        <f t="shared" si="623"/>
        <v>0</v>
      </c>
      <c r="R565" s="60">
        <f t="shared" si="623"/>
        <v>0</v>
      </c>
      <c r="S565" s="60">
        <f t="shared" si="623"/>
        <v>0</v>
      </c>
      <c r="T565" s="16"/>
      <c r="U565" s="16"/>
      <c r="V565" s="16"/>
      <c r="W565" s="16"/>
      <c r="X565" s="16"/>
      <c r="Y565" s="16"/>
      <c r="Z565" s="16"/>
      <c r="AA565" s="16"/>
    </row>
    <row r="566" ht="12.0" customHeight="1">
      <c r="A566" s="63" t="s">
        <v>99</v>
      </c>
      <c r="B566" s="64">
        <v>0.25</v>
      </c>
      <c r="C566" s="60">
        <f t="shared" ref="C566:N566" si="624">C565*$B$16</f>
        <v>0</v>
      </c>
      <c r="D566" s="60">
        <f t="shared" si="624"/>
        <v>0</v>
      </c>
      <c r="E566" s="60">
        <f t="shared" si="624"/>
        <v>0</v>
      </c>
      <c r="F566" s="60">
        <f t="shared" si="624"/>
        <v>0</v>
      </c>
      <c r="G566" s="60">
        <f t="shared" si="624"/>
        <v>0</v>
      </c>
      <c r="H566" s="60">
        <f t="shared" si="624"/>
        <v>0</v>
      </c>
      <c r="I566" s="60">
        <f t="shared" si="624"/>
        <v>0</v>
      </c>
      <c r="J566" s="60">
        <f t="shared" si="624"/>
        <v>0</v>
      </c>
      <c r="K566" s="60">
        <f t="shared" si="624"/>
        <v>0</v>
      </c>
      <c r="L566" s="60">
        <f t="shared" si="624"/>
        <v>0</v>
      </c>
      <c r="M566" s="60">
        <f t="shared" si="624"/>
        <v>0</v>
      </c>
      <c r="N566" s="60">
        <f t="shared" si="624"/>
        <v>0</v>
      </c>
      <c r="O566" s="60">
        <f t="shared" si="622"/>
        <v>0</v>
      </c>
      <c r="P566" s="60">
        <f t="shared" ref="P566:S566" si="625">P565*$B566</f>
        <v>0</v>
      </c>
      <c r="Q566" s="60">
        <f t="shared" si="625"/>
        <v>0</v>
      </c>
      <c r="R566" s="60">
        <f t="shared" si="625"/>
        <v>0</v>
      </c>
      <c r="S566" s="60">
        <f t="shared" si="625"/>
        <v>0</v>
      </c>
      <c r="T566" s="16"/>
      <c r="U566" s="16"/>
      <c r="V566" s="16"/>
      <c r="W566" s="16"/>
      <c r="X566" s="16"/>
      <c r="Y566" s="16"/>
      <c r="Z566" s="16"/>
      <c r="AA566" s="16"/>
    </row>
    <row r="567" ht="12.0" customHeight="1">
      <c r="A567" s="63" t="s">
        <v>100</v>
      </c>
      <c r="B567" s="65">
        <f>1-B566</f>
        <v>0.75</v>
      </c>
      <c r="C567" s="60">
        <f t="shared" ref="C567:N567" si="626">C565*$B$17</f>
        <v>0</v>
      </c>
      <c r="D567" s="60">
        <f t="shared" si="626"/>
        <v>0</v>
      </c>
      <c r="E567" s="60">
        <f t="shared" si="626"/>
        <v>0</v>
      </c>
      <c r="F567" s="60">
        <f t="shared" si="626"/>
        <v>0</v>
      </c>
      <c r="G567" s="60">
        <f t="shared" si="626"/>
        <v>0</v>
      </c>
      <c r="H567" s="60">
        <f t="shared" si="626"/>
        <v>0</v>
      </c>
      <c r="I567" s="60">
        <f t="shared" si="626"/>
        <v>0</v>
      </c>
      <c r="J567" s="60">
        <f t="shared" si="626"/>
        <v>0</v>
      </c>
      <c r="K567" s="60">
        <f t="shared" si="626"/>
        <v>0</v>
      </c>
      <c r="L567" s="60">
        <f t="shared" si="626"/>
        <v>0</v>
      </c>
      <c r="M567" s="60">
        <f t="shared" si="626"/>
        <v>0</v>
      </c>
      <c r="N567" s="60">
        <f t="shared" si="626"/>
        <v>0</v>
      </c>
      <c r="O567" s="60">
        <f t="shared" si="622"/>
        <v>0</v>
      </c>
      <c r="P567" s="60">
        <f t="shared" ref="P567:S567" si="627">P565-P566</f>
        <v>0</v>
      </c>
      <c r="Q567" s="60">
        <f t="shared" si="627"/>
        <v>0</v>
      </c>
      <c r="R567" s="60">
        <f t="shared" si="627"/>
        <v>0</v>
      </c>
      <c r="S567" s="60">
        <f t="shared" si="627"/>
        <v>0</v>
      </c>
      <c r="T567" s="16"/>
      <c r="U567" s="16"/>
      <c r="V567" s="16"/>
      <c r="W567" s="16"/>
      <c r="X567" s="16"/>
      <c r="Y567" s="16"/>
      <c r="Z567" s="16"/>
      <c r="AA567" s="16"/>
    </row>
    <row r="568" ht="12.0" customHeight="1">
      <c r="A568" s="51" t="str">
        <f>Vendas!A579</f>
        <v/>
      </c>
      <c r="B568" s="29"/>
      <c r="C568" s="52" t="s">
        <v>73</v>
      </c>
      <c r="D568" s="52" t="s">
        <v>74</v>
      </c>
      <c r="E568" s="52" t="s">
        <v>75</v>
      </c>
      <c r="F568" s="52" t="s">
        <v>76</v>
      </c>
      <c r="G568" s="52" t="s">
        <v>77</v>
      </c>
      <c r="H568" s="52" t="s">
        <v>78</v>
      </c>
      <c r="I568" s="52" t="s">
        <v>79</v>
      </c>
      <c r="J568" s="52" t="s">
        <v>80</v>
      </c>
      <c r="K568" s="52" t="s">
        <v>81</v>
      </c>
      <c r="L568" s="52" t="s">
        <v>82</v>
      </c>
      <c r="M568" s="52" t="s">
        <v>83</v>
      </c>
      <c r="N568" s="52" t="s">
        <v>84</v>
      </c>
      <c r="O568" s="52" t="s">
        <v>26</v>
      </c>
      <c r="P568" s="52" t="s">
        <v>27</v>
      </c>
      <c r="Q568" s="52" t="s">
        <v>28</v>
      </c>
      <c r="R568" s="52" t="s">
        <v>29</v>
      </c>
      <c r="S568" s="52" t="s">
        <v>30</v>
      </c>
      <c r="T568" s="16"/>
      <c r="U568" s="16"/>
      <c r="V568" s="16"/>
      <c r="W568" s="16"/>
      <c r="X568" s="16"/>
      <c r="Y568" s="16"/>
      <c r="Z568" s="16"/>
      <c r="AA568" s="16"/>
    </row>
    <row r="569" ht="12.0" customHeight="1">
      <c r="A569" s="58" t="s">
        <v>102</v>
      </c>
      <c r="B569" s="29"/>
      <c r="C569" s="56" t="str">
        <f>Vendas!C581</f>
        <v/>
      </c>
      <c r="D569" s="56" t="str">
        <f>Vendas!D581</f>
        <v/>
      </c>
      <c r="E569" s="56" t="str">
        <f>Vendas!E581</f>
        <v/>
      </c>
      <c r="F569" s="56" t="str">
        <f>Vendas!F581</f>
        <v/>
      </c>
      <c r="G569" s="56" t="str">
        <f>Vendas!G581</f>
        <v/>
      </c>
      <c r="H569" s="56" t="str">
        <f>Vendas!H581</f>
        <v/>
      </c>
      <c r="I569" s="56" t="str">
        <f>Vendas!I581</f>
        <v/>
      </c>
      <c r="J569" s="56" t="str">
        <f>Vendas!J581</f>
        <v/>
      </c>
      <c r="K569" s="56" t="str">
        <f>Vendas!K581</f>
        <v/>
      </c>
      <c r="L569" s="56" t="str">
        <f>Vendas!L581</f>
        <v/>
      </c>
      <c r="M569" s="56" t="str">
        <f>Vendas!M581</f>
        <v/>
      </c>
      <c r="N569" s="56" t="str">
        <f>Vendas!N581</f>
        <v/>
      </c>
      <c r="O569" s="56">
        <f>SUM(C569:N569)</f>
        <v>0</v>
      </c>
      <c r="P569" s="56" t="str">
        <f>Vendas!P581</f>
        <v/>
      </c>
      <c r="Q569" s="56" t="str">
        <f>Vendas!Q581</f>
        <v/>
      </c>
      <c r="R569" s="56" t="str">
        <f>Vendas!R581</f>
        <v/>
      </c>
      <c r="S569" s="56" t="str">
        <f>Vendas!S581</f>
        <v/>
      </c>
      <c r="T569" s="16"/>
      <c r="U569" s="16"/>
      <c r="V569" s="16"/>
      <c r="W569" s="16"/>
      <c r="X569" s="16"/>
      <c r="Y569" s="16"/>
      <c r="Z569" s="16"/>
      <c r="AA569" s="16"/>
    </row>
    <row r="570" ht="12.0" customHeight="1">
      <c r="A570" s="63" t="s">
        <v>111</v>
      </c>
      <c r="B570" s="45">
        <v>0.0</v>
      </c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16"/>
      <c r="U570" s="16"/>
      <c r="V570" s="16"/>
      <c r="W570" s="16"/>
      <c r="X570" s="16"/>
      <c r="Y570" s="16"/>
      <c r="Z570" s="16"/>
      <c r="AA570" s="16"/>
    </row>
    <row r="571" ht="12.0" customHeight="1">
      <c r="A571" s="58" t="s">
        <v>103</v>
      </c>
      <c r="B571" s="29"/>
      <c r="C571" s="60">
        <f>Vendas!C582*(1-$B570)</f>
        <v>0</v>
      </c>
      <c r="D571" s="60">
        <f>Vendas!D582*(1-$B570)</f>
        <v>0</v>
      </c>
      <c r="E571" s="60">
        <f>Vendas!E582*(1-$B570)</f>
        <v>0</v>
      </c>
      <c r="F571" s="60">
        <f>Vendas!F582*(1-$B570)</f>
        <v>0</v>
      </c>
      <c r="G571" s="60">
        <f>Vendas!G582*(1-$B570)</f>
        <v>0</v>
      </c>
      <c r="H571" s="60">
        <f>Vendas!H582*(1-$B570)</f>
        <v>0</v>
      </c>
      <c r="I571" s="60">
        <f>Vendas!I582*(1-$B570)</f>
        <v>0</v>
      </c>
      <c r="J571" s="60">
        <f>Vendas!J582*(1-$B570)</f>
        <v>0</v>
      </c>
      <c r="K571" s="60">
        <f>Vendas!K582*(1-$B570)</f>
        <v>0</v>
      </c>
      <c r="L571" s="60">
        <f>Vendas!L582*(1-$B570)</f>
        <v>0</v>
      </c>
      <c r="M571" s="60">
        <f>Vendas!M582*(1-$B570)</f>
        <v>0</v>
      </c>
      <c r="N571" s="60">
        <f>Vendas!N582*(1-$B570)</f>
        <v>0</v>
      </c>
      <c r="O571" s="60">
        <f>AVERAGE(C571:N571)</f>
        <v>0</v>
      </c>
      <c r="P571" s="60">
        <f>Vendas!P582*(1-Aprovisionamento!$B570)</f>
        <v>0</v>
      </c>
      <c r="Q571" s="60">
        <f>Vendas!Q582*(1-Aprovisionamento!$B570)</f>
        <v>0</v>
      </c>
      <c r="R571" s="60">
        <f>Vendas!R582*(1-Aprovisionamento!$B570)</f>
        <v>0</v>
      </c>
      <c r="S571" s="60">
        <f>Vendas!S582*(1-Aprovisionamento!$B570)</f>
        <v>0</v>
      </c>
      <c r="T571" s="16"/>
      <c r="U571" s="16"/>
      <c r="V571" s="16"/>
      <c r="W571" s="16"/>
      <c r="X571" s="16"/>
      <c r="Y571" s="16"/>
      <c r="Z571" s="16"/>
      <c r="AA571" s="16"/>
    </row>
    <row r="572" ht="12.0" customHeight="1">
      <c r="A572" s="58" t="s">
        <v>112</v>
      </c>
      <c r="B572" s="29"/>
      <c r="C572" s="60">
        <f t="shared" ref="C572:N572" si="628">C569*C571</f>
        <v>0</v>
      </c>
      <c r="D572" s="60">
        <f t="shared" si="628"/>
        <v>0</v>
      </c>
      <c r="E572" s="60">
        <f t="shared" si="628"/>
        <v>0</v>
      </c>
      <c r="F572" s="60">
        <f t="shared" si="628"/>
        <v>0</v>
      </c>
      <c r="G572" s="60">
        <f t="shared" si="628"/>
        <v>0</v>
      </c>
      <c r="H572" s="60">
        <f t="shared" si="628"/>
        <v>0</v>
      </c>
      <c r="I572" s="60">
        <f t="shared" si="628"/>
        <v>0</v>
      </c>
      <c r="J572" s="60">
        <f t="shared" si="628"/>
        <v>0</v>
      </c>
      <c r="K572" s="60">
        <f t="shared" si="628"/>
        <v>0</v>
      </c>
      <c r="L572" s="60">
        <f t="shared" si="628"/>
        <v>0</v>
      </c>
      <c r="M572" s="60">
        <f t="shared" si="628"/>
        <v>0</v>
      </c>
      <c r="N572" s="60">
        <f t="shared" si="628"/>
        <v>0</v>
      </c>
      <c r="O572" s="60">
        <f>SUM(C572:N572)</f>
        <v>0</v>
      </c>
      <c r="P572" s="60">
        <f t="shared" ref="P572:S572" si="629">P569*P571</f>
        <v>0</v>
      </c>
      <c r="Q572" s="60">
        <f t="shared" si="629"/>
        <v>0</v>
      </c>
      <c r="R572" s="60">
        <f t="shared" si="629"/>
        <v>0</v>
      </c>
      <c r="S572" s="60">
        <f t="shared" si="629"/>
        <v>0</v>
      </c>
      <c r="T572" s="16"/>
      <c r="U572" s="16"/>
      <c r="V572" s="16"/>
      <c r="W572" s="16"/>
      <c r="X572" s="16"/>
      <c r="Y572" s="16"/>
      <c r="Z572" s="16"/>
      <c r="AA572" s="16"/>
    </row>
    <row r="573" ht="12.0" customHeight="1">
      <c r="A573" s="58" t="s">
        <v>96</v>
      </c>
      <c r="B573" s="29"/>
      <c r="C573" s="61" t="str">
        <f>Vendas!C584</f>
        <v/>
      </c>
      <c r="D573" s="61" t="str">
        <f>Vendas!D584</f>
        <v/>
      </c>
      <c r="E573" s="61" t="str">
        <f>Vendas!E584</f>
        <v/>
      </c>
      <c r="F573" s="61" t="str">
        <f>Vendas!F584</f>
        <v/>
      </c>
      <c r="G573" s="61" t="str">
        <f>Vendas!G584</f>
        <v/>
      </c>
      <c r="H573" s="61" t="str">
        <f>Vendas!H584</f>
        <v/>
      </c>
      <c r="I573" s="61" t="str">
        <f>Vendas!I584</f>
        <v/>
      </c>
      <c r="J573" s="61" t="str">
        <f>Vendas!J584</f>
        <v/>
      </c>
      <c r="K573" s="61" t="str">
        <f>Vendas!K584</f>
        <v/>
      </c>
      <c r="L573" s="61" t="str">
        <f>Vendas!L584</f>
        <v/>
      </c>
      <c r="M573" s="61" t="str">
        <f>Vendas!M584</f>
        <v/>
      </c>
      <c r="N573" s="61" t="str">
        <f>Vendas!N584</f>
        <v/>
      </c>
      <c r="O573" s="60"/>
      <c r="P573" s="60"/>
      <c r="Q573" s="60"/>
      <c r="R573" s="60"/>
      <c r="S573" s="60"/>
      <c r="T573" s="16"/>
      <c r="U573" s="16"/>
      <c r="V573" s="16"/>
      <c r="W573" s="16"/>
      <c r="X573" s="16"/>
      <c r="Y573" s="16"/>
      <c r="Z573" s="16"/>
      <c r="AA573" s="16"/>
    </row>
    <row r="574" ht="12.0" customHeight="1">
      <c r="A574" s="58" t="s">
        <v>113</v>
      </c>
      <c r="B574" s="29"/>
      <c r="C574" s="60">
        <f t="shared" ref="C574:N574" si="630">C572*C573</f>
        <v>0</v>
      </c>
      <c r="D574" s="60">
        <f t="shared" si="630"/>
        <v>0</v>
      </c>
      <c r="E574" s="60">
        <f t="shared" si="630"/>
        <v>0</v>
      </c>
      <c r="F574" s="60">
        <f t="shared" si="630"/>
        <v>0</v>
      </c>
      <c r="G574" s="60">
        <f t="shared" si="630"/>
        <v>0</v>
      </c>
      <c r="H574" s="60">
        <f t="shared" si="630"/>
        <v>0</v>
      </c>
      <c r="I574" s="60">
        <f t="shared" si="630"/>
        <v>0</v>
      </c>
      <c r="J574" s="60">
        <f t="shared" si="630"/>
        <v>0</v>
      </c>
      <c r="K574" s="60">
        <f t="shared" si="630"/>
        <v>0</v>
      </c>
      <c r="L574" s="60">
        <f t="shared" si="630"/>
        <v>0</v>
      </c>
      <c r="M574" s="60">
        <f t="shared" si="630"/>
        <v>0</v>
      </c>
      <c r="N574" s="60">
        <f t="shared" si="630"/>
        <v>0</v>
      </c>
      <c r="O574" s="60">
        <f t="shared" ref="O574:O577" si="633">SUM(C574:N574)</f>
        <v>0</v>
      </c>
      <c r="P574" s="60">
        <f t="shared" ref="P574:S574" si="631">P572*$C573</f>
        <v>0</v>
      </c>
      <c r="Q574" s="60">
        <f t="shared" si="631"/>
        <v>0</v>
      </c>
      <c r="R574" s="60">
        <f t="shared" si="631"/>
        <v>0</v>
      </c>
      <c r="S574" s="60">
        <f t="shared" si="631"/>
        <v>0</v>
      </c>
      <c r="T574" s="16"/>
      <c r="U574" s="16"/>
      <c r="V574" s="16"/>
      <c r="W574" s="16"/>
      <c r="X574" s="16"/>
      <c r="Y574" s="16"/>
      <c r="Z574" s="16"/>
      <c r="AA574" s="16"/>
    </row>
    <row r="575" ht="12.0" customHeight="1">
      <c r="A575" s="58" t="s">
        <v>98</v>
      </c>
      <c r="B575" s="29"/>
      <c r="C575" s="60">
        <f t="shared" ref="C575:N575" si="632">C572+C574</f>
        <v>0</v>
      </c>
      <c r="D575" s="60">
        <f t="shared" si="632"/>
        <v>0</v>
      </c>
      <c r="E575" s="60">
        <f t="shared" si="632"/>
        <v>0</v>
      </c>
      <c r="F575" s="60">
        <f t="shared" si="632"/>
        <v>0</v>
      </c>
      <c r="G575" s="60">
        <f t="shared" si="632"/>
        <v>0</v>
      </c>
      <c r="H575" s="60">
        <f t="shared" si="632"/>
        <v>0</v>
      </c>
      <c r="I575" s="60">
        <f t="shared" si="632"/>
        <v>0</v>
      </c>
      <c r="J575" s="60">
        <f t="shared" si="632"/>
        <v>0</v>
      </c>
      <c r="K575" s="60">
        <f t="shared" si="632"/>
        <v>0</v>
      </c>
      <c r="L575" s="60">
        <f t="shared" si="632"/>
        <v>0</v>
      </c>
      <c r="M575" s="60">
        <f t="shared" si="632"/>
        <v>0</v>
      </c>
      <c r="N575" s="60">
        <f t="shared" si="632"/>
        <v>0</v>
      </c>
      <c r="O575" s="60">
        <f t="shared" si="633"/>
        <v>0</v>
      </c>
      <c r="P575" s="60">
        <f t="shared" ref="P575:S575" si="634">P572+P574</f>
        <v>0</v>
      </c>
      <c r="Q575" s="60">
        <f t="shared" si="634"/>
        <v>0</v>
      </c>
      <c r="R575" s="60">
        <f t="shared" si="634"/>
        <v>0</v>
      </c>
      <c r="S575" s="60">
        <f t="shared" si="634"/>
        <v>0</v>
      </c>
      <c r="T575" s="16"/>
      <c r="U575" s="16"/>
      <c r="V575" s="16"/>
      <c r="W575" s="16"/>
      <c r="X575" s="16"/>
      <c r="Y575" s="16"/>
      <c r="Z575" s="16"/>
      <c r="AA575" s="16"/>
    </row>
    <row r="576" ht="12.0" customHeight="1">
      <c r="A576" s="63" t="s">
        <v>99</v>
      </c>
      <c r="B576" s="64">
        <v>0.25</v>
      </c>
      <c r="C576" s="60">
        <f t="shared" ref="C576:N576" si="635">C575*$B$16</f>
        <v>0</v>
      </c>
      <c r="D576" s="60">
        <f t="shared" si="635"/>
        <v>0</v>
      </c>
      <c r="E576" s="60">
        <f t="shared" si="635"/>
        <v>0</v>
      </c>
      <c r="F576" s="60">
        <f t="shared" si="635"/>
        <v>0</v>
      </c>
      <c r="G576" s="60">
        <f t="shared" si="635"/>
        <v>0</v>
      </c>
      <c r="H576" s="60">
        <f t="shared" si="635"/>
        <v>0</v>
      </c>
      <c r="I576" s="60">
        <f t="shared" si="635"/>
        <v>0</v>
      </c>
      <c r="J576" s="60">
        <f t="shared" si="635"/>
        <v>0</v>
      </c>
      <c r="K576" s="60">
        <f t="shared" si="635"/>
        <v>0</v>
      </c>
      <c r="L576" s="60">
        <f t="shared" si="635"/>
        <v>0</v>
      </c>
      <c r="M576" s="60">
        <f t="shared" si="635"/>
        <v>0</v>
      </c>
      <c r="N576" s="60">
        <f t="shared" si="635"/>
        <v>0</v>
      </c>
      <c r="O576" s="60">
        <f t="shared" si="633"/>
        <v>0</v>
      </c>
      <c r="P576" s="60">
        <f t="shared" ref="P576:S576" si="636">P575*$B576</f>
        <v>0</v>
      </c>
      <c r="Q576" s="60">
        <f t="shared" si="636"/>
        <v>0</v>
      </c>
      <c r="R576" s="60">
        <f t="shared" si="636"/>
        <v>0</v>
      </c>
      <c r="S576" s="60">
        <f t="shared" si="636"/>
        <v>0</v>
      </c>
      <c r="T576" s="16"/>
      <c r="U576" s="16"/>
      <c r="V576" s="16"/>
      <c r="W576" s="16"/>
      <c r="X576" s="16"/>
      <c r="Y576" s="16"/>
      <c r="Z576" s="16"/>
      <c r="AA576" s="16"/>
    </row>
    <row r="577" ht="12.0" customHeight="1">
      <c r="A577" s="63" t="s">
        <v>100</v>
      </c>
      <c r="B577" s="65">
        <f>1-B576</f>
        <v>0.75</v>
      </c>
      <c r="C577" s="60">
        <f t="shared" ref="C577:N577" si="637">C575*$B$17</f>
        <v>0</v>
      </c>
      <c r="D577" s="60">
        <f t="shared" si="637"/>
        <v>0</v>
      </c>
      <c r="E577" s="60">
        <f t="shared" si="637"/>
        <v>0</v>
      </c>
      <c r="F577" s="60">
        <f t="shared" si="637"/>
        <v>0</v>
      </c>
      <c r="G577" s="60">
        <f t="shared" si="637"/>
        <v>0</v>
      </c>
      <c r="H577" s="60">
        <f t="shared" si="637"/>
        <v>0</v>
      </c>
      <c r="I577" s="60">
        <f t="shared" si="637"/>
        <v>0</v>
      </c>
      <c r="J577" s="60">
        <f t="shared" si="637"/>
        <v>0</v>
      </c>
      <c r="K577" s="60">
        <f t="shared" si="637"/>
        <v>0</v>
      </c>
      <c r="L577" s="60">
        <f t="shared" si="637"/>
        <v>0</v>
      </c>
      <c r="M577" s="60">
        <f t="shared" si="637"/>
        <v>0</v>
      </c>
      <c r="N577" s="60">
        <f t="shared" si="637"/>
        <v>0</v>
      </c>
      <c r="O577" s="60">
        <f t="shared" si="633"/>
        <v>0</v>
      </c>
      <c r="P577" s="60">
        <f t="shared" ref="P577:S577" si="638">P575-P576</f>
        <v>0</v>
      </c>
      <c r="Q577" s="60">
        <f t="shared" si="638"/>
        <v>0</v>
      </c>
      <c r="R577" s="60">
        <f t="shared" si="638"/>
        <v>0</v>
      </c>
      <c r="S577" s="60">
        <f t="shared" si="638"/>
        <v>0</v>
      </c>
      <c r="T577" s="16"/>
      <c r="U577" s="16"/>
      <c r="V577" s="16"/>
      <c r="W577" s="16"/>
      <c r="X577" s="16"/>
      <c r="Y577" s="16"/>
      <c r="Z577" s="16"/>
      <c r="AA577" s="16"/>
    </row>
    <row r="578" ht="12.0" customHeight="1">
      <c r="A578" s="51" t="str">
        <f>Vendas!A589</f>
        <v/>
      </c>
      <c r="B578" s="29"/>
      <c r="C578" s="52" t="s">
        <v>73</v>
      </c>
      <c r="D578" s="52" t="s">
        <v>74</v>
      </c>
      <c r="E578" s="52" t="s">
        <v>75</v>
      </c>
      <c r="F578" s="52" t="s">
        <v>76</v>
      </c>
      <c r="G578" s="52" t="s">
        <v>77</v>
      </c>
      <c r="H578" s="52" t="s">
        <v>78</v>
      </c>
      <c r="I578" s="52" t="s">
        <v>79</v>
      </c>
      <c r="J578" s="52" t="s">
        <v>80</v>
      </c>
      <c r="K578" s="52" t="s">
        <v>81</v>
      </c>
      <c r="L578" s="52" t="s">
        <v>82</v>
      </c>
      <c r="M578" s="52" t="s">
        <v>83</v>
      </c>
      <c r="N578" s="52" t="s">
        <v>84</v>
      </c>
      <c r="O578" s="52" t="s">
        <v>26</v>
      </c>
      <c r="P578" s="52" t="s">
        <v>27</v>
      </c>
      <c r="Q578" s="52" t="s">
        <v>28</v>
      </c>
      <c r="R578" s="52" t="s">
        <v>29</v>
      </c>
      <c r="S578" s="52" t="s">
        <v>30</v>
      </c>
      <c r="T578" s="16"/>
      <c r="U578" s="16"/>
      <c r="V578" s="16"/>
      <c r="W578" s="16"/>
      <c r="X578" s="16"/>
      <c r="Y578" s="16"/>
      <c r="Z578" s="16"/>
      <c r="AA578" s="16"/>
    </row>
    <row r="579" ht="12.0" customHeight="1">
      <c r="A579" s="58" t="s">
        <v>102</v>
      </c>
      <c r="B579" s="29"/>
      <c r="C579" s="56" t="str">
        <f>Vendas!C591</f>
        <v/>
      </c>
      <c r="D579" s="56" t="str">
        <f>Vendas!D591</f>
        <v/>
      </c>
      <c r="E579" s="56" t="str">
        <f>Vendas!E591</f>
        <v/>
      </c>
      <c r="F579" s="56" t="str">
        <f>Vendas!F591</f>
        <v/>
      </c>
      <c r="G579" s="56" t="str">
        <f>Vendas!G591</f>
        <v/>
      </c>
      <c r="H579" s="56" t="str">
        <f>Vendas!H591</f>
        <v/>
      </c>
      <c r="I579" s="56" t="str">
        <f>Vendas!I591</f>
        <v/>
      </c>
      <c r="J579" s="56" t="str">
        <f>Vendas!J591</f>
        <v/>
      </c>
      <c r="K579" s="56" t="str">
        <f>Vendas!K591</f>
        <v/>
      </c>
      <c r="L579" s="56" t="str">
        <f>Vendas!L591</f>
        <v/>
      </c>
      <c r="M579" s="56" t="str">
        <f>Vendas!M591</f>
        <v/>
      </c>
      <c r="N579" s="56" t="str">
        <f>Vendas!N591</f>
        <v/>
      </c>
      <c r="O579" s="56">
        <f>SUM(C579:N579)</f>
        <v>0</v>
      </c>
      <c r="P579" s="56" t="str">
        <f>Vendas!P591</f>
        <v/>
      </c>
      <c r="Q579" s="56" t="str">
        <f>Vendas!Q591</f>
        <v/>
      </c>
      <c r="R579" s="56" t="str">
        <f>Vendas!R591</f>
        <v/>
      </c>
      <c r="S579" s="56" t="str">
        <f>Vendas!S591</f>
        <v/>
      </c>
      <c r="T579" s="16"/>
      <c r="U579" s="16"/>
      <c r="V579" s="16"/>
      <c r="W579" s="16"/>
      <c r="X579" s="16"/>
      <c r="Y579" s="16"/>
      <c r="Z579" s="16"/>
      <c r="AA579" s="16"/>
    </row>
    <row r="580" ht="12.0" customHeight="1">
      <c r="A580" s="63" t="s">
        <v>111</v>
      </c>
      <c r="B580" s="45">
        <v>0.0</v>
      </c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16"/>
      <c r="U580" s="16"/>
      <c r="V580" s="16"/>
      <c r="W580" s="16"/>
      <c r="X580" s="16"/>
      <c r="Y580" s="16"/>
      <c r="Z580" s="16"/>
      <c r="AA580" s="16"/>
    </row>
    <row r="581" ht="12.0" customHeight="1">
      <c r="A581" s="58" t="s">
        <v>103</v>
      </c>
      <c r="B581" s="29"/>
      <c r="C581" s="60">
        <f>Vendas!C592*(1-$B580)</f>
        <v>0</v>
      </c>
      <c r="D581" s="60">
        <f>Vendas!D592*(1-$B580)</f>
        <v>0</v>
      </c>
      <c r="E581" s="60">
        <f>Vendas!E592*(1-$B580)</f>
        <v>0</v>
      </c>
      <c r="F581" s="60">
        <f>Vendas!F592*(1-$B580)</f>
        <v>0</v>
      </c>
      <c r="G581" s="60">
        <f>Vendas!G592*(1-$B580)</f>
        <v>0</v>
      </c>
      <c r="H581" s="60">
        <f>Vendas!H592*(1-$B580)</f>
        <v>0</v>
      </c>
      <c r="I581" s="60">
        <f>Vendas!I592*(1-$B580)</f>
        <v>0</v>
      </c>
      <c r="J581" s="60">
        <f>Vendas!J592*(1-$B580)</f>
        <v>0</v>
      </c>
      <c r="K581" s="60">
        <f>Vendas!K592*(1-$B580)</f>
        <v>0</v>
      </c>
      <c r="L581" s="60">
        <f>Vendas!L592*(1-$B580)</f>
        <v>0</v>
      </c>
      <c r="M581" s="60">
        <f>Vendas!M592*(1-$B580)</f>
        <v>0</v>
      </c>
      <c r="N581" s="60">
        <f>Vendas!N592*(1-$B580)</f>
        <v>0</v>
      </c>
      <c r="O581" s="60">
        <f>AVERAGE(C581:N581)</f>
        <v>0</v>
      </c>
      <c r="P581" s="60">
        <f>Vendas!P592*(1-Aprovisionamento!$B580)</f>
        <v>0</v>
      </c>
      <c r="Q581" s="60">
        <f>Vendas!Q592*(1-Aprovisionamento!$B580)</f>
        <v>0</v>
      </c>
      <c r="R581" s="60">
        <f>Vendas!R592*(1-Aprovisionamento!$B580)</f>
        <v>0</v>
      </c>
      <c r="S581" s="60">
        <f>Vendas!S592*(1-Aprovisionamento!$B580)</f>
        <v>0</v>
      </c>
      <c r="T581" s="16"/>
      <c r="U581" s="16"/>
      <c r="V581" s="16"/>
      <c r="W581" s="16"/>
      <c r="X581" s="16"/>
      <c r="Y581" s="16"/>
      <c r="Z581" s="16"/>
      <c r="AA581" s="16"/>
    </row>
    <row r="582" ht="12.0" customHeight="1">
      <c r="A582" s="58" t="s">
        <v>112</v>
      </c>
      <c r="B582" s="29"/>
      <c r="C582" s="60">
        <f t="shared" ref="C582:N582" si="639">C579*C581</f>
        <v>0</v>
      </c>
      <c r="D582" s="60">
        <f t="shared" si="639"/>
        <v>0</v>
      </c>
      <c r="E582" s="60">
        <f t="shared" si="639"/>
        <v>0</v>
      </c>
      <c r="F582" s="60">
        <f t="shared" si="639"/>
        <v>0</v>
      </c>
      <c r="G582" s="60">
        <f t="shared" si="639"/>
        <v>0</v>
      </c>
      <c r="H582" s="60">
        <f t="shared" si="639"/>
        <v>0</v>
      </c>
      <c r="I582" s="60">
        <f t="shared" si="639"/>
        <v>0</v>
      </c>
      <c r="J582" s="60">
        <f t="shared" si="639"/>
        <v>0</v>
      </c>
      <c r="K582" s="60">
        <f t="shared" si="639"/>
        <v>0</v>
      </c>
      <c r="L582" s="60">
        <f t="shared" si="639"/>
        <v>0</v>
      </c>
      <c r="M582" s="60">
        <f t="shared" si="639"/>
        <v>0</v>
      </c>
      <c r="N582" s="60">
        <f t="shared" si="639"/>
        <v>0</v>
      </c>
      <c r="O582" s="60">
        <f>SUM(C582:N582)</f>
        <v>0</v>
      </c>
      <c r="P582" s="60">
        <f t="shared" ref="P582:S582" si="640">P579*P581</f>
        <v>0</v>
      </c>
      <c r="Q582" s="60">
        <f t="shared" si="640"/>
        <v>0</v>
      </c>
      <c r="R582" s="60">
        <f t="shared" si="640"/>
        <v>0</v>
      </c>
      <c r="S582" s="60">
        <f t="shared" si="640"/>
        <v>0</v>
      </c>
      <c r="T582" s="16"/>
      <c r="U582" s="16"/>
      <c r="V582" s="16"/>
      <c r="W582" s="16"/>
      <c r="X582" s="16"/>
      <c r="Y582" s="16"/>
      <c r="Z582" s="16"/>
      <c r="AA582" s="16"/>
    </row>
    <row r="583" ht="12.0" customHeight="1">
      <c r="A583" s="58" t="s">
        <v>96</v>
      </c>
      <c r="B583" s="29"/>
      <c r="C583" s="61" t="str">
        <f>Vendas!C594</f>
        <v/>
      </c>
      <c r="D583" s="61" t="str">
        <f>Vendas!D594</f>
        <v/>
      </c>
      <c r="E583" s="61" t="str">
        <f>Vendas!E594</f>
        <v/>
      </c>
      <c r="F583" s="61" t="str">
        <f>Vendas!F594</f>
        <v/>
      </c>
      <c r="G583" s="61" t="str">
        <f>Vendas!G594</f>
        <v/>
      </c>
      <c r="H583" s="61" t="str">
        <f>Vendas!H594</f>
        <v/>
      </c>
      <c r="I583" s="61" t="str">
        <f>Vendas!I594</f>
        <v/>
      </c>
      <c r="J583" s="61" t="str">
        <f>Vendas!J594</f>
        <v/>
      </c>
      <c r="K583" s="61" t="str">
        <f>Vendas!K594</f>
        <v/>
      </c>
      <c r="L583" s="61" t="str">
        <f>Vendas!L594</f>
        <v/>
      </c>
      <c r="M583" s="61" t="str">
        <f>Vendas!M594</f>
        <v/>
      </c>
      <c r="N583" s="61" t="str">
        <f>Vendas!N594</f>
        <v/>
      </c>
      <c r="O583" s="60"/>
      <c r="P583" s="60"/>
      <c r="Q583" s="60"/>
      <c r="R583" s="60"/>
      <c r="S583" s="60"/>
      <c r="T583" s="16"/>
      <c r="U583" s="16"/>
      <c r="V583" s="16"/>
      <c r="W583" s="16"/>
      <c r="X583" s="16"/>
      <c r="Y583" s="16"/>
      <c r="Z583" s="16"/>
      <c r="AA583" s="16"/>
    </row>
    <row r="584" ht="12.0" customHeight="1">
      <c r="A584" s="58" t="s">
        <v>113</v>
      </c>
      <c r="B584" s="29"/>
      <c r="C584" s="60">
        <f t="shared" ref="C584:N584" si="641">C582*C583</f>
        <v>0</v>
      </c>
      <c r="D584" s="60">
        <f t="shared" si="641"/>
        <v>0</v>
      </c>
      <c r="E584" s="60">
        <f t="shared" si="641"/>
        <v>0</v>
      </c>
      <c r="F584" s="60">
        <f t="shared" si="641"/>
        <v>0</v>
      </c>
      <c r="G584" s="60">
        <f t="shared" si="641"/>
        <v>0</v>
      </c>
      <c r="H584" s="60">
        <f t="shared" si="641"/>
        <v>0</v>
      </c>
      <c r="I584" s="60">
        <f t="shared" si="641"/>
        <v>0</v>
      </c>
      <c r="J584" s="60">
        <f t="shared" si="641"/>
        <v>0</v>
      </c>
      <c r="K584" s="60">
        <f t="shared" si="641"/>
        <v>0</v>
      </c>
      <c r="L584" s="60">
        <f t="shared" si="641"/>
        <v>0</v>
      </c>
      <c r="M584" s="60">
        <f t="shared" si="641"/>
        <v>0</v>
      </c>
      <c r="N584" s="60">
        <f t="shared" si="641"/>
        <v>0</v>
      </c>
      <c r="O584" s="60">
        <f t="shared" ref="O584:O587" si="644">SUM(C584:N584)</f>
        <v>0</v>
      </c>
      <c r="P584" s="60">
        <f t="shared" ref="P584:S584" si="642">P582*$C583</f>
        <v>0</v>
      </c>
      <c r="Q584" s="60">
        <f t="shared" si="642"/>
        <v>0</v>
      </c>
      <c r="R584" s="60">
        <f t="shared" si="642"/>
        <v>0</v>
      </c>
      <c r="S584" s="60">
        <f t="shared" si="642"/>
        <v>0</v>
      </c>
      <c r="T584" s="16"/>
      <c r="U584" s="16"/>
      <c r="V584" s="16"/>
      <c r="W584" s="16"/>
      <c r="X584" s="16"/>
      <c r="Y584" s="16"/>
      <c r="Z584" s="16"/>
      <c r="AA584" s="16"/>
    </row>
    <row r="585" ht="12.0" customHeight="1">
      <c r="A585" s="58" t="s">
        <v>98</v>
      </c>
      <c r="B585" s="29"/>
      <c r="C585" s="60">
        <f t="shared" ref="C585:N585" si="643">C582+C584</f>
        <v>0</v>
      </c>
      <c r="D585" s="60">
        <f t="shared" si="643"/>
        <v>0</v>
      </c>
      <c r="E585" s="60">
        <f t="shared" si="643"/>
        <v>0</v>
      </c>
      <c r="F585" s="60">
        <f t="shared" si="643"/>
        <v>0</v>
      </c>
      <c r="G585" s="60">
        <f t="shared" si="643"/>
        <v>0</v>
      </c>
      <c r="H585" s="60">
        <f t="shared" si="643"/>
        <v>0</v>
      </c>
      <c r="I585" s="60">
        <f t="shared" si="643"/>
        <v>0</v>
      </c>
      <c r="J585" s="60">
        <f t="shared" si="643"/>
        <v>0</v>
      </c>
      <c r="K585" s="60">
        <f t="shared" si="643"/>
        <v>0</v>
      </c>
      <c r="L585" s="60">
        <f t="shared" si="643"/>
        <v>0</v>
      </c>
      <c r="M585" s="60">
        <f t="shared" si="643"/>
        <v>0</v>
      </c>
      <c r="N585" s="60">
        <f t="shared" si="643"/>
        <v>0</v>
      </c>
      <c r="O585" s="60">
        <f t="shared" si="644"/>
        <v>0</v>
      </c>
      <c r="P585" s="60">
        <f t="shared" ref="P585:S585" si="645">P582+P584</f>
        <v>0</v>
      </c>
      <c r="Q585" s="60">
        <f t="shared" si="645"/>
        <v>0</v>
      </c>
      <c r="R585" s="60">
        <f t="shared" si="645"/>
        <v>0</v>
      </c>
      <c r="S585" s="60">
        <f t="shared" si="645"/>
        <v>0</v>
      </c>
      <c r="T585" s="16"/>
      <c r="U585" s="16"/>
      <c r="V585" s="16"/>
      <c r="W585" s="16"/>
      <c r="X585" s="16"/>
      <c r="Y585" s="16"/>
      <c r="Z585" s="16"/>
      <c r="AA585" s="16"/>
    </row>
    <row r="586" ht="12.0" customHeight="1">
      <c r="A586" s="63" t="s">
        <v>99</v>
      </c>
      <c r="B586" s="64">
        <v>0.25</v>
      </c>
      <c r="C586" s="60">
        <f t="shared" ref="C586:N586" si="646">C585*$B$16</f>
        <v>0</v>
      </c>
      <c r="D586" s="60">
        <f t="shared" si="646"/>
        <v>0</v>
      </c>
      <c r="E586" s="60">
        <f t="shared" si="646"/>
        <v>0</v>
      </c>
      <c r="F586" s="60">
        <f t="shared" si="646"/>
        <v>0</v>
      </c>
      <c r="G586" s="60">
        <f t="shared" si="646"/>
        <v>0</v>
      </c>
      <c r="H586" s="60">
        <f t="shared" si="646"/>
        <v>0</v>
      </c>
      <c r="I586" s="60">
        <f t="shared" si="646"/>
        <v>0</v>
      </c>
      <c r="J586" s="60">
        <f t="shared" si="646"/>
        <v>0</v>
      </c>
      <c r="K586" s="60">
        <f t="shared" si="646"/>
        <v>0</v>
      </c>
      <c r="L586" s="60">
        <f t="shared" si="646"/>
        <v>0</v>
      </c>
      <c r="M586" s="60">
        <f t="shared" si="646"/>
        <v>0</v>
      </c>
      <c r="N586" s="60">
        <f t="shared" si="646"/>
        <v>0</v>
      </c>
      <c r="O586" s="60">
        <f t="shared" si="644"/>
        <v>0</v>
      </c>
      <c r="P586" s="60">
        <f t="shared" ref="P586:S586" si="647">P585*$B586</f>
        <v>0</v>
      </c>
      <c r="Q586" s="60">
        <f t="shared" si="647"/>
        <v>0</v>
      </c>
      <c r="R586" s="60">
        <f t="shared" si="647"/>
        <v>0</v>
      </c>
      <c r="S586" s="60">
        <f t="shared" si="647"/>
        <v>0</v>
      </c>
      <c r="T586" s="16"/>
      <c r="U586" s="16"/>
      <c r="V586" s="16"/>
      <c r="W586" s="16"/>
      <c r="X586" s="16"/>
      <c r="Y586" s="16"/>
      <c r="Z586" s="16"/>
      <c r="AA586" s="16"/>
    </row>
    <row r="587" ht="12.0" customHeight="1">
      <c r="A587" s="63" t="s">
        <v>100</v>
      </c>
      <c r="B587" s="65">
        <f>1-B586</f>
        <v>0.75</v>
      </c>
      <c r="C587" s="60">
        <f t="shared" ref="C587:N587" si="648">C585*$B$17</f>
        <v>0</v>
      </c>
      <c r="D587" s="60">
        <f t="shared" si="648"/>
        <v>0</v>
      </c>
      <c r="E587" s="60">
        <f t="shared" si="648"/>
        <v>0</v>
      </c>
      <c r="F587" s="60">
        <f t="shared" si="648"/>
        <v>0</v>
      </c>
      <c r="G587" s="60">
        <f t="shared" si="648"/>
        <v>0</v>
      </c>
      <c r="H587" s="60">
        <f t="shared" si="648"/>
        <v>0</v>
      </c>
      <c r="I587" s="60">
        <f t="shared" si="648"/>
        <v>0</v>
      </c>
      <c r="J587" s="60">
        <f t="shared" si="648"/>
        <v>0</v>
      </c>
      <c r="K587" s="60">
        <f t="shared" si="648"/>
        <v>0</v>
      </c>
      <c r="L587" s="60">
        <f t="shared" si="648"/>
        <v>0</v>
      </c>
      <c r="M587" s="60">
        <f t="shared" si="648"/>
        <v>0</v>
      </c>
      <c r="N587" s="60">
        <f t="shared" si="648"/>
        <v>0</v>
      </c>
      <c r="O587" s="60">
        <f t="shared" si="644"/>
        <v>0</v>
      </c>
      <c r="P587" s="60">
        <f t="shared" ref="P587:S587" si="649">P585-P586</f>
        <v>0</v>
      </c>
      <c r="Q587" s="60">
        <f t="shared" si="649"/>
        <v>0</v>
      </c>
      <c r="R587" s="60">
        <f t="shared" si="649"/>
        <v>0</v>
      </c>
      <c r="S587" s="60">
        <f t="shared" si="649"/>
        <v>0</v>
      </c>
      <c r="T587" s="16"/>
      <c r="U587" s="16"/>
      <c r="V587" s="16"/>
      <c r="W587" s="16"/>
      <c r="X587" s="16"/>
      <c r="Y587" s="16"/>
      <c r="Z587" s="16"/>
      <c r="AA587" s="16"/>
    </row>
    <row r="588" ht="12.0" customHeight="1">
      <c r="A588" s="51" t="str">
        <f>Vendas!A599</f>
        <v/>
      </c>
      <c r="B588" s="29"/>
      <c r="C588" s="52" t="s">
        <v>73</v>
      </c>
      <c r="D588" s="52" t="s">
        <v>74</v>
      </c>
      <c r="E588" s="52" t="s">
        <v>75</v>
      </c>
      <c r="F588" s="52" t="s">
        <v>76</v>
      </c>
      <c r="G588" s="52" t="s">
        <v>77</v>
      </c>
      <c r="H588" s="52" t="s">
        <v>78</v>
      </c>
      <c r="I588" s="52" t="s">
        <v>79</v>
      </c>
      <c r="J588" s="52" t="s">
        <v>80</v>
      </c>
      <c r="K588" s="52" t="s">
        <v>81</v>
      </c>
      <c r="L588" s="52" t="s">
        <v>82</v>
      </c>
      <c r="M588" s="52" t="s">
        <v>83</v>
      </c>
      <c r="N588" s="52" t="s">
        <v>84</v>
      </c>
      <c r="O588" s="52" t="s">
        <v>26</v>
      </c>
      <c r="P588" s="52" t="s">
        <v>27</v>
      </c>
      <c r="Q588" s="52" t="s">
        <v>28</v>
      </c>
      <c r="R588" s="52" t="s">
        <v>29</v>
      </c>
      <c r="S588" s="52" t="s">
        <v>30</v>
      </c>
      <c r="T588" s="16"/>
      <c r="U588" s="16"/>
      <c r="V588" s="16"/>
      <c r="W588" s="16"/>
      <c r="X588" s="16"/>
      <c r="Y588" s="16"/>
      <c r="Z588" s="16"/>
      <c r="AA588" s="16"/>
    </row>
    <row r="589" ht="12.0" customHeight="1">
      <c r="A589" s="58" t="s">
        <v>102</v>
      </c>
      <c r="B589" s="29"/>
      <c r="C589" s="56" t="str">
        <f>Vendas!C601</f>
        <v/>
      </c>
      <c r="D589" s="56" t="str">
        <f>Vendas!D601</f>
        <v/>
      </c>
      <c r="E589" s="56" t="str">
        <f>Vendas!E601</f>
        <v/>
      </c>
      <c r="F589" s="56" t="str">
        <f>Vendas!F601</f>
        <v/>
      </c>
      <c r="G589" s="56" t="str">
        <f>Vendas!G601</f>
        <v/>
      </c>
      <c r="H589" s="56" t="str">
        <f>Vendas!H601</f>
        <v/>
      </c>
      <c r="I589" s="56" t="str">
        <f>Vendas!I601</f>
        <v/>
      </c>
      <c r="J589" s="56" t="str">
        <f>Vendas!J601</f>
        <v/>
      </c>
      <c r="K589" s="56" t="str">
        <f>Vendas!K601</f>
        <v/>
      </c>
      <c r="L589" s="56" t="str">
        <f>Vendas!L601</f>
        <v/>
      </c>
      <c r="M589" s="56" t="str">
        <f>Vendas!M601</f>
        <v/>
      </c>
      <c r="N589" s="56" t="str">
        <f>Vendas!N601</f>
        <v/>
      </c>
      <c r="O589" s="56">
        <f>SUM(C589:N589)</f>
        <v>0</v>
      </c>
      <c r="P589" s="56" t="str">
        <f>Vendas!P601</f>
        <v/>
      </c>
      <c r="Q589" s="56" t="str">
        <f>Vendas!Q601</f>
        <v/>
      </c>
      <c r="R589" s="56" t="str">
        <f>Vendas!R601</f>
        <v/>
      </c>
      <c r="S589" s="56" t="str">
        <f>Vendas!S601</f>
        <v/>
      </c>
      <c r="T589" s="16"/>
      <c r="U589" s="16"/>
      <c r="V589" s="16"/>
      <c r="W589" s="16"/>
      <c r="X589" s="16"/>
      <c r="Y589" s="16"/>
      <c r="Z589" s="16"/>
      <c r="AA589" s="16"/>
    </row>
    <row r="590" ht="12.0" customHeight="1">
      <c r="A590" s="63" t="s">
        <v>111</v>
      </c>
      <c r="B590" s="45">
        <v>0.0</v>
      </c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16"/>
      <c r="U590" s="16"/>
      <c r="V590" s="16"/>
      <c r="W590" s="16"/>
      <c r="X590" s="16"/>
      <c r="Y590" s="16"/>
      <c r="Z590" s="16"/>
      <c r="AA590" s="16"/>
    </row>
    <row r="591" ht="12.0" customHeight="1">
      <c r="A591" s="58" t="s">
        <v>103</v>
      </c>
      <c r="B591" s="29"/>
      <c r="C591" s="60">
        <f>Vendas!C602*(1-$B590)</f>
        <v>0</v>
      </c>
      <c r="D591" s="60">
        <f>Vendas!D602*(1-$B590)</f>
        <v>0</v>
      </c>
      <c r="E591" s="60">
        <f>Vendas!E602*(1-$B590)</f>
        <v>0</v>
      </c>
      <c r="F591" s="60">
        <f>Vendas!F602*(1-$B590)</f>
        <v>0</v>
      </c>
      <c r="G591" s="60">
        <f>Vendas!G602*(1-$B590)</f>
        <v>0</v>
      </c>
      <c r="H591" s="60">
        <f>Vendas!H602*(1-$B590)</f>
        <v>0</v>
      </c>
      <c r="I591" s="60">
        <f>Vendas!I602*(1-$B590)</f>
        <v>0</v>
      </c>
      <c r="J591" s="60">
        <f>Vendas!J602*(1-$B590)</f>
        <v>0</v>
      </c>
      <c r="K591" s="60">
        <f>Vendas!K602*(1-$B590)</f>
        <v>0</v>
      </c>
      <c r="L591" s="60">
        <f>Vendas!L602*(1-$B590)</f>
        <v>0</v>
      </c>
      <c r="M591" s="60">
        <f>Vendas!M602*(1-$B590)</f>
        <v>0</v>
      </c>
      <c r="N591" s="60">
        <f>Vendas!N602*(1-$B590)</f>
        <v>0</v>
      </c>
      <c r="O591" s="60">
        <f>AVERAGE(C591:N591)</f>
        <v>0</v>
      </c>
      <c r="P591" s="60">
        <f>Vendas!P602*(1-Aprovisionamento!$B590)</f>
        <v>0</v>
      </c>
      <c r="Q591" s="60">
        <f>Vendas!Q602*(1-Aprovisionamento!$B590)</f>
        <v>0</v>
      </c>
      <c r="R591" s="60">
        <f>Vendas!R602*(1-Aprovisionamento!$B590)</f>
        <v>0</v>
      </c>
      <c r="S591" s="60">
        <f>Vendas!S602*(1-Aprovisionamento!$B590)</f>
        <v>0</v>
      </c>
      <c r="T591" s="16"/>
      <c r="U591" s="16"/>
      <c r="V591" s="16"/>
      <c r="W591" s="16"/>
      <c r="X591" s="16"/>
      <c r="Y591" s="16"/>
      <c r="Z591" s="16"/>
      <c r="AA591" s="16"/>
    </row>
    <row r="592" ht="12.0" customHeight="1">
      <c r="A592" s="58" t="s">
        <v>112</v>
      </c>
      <c r="B592" s="29"/>
      <c r="C592" s="60">
        <f t="shared" ref="C592:N592" si="650">C589*C591</f>
        <v>0</v>
      </c>
      <c r="D592" s="60">
        <f t="shared" si="650"/>
        <v>0</v>
      </c>
      <c r="E592" s="60">
        <f t="shared" si="650"/>
        <v>0</v>
      </c>
      <c r="F592" s="60">
        <f t="shared" si="650"/>
        <v>0</v>
      </c>
      <c r="G592" s="60">
        <f t="shared" si="650"/>
        <v>0</v>
      </c>
      <c r="H592" s="60">
        <f t="shared" si="650"/>
        <v>0</v>
      </c>
      <c r="I592" s="60">
        <f t="shared" si="650"/>
        <v>0</v>
      </c>
      <c r="J592" s="60">
        <f t="shared" si="650"/>
        <v>0</v>
      </c>
      <c r="K592" s="60">
        <f t="shared" si="650"/>
        <v>0</v>
      </c>
      <c r="L592" s="60">
        <f t="shared" si="650"/>
        <v>0</v>
      </c>
      <c r="M592" s="60">
        <f t="shared" si="650"/>
        <v>0</v>
      </c>
      <c r="N592" s="60">
        <f t="shared" si="650"/>
        <v>0</v>
      </c>
      <c r="O592" s="60">
        <f>SUM(C592:N592)</f>
        <v>0</v>
      </c>
      <c r="P592" s="60">
        <f t="shared" ref="P592:S592" si="651">P589*P591</f>
        <v>0</v>
      </c>
      <c r="Q592" s="60">
        <f t="shared" si="651"/>
        <v>0</v>
      </c>
      <c r="R592" s="60">
        <f t="shared" si="651"/>
        <v>0</v>
      </c>
      <c r="S592" s="60">
        <f t="shared" si="651"/>
        <v>0</v>
      </c>
      <c r="T592" s="16"/>
      <c r="U592" s="16"/>
      <c r="V592" s="16"/>
      <c r="W592" s="16"/>
      <c r="X592" s="16"/>
      <c r="Y592" s="16"/>
      <c r="Z592" s="16"/>
      <c r="AA592" s="16"/>
    </row>
    <row r="593" ht="12.0" customHeight="1">
      <c r="A593" s="58" t="s">
        <v>96</v>
      </c>
      <c r="B593" s="29"/>
      <c r="C593" s="61" t="str">
        <f>Vendas!C604</f>
        <v/>
      </c>
      <c r="D593" s="61" t="str">
        <f>Vendas!D604</f>
        <v/>
      </c>
      <c r="E593" s="61" t="str">
        <f>Vendas!E604</f>
        <v/>
      </c>
      <c r="F593" s="61" t="str">
        <f>Vendas!F604</f>
        <v/>
      </c>
      <c r="G593" s="61" t="str">
        <f>Vendas!G604</f>
        <v/>
      </c>
      <c r="H593" s="61" t="str">
        <f>Vendas!H604</f>
        <v/>
      </c>
      <c r="I593" s="61" t="str">
        <f>Vendas!I604</f>
        <v/>
      </c>
      <c r="J593" s="61" t="str">
        <f>Vendas!J604</f>
        <v/>
      </c>
      <c r="K593" s="61" t="str">
        <f>Vendas!K604</f>
        <v/>
      </c>
      <c r="L593" s="61" t="str">
        <f>Vendas!L604</f>
        <v/>
      </c>
      <c r="M593" s="61" t="str">
        <f>Vendas!M604</f>
        <v/>
      </c>
      <c r="N593" s="61" t="str">
        <f>Vendas!N604</f>
        <v/>
      </c>
      <c r="O593" s="60"/>
      <c r="P593" s="60"/>
      <c r="Q593" s="60"/>
      <c r="R593" s="60"/>
      <c r="S593" s="60"/>
      <c r="T593" s="16"/>
      <c r="U593" s="16"/>
      <c r="V593" s="16"/>
      <c r="W593" s="16"/>
      <c r="X593" s="16"/>
      <c r="Y593" s="16"/>
      <c r="Z593" s="16"/>
      <c r="AA593" s="16"/>
    </row>
    <row r="594" ht="12.0" customHeight="1">
      <c r="A594" s="58" t="s">
        <v>113</v>
      </c>
      <c r="B594" s="29"/>
      <c r="C594" s="60">
        <f t="shared" ref="C594:N594" si="652">C592*C593</f>
        <v>0</v>
      </c>
      <c r="D594" s="60">
        <f t="shared" si="652"/>
        <v>0</v>
      </c>
      <c r="E594" s="60">
        <f t="shared" si="652"/>
        <v>0</v>
      </c>
      <c r="F594" s="60">
        <f t="shared" si="652"/>
        <v>0</v>
      </c>
      <c r="G594" s="60">
        <f t="shared" si="652"/>
        <v>0</v>
      </c>
      <c r="H594" s="60">
        <f t="shared" si="652"/>
        <v>0</v>
      </c>
      <c r="I594" s="60">
        <f t="shared" si="652"/>
        <v>0</v>
      </c>
      <c r="J594" s="60">
        <f t="shared" si="652"/>
        <v>0</v>
      </c>
      <c r="K594" s="60">
        <f t="shared" si="652"/>
        <v>0</v>
      </c>
      <c r="L594" s="60">
        <f t="shared" si="652"/>
        <v>0</v>
      </c>
      <c r="M594" s="60">
        <f t="shared" si="652"/>
        <v>0</v>
      </c>
      <c r="N594" s="60">
        <f t="shared" si="652"/>
        <v>0</v>
      </c>
      <c r="O594" s="60">
        <f t="shared" ref="O594:O597" si="655">SUM(C594:N594)</f>
        <v>0</v>
      </c>
      <c r="P594" s="60">
        <f t="shared" ref="P594:S594" si="653">P592*$C593</f>
        <v>0</v>
      </c>
      <c r="Q594" s="60">
        <f t="shared" si="653"/>
        <v>0</v>
      </c>
      <c r="R594" s="60">
        <f t="shared" si="653"/>
        <v>0</v>
      </c>
      <c r="S594" s="60">
        <f t="shared" si="653"/>
        <v>0</v>
      </c>
      <c r="T594" s="16"/>
      <c r="U594" s="16"/>
      <c r="V594" s="16"/>
      <c r="W594" s="16"/>
      <c r="X594" s="16"/>
      <c r="Y594" s="16"/>
      <c r="Z594" s="16"/>
      <c r="AA594" s="16"/>
    </row>
    <row r="595" ht="12.0" customHeight="1">
      <c r="A595" s="58" t="s">
        <v>98</v>
      </c>
      <c r="B595" s="29"/>
      <c r="C595" s="60">
        <f t="shared" ref="C595:N595" si="654">C592+C594</f>
        <v>0</v>
      </c>
      <c r="D595" s="60">
        <f t="shared" si="654"/>
        <v>0</v>
      </c>
      <c r="E595" s="60">
        <f t="shared" si="654"/>
        <v>0</v>
      </c>
      <c r="F595" s="60">
        <f t="shared" si="654"/>
        <v>0</v>
      </c>
      <c r="G595" s="60">
        <f t="shared" si="654"/>
        <v>0</v>
      </c>
      <c r="H595" s="60">
        <f t="shared" si="654"/>
        <v>0</v>
      </c>
      <c r="I595" s="60">
        <f t="shared" si="654"/>
        <v>0</v>
      </c>
      <c r="J595" s="60">
        <f t="shared" si="654"/>
        <v>0</v>
      </c>
      <c r="K595" s="60">
        <f t="shared" si="654"/>
        <v>0</v>
      </c>
      <c r="L595" s="60">
        <f t="shared" si="654"/>
        <v>0</v>
      </c>
      <c r="M595" s="60">
        <f t="shared" si="654"/>
        <v>0</v>
      </c>
      <c r="N595" s="60">
        <f t="shared" si="654"/>
        <v>0</v>
      </c>
      <c r="O595" s="60">
        <f t="shared" si="655"/>
        <v>0</v>
      </c>
      <c r="P595" s="60">
        <f t="shared" ref="P595:S595" si="656">P592+P594</f>
        <v>0</v>
      </c>
      <c r="Q595" s="60">
        <f t="shared" si="656"/>
        <v>0</v>
      </c>
      <c r="R595" s="60">
        <f t="shared" si="656"/>
        <v>0</v>
      </c>
      <c r="S595" s="60">
        <f t="shared" si="656"/>
        <v>0</v>
      </c>
      <c r="T595" s="16"/>
      <c r="U595" s="16"/>
      <c r="V595" s="16"/>
      <c r="W595" s="16"/>
      <c r="X595" s="16"/>
      <c r="Y595" s="16"/>
      <c r="Z595" s="16"/>
      <c r="AA595" s="16"/>
    </row>
    <row r="596" ht="12.0" customHeight="1">
      <c r="A596" s="63" t="s">
        <v>99</v>
      </c>
      <c r="B596" s="64">
        <v>0.25</v>
      </c>
      <c r="C596" s="60">
        <f t="shared" ref="C596:N596" si="657">C595*$B$16</f>
        <v>0</v>
      </c>
      <c r="D596" s="60">
        <f t="shared" si="657"/>
        <v>0</v>
      </c>
      <c r="E596" s="60">
        <f t="shared" si="657"/>
        <v>0</v>
      </c>
      <c r="F596" s="60">
        <f t="shared" si="657"/>
        <v>0</v>
      </c>
      <c r="G596" s="60">
        <f t="shared" si="657"/>
        <v>0</v>
      </c>
      <c r="H596" s="60">
        <f t="shared" si="657"/>
        <v>0</v>
      </c>
      <c r="I596" s="60">
        <f t="shared" si="657"/>
        <v>0</v>
      </c>
      <c r="J596" s="60">
        <f t="shared" si="657"/>
        <v>0</v>
      </c>
      <c r="K596" s="60">
        <f t="shared" si="657"/>
        <v>0</v>
      </c>
      <c r="L596" s="60">
        <f t="shared" si="657"/>
        <v>0</v>
      </c>
      <c r="M596" s="60">
        <f t="shared" si="657"/>
        <v>0</v>
      </c>
      <c r="N596" s="60">
        <f t="shared" si="657"/>
        <v>0</v>
      </c>
      <c r="O596" s="60">
        <f t="shared" si="655"/>
        <v>0</v>
      </c>
      <c r="P596" s="60">
        <f t="shared" ref="P596:S596" si="658">P595*$B596</f>
        <v>0</v>
      </c>
      <c r="Q596" s="60">
        <f t="shared" si="658"/>
        <v>0</v>
      </c>
      <c r="R596" s="60">
        <f t="shared" si="658"/>
        <v>0</v>
      </c>
      <c r="S596" s="60">
        <f t="shared" si="658"/>
        <v>0</v>
      </c>
      <c r="T596" s="16"/>
      <c r="U596" s="16"/>
      <c r="V596" s="16"/>
      <c r="W596" s="16"/>
      <c r="X596" s="16"/>
      <c r="Y596" s="16"/>
      <c r="Z596" s="16"/>
      <c r="AA596" s="16"/>
    </row>
    <row r="597" ht="12.0" customHeight="1">
      <c r="A597" s="63" t="s">
        <v>100</v>
      </c>
      <c r="B597" s="65">
        <f>1-B596</f>
        <v>0.75</v>
      </c>
      <c r="C597" s="60">
        <f t="shared" ref="C597:N597" si="659">C595*$B$17</f>
        <v>0</v>
      </c>
      <c r="D597" s="60">
        <f t="shared" si="659"/>
        <v>0</v>
      </c>
      <c r="E597" s="60">
        <f t="shared" si="659"/>
        <v>0</v>
      </c>
      <c r="F597" s="60">
        <f t="shared" si="659"/>
        <v>0</v>
      </c>
      <c r="G597" s="60">
        <f t="shared" si="659"/>
        <v>0</v>
      </c>
      <c r="H597" s="60">
        <f t="shared" si="659"/>
        <v>0</v>
      </c>
      <c r="I597" s="60">
        <f t="shared" si="659"/>
        <v>0</v>
      </c>
      <c r="J597" s="60">
        <f t="shared" si="659"/>
        <v>0</v>
      </c>
      <c r="K597" s="60">
        <f t="shared" si="659"/>
        <v>0</v>
      </c>
      <c r="L597" s="60">
        <f t="shared" si="659"/>
        <v>0</v>
      </c>
      <c r="M597" s="60">
        <f t="shared" si="659"/>
        <v>0</v>
      </c>
      <c r="N597" s="60">
        <f t="shared" si="659"/>
        <v>0</v>
      </c>
      <c r="O597" s="60">
        <f t="shared" si="655"/>
        <v>0</v>
      </c>
      <c r="P597" s="60">
        <f t="shared" ref="P597:S597" si="660">P595-P596</f>
        <v>0</v>
      </c>
      <c r="Q597" s="60">
        <f t="shared" si="660"/>
        <v>0</v>
      </c>
      <c r="R597" s="60">
        <f t="shared" si="660"/>
        <v>0</v>
      </c>
      <c r="S597" s="60">
        <f t="shared" si="660"/>
        <v>0</v>
      </c>
      <c r="T597" s="16"/>
      <c r="U597" s="16"/>
      <c r="V597" s="16"/>
      <c r="W597" s="16"/>
      <c r="X597" s="16"/>
      <c r="Y597" s="16"/>
      <c r="Z597" s="16"/>
      <c r="AA597" s="16"/>
    </row>
    <row r="598" ht="12.0" customHeight="1">
      <c r="A598" s="51" t="str">
        <f>Vendas!A609</f>
        <v/>
      </c>
      <c r="B598" s="29"/>
      <c r="C598" s="52" t="s">
        <v>73</v>
      </c>
      <c r="D598" s="52" t="s">
        <v>74</v>
      </c>
      <c r="E598" s="52" t="s">
        <v>75</v>
      </c>
      <c r="F598" s="52" t="s">
        <v>76</v>
      </c>
      <c r="G598" s="52" t="s">
        <v>77</v>
      </c>
      <c r="H598" s="52" t="s">
        <v>78</v>
      </c>
      <c r="I598" s="52" t="s">
        <v>79</v>
      </c>
      <c r="J598" s="52" t="s">
        <v>80</v>
      </c>
      <c r="K598" s="52" t="s">
        <v>81</v>
      </c>
      <c r="L598" s="52" t="s">
        <v>82</v>
      </c>
      <c r="M598" s="52" t="s">
        <v>83</v>
      </c>
      <c r="N598" s="52" t="s">
        <v>84</v>
      </c>
      <c r="O598" s="52" t="s">
        <v>26</v>
      </c>
      <c r="P598" s="52" t="s">
        <v>27</v>
      </c>
      <c r="Q598" s="52" t="s">
        <v>28</v>
      </c>
      <c r="R598" s="52" t="s">
        <v>29</v>
      </c>
      <c r="S598" s="52" t="s">
        <v>30</v>
      </c>
      <c r="T598" s="16"/>
      <c r="U598" s="16"/>
      <c r="V598" s="16"/>
      <c r="W598" s="16"/>
      <c r="X598" s="16"/>
      <c r="Y598" s="16"/>
      <c r="Z598" s="16"/>
      <c r="AA598" s="16"/>
    </row>
    <row r="599" ht="12.0" customHeight="1">
      <c r="A599" s="58" t="s">
        <v>102</v>
      </c>
      <c r="B599" s="29"/>
      <c r="C599" s="56" t="str">
        <f>Vendas!C611</f>
        <v/>
      </c>
      <c r="D599" s="56" t="str">
        <f>Vendas!D611</f>
        <v/>
      </c>
      <c r="E599" s="56" t="str">
        <f>Vendas!E611</f>
        <v/>
      </c>
      <c r="F599" s="56" t="str">
        <f>Vendas!F611</f>
        <v/>
      </c>
      <c r="G599" s="56" t="str">
        <f>Vendas!G611</f>
        <v/>
      </c>
      <c r="H599" s="56" t="str">
        <f>Vendas!H611</f>
        <v/>
      </c>
      <c r="I599" s="56" t="str">
        <f>Vendas!I611</f>
        <v/>
      </c>
      <c r="J599" s="56" t="str">
        <f>Vendas!J611</f>
        <v/>
      </c>
      <c r="K599" s="56" t="str">
        <f>Vendas!K611</f>
        <v/>
      </c>
      <c r="L599" s="56" t="str">
        <f>Vendas!L611</f>
        <v/>
      </c>
      <c r="M599" s="56" t="str">
        <f>Vendas!M611</f>
        <v/>
      </c>
      <c r="N599" s="56" t="str">
        <f>Vendas!N611</f>
        <v/>
      </c>
      <c r="O599" s="56">
        <f>SUM(C599:N599)</f>
        <v>0</v>
      </c>
      <c r="P599" s="56" t="str">
        <f>Vendas!P611</f>
        <v/>
      </c>
      <c r="Q599" s="56" t="str">
        <f>Vendas!Q611</f>
        <v/>
      </c>
      <c r="R599" s="56" t="str">
        <f>Vendas!R611</f>
        <v/>
      </c>
      <c r="S599" s="56" t="str">
        <f>Vendas!S611</f>
        <v/>
      </c>
      <c r="T599" s="16"/>
      <c r="U599" s="16"/>
      <c r="V599" s="16"/>
      <c r="W599" s="16"/>
      <c r="X599" s="16"/>
      <c r="Y599" s="16"/>
      <c r="Z599" s="16"/>
      <c r="AA599" s="16"/>
    </row>
    <row r="600" ht="12.0" customHeight="1">
      <c r="A600" s="63" t="s">
        <v>111</v>
      </c>
      <c r="B600" s="45">
        <v>0.0</v>
      </c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16"/>
      <c r="U600" s="16"/>
      <c r="V600" s="16"/>
      <c r="W600" s="16"/>
      <c r="X600" s="16"/>
      <c r="Y600" s="16"/>
      <c r="Z600" s="16"/>
      <c r="AA600" s="16"/>
    </row>
    <row r="601" ht="12.0" customHeight="1">
      <c r="A601" s="58" t="s">
        <v>103</v>
      </c>
      <c r="B601" s="29"/>
      <c r="C601" s="60">
        <f>Vendas!C612*(1-$B600)</f>
        <v>0</v>
      </c>
      <c r="D601" s="60">
        <f>Vendas!D612*(1-$B600)</f>
        <v>0</v>
      </c>
      <c r="E601" s="60">
        <f>Vendas!E612*(1-$B600)</f>
        <v>0</v>
      </c>
      <c r="F601" s="60">
        <f>Vendas!F612*(1-$B600)</f>
        <v>0</v>
      </c>
      <c r="G601" s="60">
        <f>Vendas!G612*(1-$B600)</f>
        <v>0</v>
      </c>
      <c r="H601" s="60">
        <f>Vendas!H612*(1-$B600)</f>
        <v>0</v>
      </c>
      <c r="I601" s="60">
        <f>Vendas!I612*(1-$B600)</f>
        <v>0</v>
      </c>
      <c r="J601" s="60">
        <f>Vendas!J612*(1-$B600)</f>
        <v>0</v>
      </c>
      <c r="K601" s="60">
        <f>Vendas!K612*(1-$B600)</f>
        <v>0</v>
      </c>
      <c r="L601" s="60">
        <f>Vendas!L612*(1-$B600)</f>
        <v>0</v>
      </c>
      <c r="M601" s="60">
        <f>Vendas!M612*(1-$B600)</f>
        <v>0</v>
      </c>
      <c r="N601" s="60">
        <f>Vendas!N612*(1-$B600)</f>
        <v>0</v>
      </c>
      <c r="O601" s="60">
        <f>AVERAGE(C601:N601)</f>
        <v>0</v>
      </c>
      <c r="P601" s="60">
        <f>Vendas!P612*(1-Aprovisionamento!$B600)</f>
        <v>0</v>
      </c>
      <c r="Q601" s="60">
        <f>Vendas!Q612*(1-Aprovisionamento!$B600)</f>
        <v>0</v>
      </c>
      <c r="R601" s="60">
        <f>Vendas!R612*(1-Aprovisionamento!$B600)</f>
        <v>0</v>
      </c>
      <c r="S601" s="60">
        <f>Vendas!S612*(1-Aprovisionamento!$B600)</f>
        <v>0</v>
      </c>
      <c r="T601" s="16"/>
      <c r="U601" s="16"/>
      <c r="V601" s="16"/>
      <c r="W601" s="16"/>
      <c r="X601" s="16"/>
      <c r="Y601" s="16"/>
      <c r="Z601" s="16"/>
      <c r="AA601" s="16"/>
    </row>
    <row r="602" ht="12.0" customHeight="1">
      <c r="A602" s="58" t="s">
        <v>112</v>
      </c>
      <c r="B602" s="29"/>
      <c r="C602" s="60">
        <f t="shared" ref="C602:N602" si="661">C599*C601</f>
        <v>0</v>
      </c>
      <c r="D602" s="60">
        <f t="shared" si="661"/>
        <v>0</v>
      </c>
      <c r="E602" s="60">
        <f t="shared" si="661"/>
        <v>0</v>
      </c>
      <c r="F602" s="60">
        <f t="shared" si="661"/>
        <v>0</v>
      </c>
      <c r="G602" s="60">
        <f t="shared" si="661"/>
        <v>0</v>
      </c>
      <c r="H602" s="60">
        <f t="shared" si="661"/>
        <v>0</v>
      </c>
      <c r="I602" s="60">
        <f t="shared" si="661"/>
        <v>0</v>
      </c>
      <c r="J602" s="60">
        <f t="shared" si="661"/>
        <v>0</v>
      </c>
      <c r="K602" s="60">
        <f t="shared" si="661"/>
        <v>0</v>
      </c>
      <c r="L602" s="60">
        <f t="shared" si="661"/>
        <v>0</v>
      </c>
      <c r="M602" s="60">
        <f t="shared" si="661"/>
        <v>0</v>
      </c>
      <c r="N602" s="60">
        <f t="shared" si="661"/>
        <v>0</v>
      </c>
      <c r="O602" s="60">
        <f>SUM(C602:N602)</f>
        <v>0</v>
      </c>
      <c r="P602" s="60">
        <f t="shared" ref="P602:S602" si="662">P599*P601</f>
        <v>0</v>
      </c>
      <c r="Q602" s="60">
        <f t="shared" si="662"/>
        <v>0</v>
      </c>
      <c r="R602" s="60">
        <f t="shared" si="662"/>
        <v>0</v>
      </c>
      <c r="S602" s="60">
        <f t="shared" si="662"/>
        <v>0</v>
      </c>
      <c r="T602" s="16"/>
      <c r="U602" s="16"/>
      <c r="V602" s="16"/>
      <c r="W602" s="16"/>
      <c r="X602" s="16"/>
      <c r="Y602" s="16"/>
      <c r="Z602" s="16"/>
      <c r="AA602" s="16"/>
    </row>
    <row r="603" ht="12.0" customHeight="1">
      <c r="A603" s="58" t="s">
        <v>96</v>
      </c>
      <c r="B603" s="29"/>
      <c r="C603" s="61" t="str">
        <f>Vendas!C614</f>
        <v/>
      </c>
      <c r="D603" s="61" t="str">
        <f>Vendas!D614</f>
        <v/>
      </c>
      <c r="E603" s="61" t="str">
        <f>Vendas!E614</f>
        <v/>
      </c>
      <c r="F603" s="61" t="str">
        <f>Vendas!F614</f>
        <v/>
      </c>
      <c r="G603" s="61" t="str">
        <f>Vendas!G614</f>
        <v/>
      </c>
      <c r="H603" s="61" t="str">
        <f>Vendas!H614</f>
        <v/>
      </c>
      <c r="I603" s="61" t="str">
        <f>Vendas!I614</f>
        <v/>
      </c>
      <c r="J603" s="61" t="str">
        <f>Vendas!J614</f>
        <v/>
      </c>
      <c r="K603" s="61" t="str">
        <f>Vendas!K614</f>
        <v/>
      </c>
      <c r="L603" s="61" t="str">
        <f>Vendas!L614</f>
        <v/>
      </c>
      <c r="M603" s="61" t="str">
        <f>Vendas!M614</f>
        <v/>
      </c>
      <c r="N603" s="61" t="str">
        <f>Vendas!N614</f>
        <v/>
      </c>
      <c r="O603" s="60"/>
      <c r="P603" s="60"/>
      <c r="Q603" s="60"/>
      <c r="R603" s="60"/>
      <c r="S603" s="60"/>
      <c r="T603" s="16"/>
      <c r="U603" s="16"/>
      <c r="V603" s="16"/>
      <c r="W603" s="16"/>
      <c r="X603" s="16"/>
      <c r="Y603" s="16"/>
      <c r="Z603" s="16"/>
      <c r="AA603" s="16"/>
    </row>
    <row r="604" ht="12.0" customHeight="1">
      <c r="A604" s="58" t="s">
        <v>113</v>
      </c>
      <c r="B604" s="29"/>
      <c r="C604" s="60">
        <f t="shared" ref="C604:N604" si="663">C602*C603</f>
        <v>0</v>
      </c>
      <c r="D604" s="60">
        <f t="shared" si="663"/>
        <v>0</v>
      </c>
      <c r="E604" s="60">
        <f t="shared" si="663"/>
        <v>0</v>
      </c>
      <c r="F604" s="60">
        <f t="shared" si="663"/>
        <v>0</v>
      </c>
      <c r="G604" s="60">
        <f t="shared" si="663"/>
        <v>0</v>
      </c>
      <c r="H604" s="60">
        <f t="shared" si="663"/>
        <v>0</v>
      </c>
      <c r="I604" s="60">
        <f t="shared" si="663"/>
        <v>0</v>
      </c>
      <c r="J604" s="60">
        <f t="shared" si="663"/>
        <v>0</v>
      </c>
      <c r="K604" s="60">
        <f t="shared" si="663"/>
        <v>0</v>
      </c>
      <c r="L604" s="60">
        <f t="shared" si="663"/>
        <v>0</v>
      </c>
      <c r="M604" s="60">
        <f t="shared" si="663"/>
        <v>0</v>
      </c>
      <c r="N604" s="60">
        <f t="shared" si="663"/>
        <v>0</v>
      </c>
      <c r="O604" s="60">
        <f t="shared" ref="O604:O607" si="666">SUM(C604:N604)</f>
        <v>0</v>
      </c>
      <c r="P604" s="60">
        <f t="shared" ref="P604:S604" si="664">P602*$C603</f>
        <v>0</v>
      </c>
      <c r="Q604" s="60">
        <f t="shared" si="664"/>
        <v>0</v>
      </c>
      <c r="R604" s="60">
        <f t="shared" si="664"/>
        <v>0</v>
      </c>
      <c r="S604" s="60">
        <f t="shared" si="664"/>
        <v>0</v>
      </c>
      <c r="T604" s="16"/>
      <c r="U604" s="16"/>
      <c r="V604" s="16"/>
      <c r="W604" s="16"/>
      <c r="X604" s="16"/>
      <c r="Y604" s="16"/>
      <c r="Z604" s="16"/>
      <c r="AA604" s="16"/>
    </row>
    <row r="605" ht="12.0" customHeight="1">
      <c r="A605" s="58" t="s">
        <v>98</v>
      </c>
      <c r="B605" s="29"/>
      <c r="C605" s="60">
        <f t="shared" ref="C605:N605" si="665">C602+C604</f>
        <v>0</v>
      </c>
      <c r="D605" s="60">
        <f t="shared" si="665"/>
        <v>0</v>
      </c>
      <c r="E605" s="60">
        <f t="shared" si="665"/>
        <v>0</v>
      </c>
      <c r="F605" s="60">
        <f t="shared" si="665"/>
        <v>0</v>
      </c>
      <c r="G605" s="60">
        <f t="shared" si="665"/>
        <v>0</v>
      </c>
      <c r="H605" s="60">
        <f t="shared" si="665"/>
        <v>0</v>
      </c>
      <c r="I605" s="60">
        <f t="shared" si="665"/>
        <v>0</v>
      </c>
      <c r="J605" s="60">
        <f t="shared" si="665"/>
        <v>0</v>
      </c>
      <c r="K605" s="60">
        <f t="shared" si="665"/>
        <v>0</v>
      </c>
      <c r="L605" s="60">
        <f t="shared" si="665"/>
        <v>0</v>
      </c>
      <c r="M605" s="60">
        <f t="shared" si="665"/>
        <v>0</v>
      </c>
      <c r="N605" s="60">
        <f t="shared" si="665"/>
        <v>0</v>
      </c>
      <c r="O605" s="60">
        <f t="shared" si="666"/>
        <v>0</v>
      </c>
      <c r="P605" s="60">
        <f t="shared" ref="P605:S605" si="667">P602+P604</f>
        <v>0</v>
      </c>
      <c r="Q605" s="60">
        <f t="shared" si="667"/>
        <v>0</v>
      </c>
      <c r="R605" s="60">
        <f t="shared" si="667"/>
        <v>0</v>
      </c>
      <c r="S605" s="60">
        <f t="shared" si="667"/>
        <v>0</v>
      </c>
      <c r="T605" s="16"/>
      <c r="U605" s="16"/>
      <c r="V605" s="16"/>
      <c r="W605" s="16"/>
      <c r="X605" s="16"/>
      <c r="Y605" s="16"/>
      <c r="Z605" s="16"/>
      <c r="AA605" s="16"/>
    </row>
    <row r="606" ht="12.0" customHeight="1">
      <c r="A606" s="63" t="s">
        <v>99</v>
      </c>
      <c r="B606" s="64">
        <v>0.25</v>
      </c>
      <c r="C606" s="60">
        <f t="shared" ref="C606:N606" si="668">C605*$B$16</f>
        <v>0</v>
      </c>
      <c r="D606" s="60">
        <f t="shared" si="668"/>
        <v>0</v>
      </c>
      <c r="E606" s="60">
        <f t="shared" si="668"/>
        <v>0</v>
      </c>
      <c r="F606" s="60">
        <f t="shared" si="668"/>
        <v>0</v>
      </c>
      <c r="G606" s="60">
        <f t="shared" si="668"/>
        <v>0</v>
      </c>
      <c r="H606" s="60">
        <f t="shared" si="668"/>
        <v>0</v>
      </c>
      <c r="I606" s="60">
        <f t="shared" si="668"/>
        <v>0</v>
      </c>
      <c r="J606" s="60">
        <f t="shared" si="668"/>
        <v>0</v>
      </c>
      <c r="K606" s="60">
        <f t="shared" si="668"/>
        <v>0</v>
      </c>
      <c r="L606" s="60">
        <f t="shared" si="668"/>
        <v>0</v>
      </c>
      <c r="M606" s="60">
        <f t="shared" si="668"/>
        <v>0</v>
      </c>
      <c r="N606" s="60">
        <f t="shared" si="668"/>
        <v>0</v>
      </c>
      <c r="O606" s="60">
        <f t="shared" si="666"/>
        <v>0</v>
      </c>
      <c r="P606" s="60">
        <f t="shared" ref="P606:S606" si="669">P605*$B606</f>
        <v>0</v>
      </c>
      <c r="Q606" s="60">
        <f t="shared" si="669"/>
        <v>0</v>
      </c>
      <c r="R606" s="60">
        <f t="shared" si="669"/>
        <v>0</v>
      </c>
      <c r="S606" s="60">
        <f t="shared" si="669"/>
        <v>0</v>
      </c>
      <c r="T606" s="16"/>
      <c r="U606" s="16"/>
      <c r="V606" s="16"/>
      <c r="W606" s="16"/>
      <c r="X606" s="16"/>
      <c r="Y606" s="16"/>
      <c r="Z606" s="16"/>
      <c r="AA606" s="16"/>
    </row>
    <row r="607" ht="12.0" customHeight="1">
      <c r="A607" s="63" t="s">
        <v>100</v>
      </c>
      <c r="B607" s="65">
        <f>1-B606</f>
        <v>0.75</v>
      </c>
      <c r="C607" s="60">
        <f t="shared" ref="C607:N607" si="670">C605*$B$17</f>
        <v>0</v>
      </c>
      <c r="D607" s="60">
        <f t="shared" si="670"/>
        <v>0</v>
      </c>
      <c r="E607" s="60">
        <f t="shared" si="670"/>
        <v>0</v>
      </c>
      <c r="F607" s="60">
        <f t="shared" si="670"/>
        <v>0</v>
      </c>
      <c r="G607" s="60">
        <f t="shared" si="670"/>
        <v>0</v>
      </c>
      <c r="H607" s="60">
        <f t="shared" si="670"/>
        <v>0</v>
      </c>
      <c r="I607" s="60">
        <f t="shared" si="670"/>
        <v>0</v>
      </c>
      <c r="J607" s="60">
        <f t="shared" si="670"/>
        <v>0</v>
      </c>
      <c r="K607" s="60">
        <f t="shared" si="670"/>
        <v>0</v>
      </c>
      <c r="L607" s="60">
        <f t="shared" si="670"/>
        <v>0</v>
      </c>
      <c r="M607" s="60">
        <f t="shared" si="670"/>
        <v>0</v>
      </c>
      <c r="N607" s="60">
        <f t="shared" si="670"/>
        <v>0</v>
      </c>
      <c r="O607" s="60">
        <f t="shared" si="666"/>
        <v>0</v>
      </c>
      <c r="P607" s="60">
        <f t="shared" ref="P607:S607" si="671">P605-P606</f>
        <v>0</v>
      </c>
      <c r="Q607" s="60">
        <f t="shared" si="671"/>
        <v>0</v>
      </c>
      <c r="R607" s="60">
        <f t="shared" si="671"/>
        <v>0</v>
      </c>
      <c r="S607" s="60">
        <f t="shared" si="671"/>
        <v>0</v>
      </c>
      <c r="T607" s="16"/>
      <c r="U607" s="16"/>
      <c r="V607" s="16"/>
      <c r="W607" s="16"/>
      <c r="X607" s="16"/>
      <c r="Y607" s="16"/>
      <c r="Z607" s="16"/>
      <c r="AA607" s="16"/>
    </row>
    <row r="608" ht="12.0" customHeight="1">
      <c r="A608" s="51" t="str">
        <f>Vendas!A619</f>
        <v/>
      </c>
      <c r="B608" s="29"/>
      <c r="C608" s="52" t="s">
        <v>73</v>
      </c>
      <c r="D608" s="52" t="s">
        <v>74</v>
      </c>
      <c r="E608" s="52" t="s">
        <v>75</v>
      </c>
      <c r="F608" s="52" t="s">
        <v>76</v>
      </c>
      <c r="G608" s="52" t="s">
        <v>77</v>
      </c>
      <c r="H608" s="52" t="s">
        <v>78</v>
      </c>
      <c r="I608" s="52" t="s">
        <v>79</v>
      </c>
      <c r="J608" s="52" t="s">
        <v>80</v>
      </c>
      <c r="K608" s="52" t="s">
        <v>81</v>
      </c>
      <c r="L608" s="52" t="s">
        <v>82</v>
      </c>
      <c r="M608" s="52" t="s">
        <v>83</v>
      </c>
      <c r="N608" s="52" t="s">
        <v>84</v>
      </c>
      <c r="O608" s="52" t="s">
        <v>26</v>
      </c>
      <c r="P608" s="52" t="s">
        <v>27</v>
      </c>
      <c r="Q608" s="52" t="s">
        <v>28</v>
      </c>
      <c r="R608" s="52" t="s">
        <v>29</v>
      </c>
      <c r="S608" s="52" t="s">
        <v>30</v>
      </c>
      <c r="T608" s="16"/>
      <c r="U608" s="16"/>
      <c r="V608" s="16"/>
      <c r="W608" s="16"/>
      <c r="X608" s="16"/>
      <c r="Y608" s="16"/>
      <c r="Z608" s="16"/>
      <c r="AA608" s="16"/>
    </row>
    <row r="609" ht="12.0" customHeight="1">
      <c r="A609" s="58" t="s">
        <v>102</v>
      </c>
      <c r="B609" s="29"/>
      <c r="C609" s="56" t="str">
        <f>Vendas!C621</f>
        <v/>
      </c>
      <c r="D609" s="56" t="str">
        <f>Vendas!D621</f>
        <v/>
      </c>
      <c r="E609" s="56" t="str">
        <f>Vendas!E621</f>
        <v/>
      </c>
      <c r="F609" s="56" t="str">
        <f>Vendas!F621</f>
        <v/>
      </c>
      <c r="G609" s="56" t="str">
        <f>Vendas!G621</f>
        <v/>
      </c>
      <c r="H609" s="56" t="str">
        <f>Vendas!H621</f>
        <v/>
      </c>
      <c r="I609" s="56" t="str">
        <f>Vendas!I621</f>
        <v/>
      </c>
      <c r="J609" s="56" t="str">
        <f>Vendas!J621</f>
        <v/>
      </c>
      <c r="K609" s="56" t="str">
        <f>Vendas!K621</f>
        <v/>
      </c>
      <c r="L609" s="56" t="str">
        <f>Vendas!L621</f>
        <v/>
      </c>
      <c r="M609" s="56" t="str">
        <f>Vendas!M621</f>
        <v/>
      </c>
      <c r="N609" s="56" t="str">
        <f>Vendas!N621</f>
        <v/>
      </c>
      <c r="O609" s="56">
        <f>SUM(C609:N609)</f>
        <v>0</v>
      </c>
      <c r="P609" s="56" t="str">
        <f>Vendas!P621</f>
        <v/>
      </c>
      <c r="Q609" s="56" t="str">
        <f>Vendas!Q621</f>
        <v/>
      </c>
      <c r="R609" s="56" t="str">
        <f>Vendas!R621</f>
        <v/>
      </c>
      <c r="S609" s="56" t="str">
        <f>Vendas!S621</f>
        <v/>
      </c>
      <c r="T609" s="16"/>
      <c r="U609" s="16"/>
      <c r="V609" s="16"/>
      <c r="W609" s="16"/>
      <c r="X609" s="16"/>
      <c r="Y609" s="16"/>
      <c r="Z609" s="16"/>
      <c r="AA609" s="16"/>
    </row>
    <row r="610" ht="12.0" customHeight="1">
      <c r="A610" s="63" t="s">
        <v>111</v>
      </c>
      <c r="B610" s="45">
        <v>0.0</v>
      </c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16"/>
      <c r="U610" s="16"/>
      <c r="V610" s="16"/>
      <c r="W610" s="16"/>
      <c r="X610" s="16"/>
      <c r="Y610" s="16"/>
      <c r="Z610" s="16"/>
      <c r="AA610" s="16"/>
    </row>
    <row r="611" ht="12.0" customHeight="1">
      <c r="A611" s="58" t="s">
        <v>103</v>
      </c>
      <c r="B611" s="29"/>
      <c r="C611" s="60">
        <f>Vendas!C622*(1-$B610)</f>
        <v>0</v>
      </c>
      <c r="D611" s="60">
        <f>Vendas!D622*(1-$B610)</f>
        <v>0</v>
      </c>
      <c r="E611" s="60">
        <f>Vendas!E622*(1-$B610)</f>
        <v>0</v>
      </c>
      <c r="F611" s="60">
        <f>Vendas!F622*(1-$B610)</f>
        <v>0</v>
      </c>
      <c r="G611" s="60">
        <f>Vendas!G622*(1-$B610)</f>
        <v>0</v>
      </c>
      <c r="H611" s="60">
        <f>Vendas!H622*(1-$B610)</f>
        <v>0</v>
      </c>
      <c r="I611" s="60">
        <f>Vendas!I622*(1-$B610)</f>
        <v>0</v>
      </c>
      <c r="J611" s="60">
        <f>Vendas!J622*(1-$B610)</f>
        <v>0</v>
      </c>
      <c r="K611" s="60">
        <f>Vendas!K622*(1-$B610)</f>
        <v>0</v>
      </c>
      <c r="L611" s="60">
        <f>Vendas!L622*(1-$B610)</f>
        <v>0</v>
      </c>
      <c r="M611" s="60">
        <f>Vendas!M622*(1-$B610)</f>
        <v>0</v>
      </c>
      <c r="N611" s="60">
        <f>Vendas!N622*(1-$B610)</f>
        <v>0</v>
      </c>
      <c r="O611" s="60">
        <f>AVERAGE(C611:N611)</f>
        <v>0</v>
      </c>
      <c r="P611" s="60">
        <f>Vendas!P622*(1-Aprovisionamento!$B610)</f>
        <v>0</v>
      </c>
      <c r="Q611" s="60">
        <f>Vendas!Q622*(1-Aprovisionamento!$B610)</f>
        <v>0</v>
      </c>
      <c r="R611" s="60">
        <f>Vendas!R622*(1-Aprovisionamento!$B610)</f>
        <v>0</v>
      </c>
      <c r="S611" s="60">
        <f>Vendas!S622*(1-Aprovisionamento!$B610)</f>
        <v>0</v>
      </c>
      <c r="T611" s="16"/>
      <c r="U611" s="16"/>
      <c r="V611" s="16"/>
      <c r="W611" s="16"/>
      <c r="X611" s="16"/>
      <c r="Y611" s="16"/>
      <c r="Z611" s="16"/>
      <c r="AA611" s="16"/>
    </row>
    <row r="612" ht="12.0" customHeight="1">
      <c r="A612" s="58" t="s">
        <v>112</v>
      </c>
      <c r="B612" s="29"/>
      <c r="C612" s="60">
        <f t="shared" ref="C612:N612" si="672">C609*C611</f>
        <v>0</v>
      </c>
      <c r="D612" s="60">
        <f t="shared" si="672"/>
        <v>0</v>
      </c>
      <c r="E612" s="60">
        <f t="shared" si="672"/>
        <v>0</v>
      </c>
      <c r="F612" s="60">
        <f t="shared" si="672"/>
        <v>0</v>
      </c>
      <c r="G612" s="60">
        <f t="shared" si="672"/>
        <v>0</v>
      </c>
      <c r="H612" s="60">
        <f t="shared" si="672"/>
        <v>0</v>
      </c>
      <c r="I612" s="60">
        <f t="shared" si="672"/>
        <v>0</v>
      </c>
      <c r="J612" s="60">
        <f t="shared" si="672"/>
        <v>0</v>
      </c>
      <c r="K612" s="60">
        <f t="shared" si="672"/>
        <v>0</v>
      </c>
      <c r="L612" s="60">
        <f t="shared" si="672"/>
        <v>0</v>
      </c>
      <c r="M612" s="60">
        <f t="shared" si="672"/>
        <v>0</v>
      </c>
      <c r="N612" s="60">
        <f t="shared" si="672"/>
        <v>0</v>
      </c>
      <c r="O612" s="60">
        <f>SUM(C612:N612)</f>
        <v>0</v>
      </c>
      <c r="P612" s="60">
        <f t="shared" ref="P612:S612" si="673">P609*P611</f>
        <v>0</v>
      </c>
      <c r="Q612" s="60">
        <f t="shared" si="673"/>
        <v>0</v>
      </c>
      <c r="R612" s="60">
        <f t="shared" si="673"/>
        <v>0</v>
      </c>
      <c r="S612" s="60">
        <f t="shared" si="673"/>
        <v>0</v>
      </c>
      <c r="T612" s="16"/>
      <c r="U612" s="16"/>
      <c r="V612" s="16"/>
      <c r="W612" s="16"/>
      <c r="X612" s="16"/>
      <c r="Y612" s="16"/>
      <c r="Z612" s="16"/>
      <c r="AA612" s="16"/>
    </row>
    <row r="613" ht="12.0" customHeight="1">
      <c r="A613" s="58" t="s">
        <v>96</v>
      </c>
      <c r="B613" s="29"/>
      <c r="C613" s="61" t="str">
        <f>Vendas!C624</f>
        <v/>
      </c>
      <c r="D613" s="61" t="str">
        <f>Vendas!D624</f>
        <v/>
      </c>
      <c r="E613" s="61" t="str">
        <f>Vendas!E624</f>
        <v/>
      </c>
      <c r="F613" s="61" t="str">
        <f>Vendas!F624</f>
        <v/>
      </c>
      <c r="G613" s="61" t="str">
        <f>Vendas!G624</f>
        <v/>
      </c>
      <c r="H613" s="61" t="str">
        <f>Vendas!H624</f>
        <v/>
      </c>
      <c r="I613" s="61" t="str">
        <f>Vendas!I624</f>
        <v/>
      </c>
      <c r="J613" s="61" t="str">
        <f>Vendas!J624</f>
        <v/>
      </c>
      <c r="K613" s="61" t="str">
        <f>Vendas!K624</f>
        <v/>
      </c>
      <c r="L613" s="61" t="str">
        <f>Vendas!L624</f>
        <v/>
      </c>
      <c r="M613" s="61" t="str">
        <f>Vendas!M624</f>
        <v/>
      </c>
      <c r="N613" s="61" t="str">
        <f>Vendas!N624</f>
        <v/>
      </c>
      <c r="O613" s="60"/>
      <c r="P613" s="60"/>
      <c r="Q613" s="60"/>
      <c r="R613" s="60"/>
      <c r="S613" s="60"/>
      <c r="T613" s="16"/>
      <c r="U613" s="16"/>
      <c r="V613" s="16"/>
      <c r="W613" s="16"/>
      <c r="X613" s="16"/>
      <c r="Y613" s="16"/>
      <c r="Z613" s="16"/>
      <c r="AA613" s="16"/>
    </row>
    <row r="614" ht="12.0" customHeight="1">
      <c r="A614" s="58" t="s">
        <v>113</v>
      </c>
      <c r="B614" s="29"/>
      <c r="C614" s="60">
        <f t="shared" ref="C614:N614" si="674">C612*C613</f>
        <v>0</v>
      </c>
      <c r="D614" s="60">
        <f t="shared" si="674"/>
        <v>0</v>
      </c>
      <c r="E614" s="60">
        <f t="shared" si="674"/>
        <v>0</v>
      </c>
      <c r="F614" s="60">
        <f t="shared" si="674"/>
        <v>0</v>
      </c>
      <c r="G614" s="60">
        <f t="shared" si="674"/>
        <v>0</v>
      </c>
      <c r="H614" s="60">
        <f t="shared" si="674"/>
        <v>0</v>
      </c>
      <c r="I614" s="60">
        <f t="shared" si="674"/>
        <v>0</v>
      </c>
      <c r="J614" s="60">
        <f t="shared" si="674"/>
        <v>0</v>
      </c>
      <c r="K614" s="60">
        <f t="shared" si="674"/>
        <v>0</v>
      </c>
      <c r="L614" s="60">
        <f t="shared" si="674"/>
        <v>0</v>
      </c>
      <c r="M614" s="60">
        <f t="shared" si="674"/>
        <v>0</v>
      </c>
      <c r="N614" s="60">
        <f t="shared" si="674"/>
        <v>0</v>
      </c>
      <c r="O614" s="60">
        <f t="shared" ref="O614:O617" si="677">SUM(C614:N614)</f>
        <v>0</v>
      </c>
      <c r="P614" s="60">
        <f t="shared" ref="P614:S614" si="675">P612*$C613</f>
        <v>0</v>
      </c>
      <c r="Q614" s="60">
        <f t="shared" si="675"/>
        <v>0</v>
      </c>
      <c r="R614" s="60">
        <f t="shared" si="675"/>
        <v>0</v>
      </c>
      <c r="S614" s="60">
        <f t="shared" si="675"/>
        <v>0</v>
      </c>
      <c r="T614" s="16"/>
      <c r="U614" s="16"/>
      <c r="V614" s="16"/>
      <c r="W614" s="16"/>
      <c r="X614" s="16"/>
      <c r="Y614" s="16"/>
      <c r="Z614" s="16"/>
      <c r="AA614" s="16"/>
    </row>
    <row r="615" ht="12.0" customHeight="1">
      <c r="A615" s="58" t="s">
        <v>98</v>
      </c>
      <c r="B615" s="29"/>
      <c r="C615" s="60">
        <f t="shared" ref="C615:N615" si="676">C612+C614</f>
        <v>0</v>
      </c>
      <c r="D615" s="60">
        <f t="shared" si="676"/>
        <v>0</v>
      </c>
      <c r="E615" s="60">
        <f t="shared" si="676"/>
        <v>0</v>
      </c>
      <c r="F615" s="60">
        <f t="shared" si="676"/>
        <v>0</v>
      </c>
      <c r="G615" s="60">
        <f t="shared" si="676"/>
        <v>0</v>
      </c>
      <c r="H615" s="60">
        <f t="shared" si="676"/>
        <v>0</v>
      </c>
      <c r="I615" s="60">
        <f t="shared" si="676"/>
        <v>0</v>
      </c>
      <c r="J615" s="60">
        <f t="shared" si="676"/>
        <v>0</v>
      </c>
      <c r="K615" s="60">
        <f t="shared" si="676"/>
        <v>0</v>
      </c>
      <c r="L615" s="60">
        <f t="shared" si="676"/>
        <v>0</v>
      </c>
      <c r="M615" s="60">
        <f t="shared" si="676"/>
        <v>0</v>
      </c>
      <c r="N615" s="60">
        <f t="shared" si="676"/>
        <v>0</v>
      </c>
      <c r="O615" s="60">
        <f t="shared" si="677"/>
        <v>0</v>
      </c>
      <c r="P615" s="60">
        <f t="shared" ref="P615:S615" si="678">P612+P614</f>
        <v>0</v>
      </c>
      <c r="Q615" s="60">
        <f t="shared" si="678"/>
        <v>0</v>
      </c>
      <c r="R615" s="60">
        <f t="shared" si="678"/>
        <v>0</v>
      </c>
      <c r="S615" s="60">
        <f t="shared" si="678"/>
        <v>0</v>
      </c>
      <c r="T615" s="16"/>
      <c r="U615" s="16"/>
      <c r="V615" s="16"/>
      <c r="W615" s="16"/>
      <c r="X615" s="16"/>
      <c r="Y615" s="16"/>
      <c r="Z615" s="16"/>
      <c r="AA615" s="16"/>
    </row>
    <row r="616" ht="12.0" customHeight="1">
      <c r="A616" s="63" t="s">
        <v>99</v>
      </c>
      <c r="B616" s="64">
        <v>0.25</v>
      </c>
      <c r="C616" s="60">
        <f t="shared" ref="C616:N616" si="679">C615*$B$16</f>
        <v>0</v>
      </c>
      <c r="D616" s="60">
        <f t="shared" si="679"/>
        <v>0</v>
      </c>
      <c r="E616" s="60">
        <f t="shared" si="679"/>
        <v>0</v>
      </c>
      <c r="F616" s="60">
        <f t="shared" si="679"/>
        <v>0</v>
      </c>
      <c r="G616" s="60">
        <f t="shared" si="679"/>
        <v>0</v>
      </c>
      <c r="H616" s="60">
        <f t="shared" si="679"/>
        <v>0</v>
      </c>
      <c r="I616" s="60">
        <f t="shared" si="679"/>
        <v>0</v>
      </c>
      <c r="J616" s="60">
        <f t="shared" si="679"/>
        <v>0</v>
      </c>
      <c r="K616" s="60">
        <f t="shared" si="679"/>
        <v>0</v>
      </c>
      <c r="L616" s="60">
        <f t="shared" si="679"/>
        <v>0</v>
      </c>
      <c r="M616" s="60">
        <f t="shared" si="679"/>
        <v>0</v>
      </c>
      <c r="N616" s="60">
        <f t="shared" si="679"/>
        <v>0</v>
      </c>
      <c r="O616" s="60">
        <f t="shared" si="677"/>
        <v>0</v>
      </c>
      <c r="P616" s="60">
        <f t="shared" ref="P616:S616" si="680">P615*$B616</f>
        <v>0</v>
      </c>
      <c r="Q616" s="60">
        <f t="shared" si="680"/>
        <v>0</v>
      </c>
      <c r="R616" s="60">
        <f t="shared" si="680"/>
        <v>0</v>
      </c>
      <c r="S616" s="60">
        <f t="shared" si="680"/>
        <v>0</v>
      </c>
      <c r="T616" s="16"/>
      <c r="U616" s="16"/>
      <c r="V616" s="16"/>
      <c r="W616" s="16"/>
      <c r="X616" s="16"/>
      <c r="Y616" s="16"/>
      <c r="Z616" s="16"/>
      <c r="AA616" s="16"/>
    </row>
    <row r="617" ht="12.0" customHeight="1">
      <c r="A617" s="63" t="s">
        <v>100</v>
      </c>
      <c r="B617" s="65">
        <f>1-B616</f>
        <v>0.75</v>
      </c>
      <c r="C617" s="60">
        <f t="shared" ref="C617:N617" si="681">C615*$B$17</f>
        <v>0</v>
      </c>
      <c r="D617" s="60">
        <f t="shared" si="681"/>
        <v>0</v>
      </c>
      <c r="E617" s="60">
        <f t="shared" si="681"/>
        <v>0</v>
      </c>
      <c r="F617" s="60">
        <f t="shared" si="681"/>
        <v>0</v>
      </c>
      <c r="G617" s="60">
        <f t="shared" si="681"/>
        <v>0</v>
      </c>
      <c r="H617" s="60">
        <f t="shared" si="681"/>
        <v>0</v>
      </c>
      <c r="I617" s="60">
        <f t="shared" si="681"/>
        <v>0</v>
      </c>
      <c r="J617" s="60">
        <f t="shared" si="681"/>
        <v>0</v>
      </c>
      <c r="K617" s="60">
        <f t="shared" si="681"/>
        <v>0</v>
      </c>
      <c r="L617" s="60">
        <f t="shared" si="681"/>
        <v>0</v>
      </c>
      <c r="M617" s="60">
        <f t="shared" si="681"/>
        <v>0</v>
      </c>
      <c r="N617" s="60">
        <f t="shared" si="681"/>
        <v>0</v>
      </c>
      <c r="O617" s="60">
        <f t="shared" si="677"/>
        <v>0</v>
      </c>
      <c r="P617" s="60">
        <f t="shared" ref="P617:S617" si="682">P615-P616</f>
        <v>0</v>
      </c>
      <c r="Q617" s="60">
        <f t="shared" si="682"/>
        <v>0</v>
      </c>
      <c r="R617" s="60">
        <f t="shared" si="682"/>
        <v>0</v>
      </c>
      <c r="S617" s="60">
        <f t="shared" si="682"/>
        <v>0</v>
      </c>
      <c r="T617" s="16"/>
      <c r="U617" s="16"/>
      <c r="V617" s="16"/>
      <c r="W617" s="16"/>
      <c r="X617" s="16"/>
      <c r="Y617" s="16"/>
      <c r="Z617" s="16"/>
      <c r="AA617" s="16"/>
    </row>
    <row r="618" ht="12.0" customHeight="1">
      <c r="A618" s="51" t="str">
        <f>Vendas!A629</f>
        <v/>
      </c>
      <c r="B618" s="29"/>
      <c r="C618" s="52" t="s">
        <v>73</v>
      </c>
      <c r="D618" s="52" t="s">
        <v>74</v>
      </c>
      <c r="E618" s="52" t="s">
        <v>75</v>
      </c>
      <c r="F618" s="52" t="s">
        <v>76</v>
      </c>
      <c r="G618" s="52" t="s">
        <v>77</v>
      </c>
      <c r="H618" s="52" t="s">
        <v>78</v>
      </c>
      <c r="I618" s="52" t="s">
        <v>79</v>
      </c>
      <c r="J618" s="52" t="s">
        <v>80</v>
      </c>
      <c r="K618" s="52" t="s">
        <v>81</v>
      </c>
      <c r="L618" s="52" t="s">
        <v>82</v>
      </c>
      <c r="M618" s="52" t="s">
        <v>83</v>
      </c>
      <c r="N618" s="52" t="s">
        <v>84</v>
      </c>
      <c r="O618" s="52" t="s">
        <v>26</v>
      </c>
      <c r="P618" s="52" t="s">
        <v>27</v>
      </c>
      <c r="Q618" s="52" t="s">
        <v>28</v>
      </c>
      <c r="R618" s="52" t="s">
        <v>29</v>
      </c>
      <c r="S618" s="52" t="s">
        <v>30</v>
      </c>
      <c r="T618" s="16"/>
      <c r="U618" s="16"/>
      <c r="V618" s="16"/>
      <c r="W618" s="16"/>
      <c r="X618" s="16"/>
      <c r="Y618" s="16"/>
      <c r="Z618" s="16"/>
      <c r="AA618" s="16"/>
    </row>
    <row r="619" ht="12.0" customHeight="1">
      <c r="A619" s="58" t="s">
        <v>102</v>
      </c>
      <c r="B619" s="29"/>
      <c r="C619" s="56" t="str">
        <f>Vendas!C631</f>
        <v/>
      </c>
      <c r="D619" s="56" t="str">
        <f>Vendas!D631</f>
        <v/>
      </c>
      <c r="E619" s="56" t="str">
        <f>Vendas!E631</f>
        <v/>
      </c>
      <c r="F619" s="56" t="str">
        <f>Vendas!F631</f>
        <v/>
      </c>
      <c r="G619" s="56" t="str">
        <f>Vendas!G631</f>
        <v/>
      </c>
      <c r="H619" s="56" t="str">
        <f>Vendas!H631</f>
        <v/>
      </c>
      <c r="I619" s="56" t="str">
        <f>Vendas!I631</f>
        <v/>
      </c>
      <c r="J619" s="56" t="str">
        <f>Vendas!J631</f>
        <v/>
      </c>
      <c r="K619" s="56" t="str">
        <f>Vendas!K631</f>
        <v/>
      </c>
      <c r="L619" s="56" t="str">
        <f>Vendas!L631</f>
        <v/>
      </c>
      <c r="M619" s="56" t="str">
        <f>Vendas!M631</f>
        <v/>
      </c>
      <c r="N619" s="56" t="str">
        <f>Vendas!N631</f>
        <v/>
      </c>
      <c r="O619" s="56">
        <f>SUM(C619:N619)</f>
        <v>0</v>
      </c>
      <c r="P619" s="56" t="str">
        <f>Vendas!P631</f>
        <v/>
      </c>
      <c r="Q619" s="56" t="str">
        <f>Vendas!Q631</f>
        <v/>
      </c>
      <c r="R619" s="56" t="str">
        <f>Vendas!R631</f>
        <v/>
      </c>
      <c r="S619" s="56" t="str">
        <f>Vendas!S631</f>
        <v/>
      </c>
      <c r="T619" s="16"/>
      <c r="U619" s="16"/>
      <c r="V619" s="16"/>
      <c r="W619" s="16"/>
      <c r="X619" s="16"/>
      <c r="Y619" s="16"/>
      <c r="Z619" s="16"/>
      <c r="AA619" s="16"/>
    </row>
    <row r="620" ht="12.0" customHeight="1">
      <c r="A620" s="63" t="s">
        <v>111</v>
      </c>
      <c r="B620" s="45">
        <v>0.0</v>
      </c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16"/>
      <c r="U620" s="16"/>
      <c r="V620" s="16"/>
      <c r="W620" s="16"/>
      <c r="X620" s="16"/>
      <c r="Y620" s="16"/>
      <c r="Z620" s="16"/>
      <c r="AA620" s="16"/>
    </row>
    <row r="621" ht="12.0" customHeight="1">
      <c r="A621" s="58" t="s">
        <v>103</v>
      </c>
      <c r="B621" s="29"/>
      <c r="C621" s="60">
        <f>Vendas!C632*(1-$B620)</f>
        <v>0</v>
      </c>
      <c r="D621" s="60">
        <f>Vendas!D632*(1-$B620)</f>
        <v>0</v>
      </c>
      <c r="E621" s="60">
        <f>Vendas!E632*(1-$B620)</f>
        <v>0</v>
      </c>
      <c r="F621" s="60">
        <f>Vendas!F632*(1-$B620)</f>
        <v>0</v>
      </c>
      <c r="G621" s="60">
        <f>Vendas!G632*(1-$B620)</f>
        <v>0</v>
      </c>
      <c r="H621" s="60">
        <f>Vendas!H632*(1-$B620)</f>
        <v>0</v>
      </c>
      <c r="I621" s="60">
        <f>Vendas!I632*(1-$B620)</f>
        <v>0</v>
      </c>
      <c r="J621" s="60">
        <f>Vendas!J632*(1-$B620)</f>
        <v>0</v>
      </c>
      <c r="K621" s="60">
        <f>Vendas!K632*(1-$B620)</f>
        <v>0</v>
      </c>
      <c r="L621" s="60">
        <f>Vendas!L632*(1-$B620)</f>
        <v>0</v>
      </c>
      <c r="M621" s="60">
        <f>Vendas!M632*(1-$B620)</f>
        <v>0</v>
      </c>
      <c r="N621" s="60">
        <f>Vendas!N632*(1-$B620)</f>
        <v>0</v>
      </c>
      <c r="O621" s="60">
        <f>AVERAGE(C621:N621)</f>
        <v>0</v>
      </c>
      <c r="P621" s="60">
        <f>Vendas!P632*(1-Aprovisionamento!$B620)</f>
        <v>0</v>
      </c>
      <c r="Q621" s="60">
        <f>Vendas!Q632*(1-Aprovisionamento!$B620)</f>
        <v>0</v>
      </c>
      <c r="R621" s="60">
        <f>Vendas!R632*(1-Aprovisionamento!$B620)</f>
        <v>0</v>
      </c>
      <c r="S621" s="60">
        <f>Vendas!S632*(1-Aprovisionamento!$B620)</f>
        <v>0</v>
      </c>
      <c r="T621" s="16"/>
      <c r="U621" s="16"/>
      <c r="V621" s="16"/>
      <c r="W621" s="16"/>
      <c r="X621" s="16"/>
      <c r="Y621" s="16"/>
      <c r="Z621" s="16"/>
      <c r="AA621" s="16"/>
    </row>
    <row r="622" ht="12.0" customHeight="1">
      <c r="A622" s="58" t="s">
        <v>112</v>
      </c>
      <c r="B622" s="29"/>
      <c r="C622" s="60">
        <f t="shared" ref="C622:N622" si="683">C619*C621</f>
        <v>0</v>
      </c>
      <c r="D622" s="60">
        <f t="shared" si="683"/>
        <v>0</v>
      </c>
      <c r="E622" s="60">
        <f t="shared" si="683"/>
        <v>0</v>
      </c>
      <c r="F622" s="60">
        <f t="shared" si="683"/>
        <v>0</v>
      </c>
      <c r="G622" s="60">
        <f t="shared" si="683"/>
        <v>0</v>
      </c>
      <c r="H622" s="60">
        <f t="shared" si="683"/>
        <v>0</v>
      </c>
      <c r="I622" s="60">
        <f t="shared" si="683"/>
        <v>0</v>
      </c>
      <c r="J622" s="60">
        <f t="shared" si="683"/>
        <v>0</v>
      </c>
      <c r="K622" s="60">
        <f t="shared" si="683"/>
        <v>0</v>
      </c>
      <c r="L622" s="60">
        <f t="shared" si="683"/>
        <v>0</v>
      </c>
      <c r="M622" s="60">
        <f t="shared" si="683"/>
        <v>0</v>
      </c>
      <c r="N622" s="60">
        <f t="shared" si="683"/>
        <v>0</v>
      </c>
      <c r="O622" s="60">
        <f>SUM(C622:N622)</f>
        <v>0</v>
      </c>
      <c r="P622" s="60">
        <f t="shared" ref="P622:S622" si="684">P619*P621</f>
        <v>0</v>
      </c>
      <c r="Q622" s="60">
        <f t="shared" si="684"/>
        <v>0</v>
      </c>
      <c r="R622" s="60">
        <f t="shared" si="684"/>
        <v>0</v>
      </c>
      <c r="S622" s="60">
        <f t="shared" si="684"/>
        <v>0</v>
      </c>
      <c r="T622" s="16"/>
      <c r="U622" s="16"/>
      <c r="V622" s="16"/>
      <c r="W622" s="16"/>
      <c r="X622" s="16"/>
      <c r="Y622" s="16"/>
      <c r="Z622" s="16"/>
      <c r="AA622" s="16"/>
    </row>
    <row r="623" ht="12.0" customHeight="1">
      <c r="A623" s="58" t="s">
        <v>96</v>
      </c>
      <c r="B623" s="29"/>
      <c r="C623" s="61" t="str">
        <f>Vendas!C634</f>
        <v/>
      </c>
      <c r="D623" s="61" t="str">
        <f>Vendas!D634</f>
        <v/>
      </c>
      <c r="E623" s="61" t="str">
        <f>Vendas!E634</f>
        <v/>
      </c>
      <c r="F623" s="61" t="str">
        <f>Vendas!F634</f>
        <v/>
      </c>
      <c r="G623" s="61" t="str">
        <f>Vendas!G634</f>
        <v/>
      </c>
      <c r="H623" s="61" t="str">
        <f>Vendas!H634</f>
        <v/>
      </c>
      <c r="I623" s="61" t="str">
        <f>Vendas!I634</f>
        <v/>
      </c>
      <c r="J623" s="61" t="str">
        <f>Vendas!J634</f>
        <v/>
      </c>
      <c r="K623" s="61" t="str">
        <f>Vendas!K634</f>
        <v/>
      </c>
      <c r="L623" s="61" t="str">
        <f>Vendas!L634</f>
        <v/>
      </c>
      <c r="M623" s="61" t="str">
        <f>Vendas!M634</f>
        <v/>
      </c>
      <c r="N623" s="61" t="str">
        <f>Vendas!N634</f>
        <v/>
      </c>
      <c r="O623" s="60"/>
      <c r="P623" s="60"/>
      <c r="Q623" s="60"/>
      <c r="R623" s="60"/>
      <c r="S623" s="60"/>
      <c r="T623" s="16"/>
      <c r="U623" s="16"/>
      <c r="V623" s="16"/>
      <c r="W623" s="16"/>
      <c r="X623" s="16"/>
      <c r="Y623" s="16"/>
      <c r="Z623" s="16"/>
      <c r="AA623" s="16"/>
    </row>
    <row r="624" ht="12.0" customHeight="1">
      <c r="A624" s="58" t="s">
        <v>113</v>
      </c>
      <c r="B624" s="29"/>
      <c r="C624" s="60">
        <f t="shared" ref="C624:N624" si="685">C622*C623</f>
        <v>0</v>
      </c>
      <c r="D624" s="60">
        <f t="shared" si="685"/>
        <v>0</v>
      </c>
      <c r="E624" s="60">
        <f t="shared" si="685"/>
        <v>0</v>
      </c>
      <c r="F624" s="60">
        <f t="shared" si="685"/>
        <v>0</v>
      </c>
      <c r="G624" s="60">
        <f t="shared" si="685"/>
        <v>0</v>
      </c>
      <c r="H624" s="60">
        <f t="shared" si="685"/>
        <v>0</v>
      </c>
      <c r="I624" s="60">
        <f t="shared" si="685"/>
        <v>0</v>
      </c>
      <c r="J624" s="60">
        <f t="shared" si="685"/>
        <v>0</v>
      </c>
      <c r="K624" s="60">
        <f t="shared" si="685"/>
        <v>0</v>
      </c>
      <c r="L624" s="60">
        <f t="shared" si="685"/>
        <v>0</v>
      </c>
      <c r="M624" s="60">
        <f t="shared" si="685"/>
        <v>0</v>
      </c>
      <c r="N624" s="60">
        <f t="shared" si="685"/>
        <v>0</v>
      </c>
      <c r="O624" s="60">
        <f t="shared" ref="O624:O627" si="688">SUM(C624:N624)</f>
        <v>0</v>
      </c>
      <c r="P624" s="60">
        <f t="shared" ref="P624:S624" si="686">P622*$C623</f>
        <v>0</v>
      </c>
      <c r="Q624" s="60">
        <f t="shared" si="686"/>
        <v>0</v>
      </c>
      <c r="R624" s="60">
        <f t="shared" si="686"/>
        <v>0</v>
      </c>
      <c r="S624" s="60">
        <f t="shared" si="686"/>
        <v>0</v>
      </c>
      <c r="T624" s="16"/>
      <c r="U624" s="16"/>
      <c r="V624" s="16"/>
      <c r="W624" s="16"/>
      <c r="X624" s="16"/>
      <c r="Y624" s="16"/>
      <c r="Z624" s="16"/>
      <c r="AA624" s="16"/>
    </row>
    <row r="625" ht="12.0" customHeight="1">
      <c r="A625" s="58" t="s">
        <v>98</v>
      </c>
      <c r="B625" s="29"/>
      <c r="C625" s="60">
        <f t="shared" ref="C625:N625" si="687">C622+C624</f>
        <v>0</v>
      </c>
      <c r="D625" s="60">
        <f t="shared" si="687"/>
        <v>0</v>
      </c>
      <c r="E625" s="60">
        <f t="shared" si="687"/>
        <v>0</v>
      </c>
      <c r="F625" s="60">
        <f t="shared" si="687"/>
        <v>0</v>
      </c>
      <c r="G625" s="60">
        <f t="shared" si="687"/>
        <v>0</v>
      </c>
      <c r="H625" s="60">
        <f t="shared" si="687"/>
        <v>0</v>
      </c>
      <c r="I625" s="60">
        <f t="shared" si="687"/>
        <v>0</v>
      </c>
      <c r="J625" s="60">
        <f t="shared" si="687"/>
        <v>0</v>
      </c>
      <c r="K625" s="60">
        <f t="shared" si="687"/>
        <v>0</v>
      </c>
      <c r="L625" s="60">
        <f t="shared" si="687"/>
        <v>0</v>
      </c>
      <c r="M625" s="60">
        <f t="shared" si="687"/>
        <v>0</v>
      </c>
      <c r="N625" s="60">
        <f t="shared" si="687"/>
        <v>0</v>
      </c>
      <c r="O625" s="60">
        <f t="shared" si="688"/>
        <v>0</v>
      </c>
      <c r="P625" s="60">
        <f t="shared" ref="P625:S625" si="689">P622+P624</f>
        <v>0</v>
      </c>
      <c r="Q625" s="60">
        <f t="shared" si="689"/>
        <v>0</v>
      </c>
      <c r="R625" s="60">
        <f t="shared" si="689"/>
        <v>0</v>
      </c>
      <c r="S625" s="60">
        <f t="shared" si="689"/>
        <v>0</v>
      </c>
      <c r="T625" s="16"/>
      <c r="U625" s="16"/>
      <c r="V625" s="16"/>
      <c r="W625" s="16"/>
      <c r="X625" s="16"/>
      <c r="Y625" s="16"/>
      <c r="Z625" s="16"/>
      <c r="AA625" s="16"/>
    </row>
    <row r="626" ht="12.0" customHeight="1">
      <c r="A626" s="63" t="s">
        <v>99</v>
      </c>
      <c r="B626" s="64">
        <v>0.25</v>
      </c>
      <c r="C626" s="60">
        <f t="shared" ref="C626:N626" si="690">C625*$B$16</f>
        <v>0</v>
      </c>
      <c r="D626" s="60">
        <f t="shared" si="690"/>
        <v>0</v>
      </c>
      <c r="E626" s="60">
        <f t="shared" si="690"/>
        <v>0</v>
      </c>
      <c r="F626" s="60">
        <f t="shared" si="690"/>
        <v>0</v>
      </c>
      <c r="G626" s="60">
        <f t="shared" si="690"/>
        <v>0</v>
      </c>
      <c r="H626" s="60">
        <f t="shared" si="690"/>
        <v>0</v>
      </c>
      <c r="I626" s="60">
        <f t="shared" si="690"/>
        <v>0</v>
      </c>
      <c r="J626" s="60">
        <f t="shared" si="690"/>
        <v>0</v>
      </c>
      <c r="K626" s="60">
        <f t="shared" si="690"/>
        <v>0</v>
      </c>
      <c r="L626" s="60">
        <f t="shared" si="690"/>
        <v>0</v>
      </c>
      <c r="M626" s="60">
        <f t="shared" si="690"/>
        <v>0</v>
      </c>
      <c r="N626" s="60">
        <f t="shared" si="690"/>
        <v>0</v>
      </c>
      <c r="O626" s="60">
        <f t="shared" si="688"/>
        <v>0</v>
      </c>
      <c r="P626" s="60">
        <f t="shared" ref="P626:S626" si="691">P625*$B626</f>
        <v>0</v>
      </c>
      <c r="Q626" s="60">
        <f t="shared" si="691"/>
        <v>0</v>
      </c>
      <c r="R626" s="60">
        <f t="shared" si="691"/>
        <v>0</v>
      </c>
      <c r="S626" s="60">
        <f t="shared" si="691"/>
        <v>0</v>
      </c>
      <c r="T626" s="16"/>
      <c r="U626" s="16"/>
      <c r="V626" s="16"/>
      <c r="W626" s="16"/>
      <c r="X626" s="16"/>
      <c r="Y626" s="16"/>
      <c r="Z626" s="16"/>
      <c r="AA626" s="16"/>
    </row>
    <row r="627" ht="12.0" customHeight="1">
      <c r="A627" s="63" t="s">
        <v>100</v>
      </c>
      <c r="B627" s="65">
        <f>1-B626</f>
        <v>0.75</v>
      </c>
      <c r="C627" s="60">
        <f t="shared" ref="C627:N627" si="692">C625*$B$17</f>
        <v>0</v>
      </c>
      <c r="D627" s="60">
        <f t="shared" si="692"/>
        <v>0</v>
      </c>
      <c r="E627" s="60">
        <f t="shared" si="692"/>
        <v>0</v>
      </c>
      <c r="F627" s="60">
        <f t="shared" si="692"/>
        <v>0</v>
      </c>
      <c r="G627" s="60">
        <f t="shared" si="692"/>
        <v>0</v>
      </c>
      <c r="H627" s="60">
        <f t="shared" si="692"/>
        <v>0</v>
      </c>
      <c r="I627" s="60">
        <f t="shared" si="692"/>
        <v>0</v>
      </c>
      <c r="J627" s="60">
        <f t="shared" si="692"/>
        <v>0</v>
      </c>
      <c r="K627" s="60">
        <f t="shared" si="692"/>
        <v>0</v>
      </c>
      <c r="L627" s="60">
        <f t="shared" si="692"/>
        <v>0</v>
      </c>
      <c r="M627" s="60">
        <f t="shared" si="692"/>
        <v>0</v>
      </c>
      <c r="N627" s="60">
        <f t="shared" si="692"/>
        <v>0</v>
      </c>
      <c r="O627" s="60">
        <f t="shared" si="688"/>
        <v>0</v>
      </c>
      <c r="P627" s="60">
        <f t="shared" ref="P627:S627" si="693">P625-P626</f>
        <v>0</v>
      </c>
      <c r="Q627" s="60">
        <f t="shared" si="693"/>
        <v>0</v>
      </c>
      <c r="R627" s="60">
        <f t="shared" si="693"/>
        <v>0</v>
      </c>
      <c r="S627" s="60">
        <f t="shared" si="693"/>
        <v>0</v>
      </c>
      <c r="T627" s="16"/>
      <c r="U627" s="16"/>
      <c r="V627" s="16"/>
      <c r="W627" s="16"/>
      <c r="X627" s="16"/>
      <c r="Y627" s="16"/>
      <c r="Z627" s="16"/>
      <c r="AA627" s="16"/>
    </row>
    <row r="628" ht="12.0" customHeight="1">
      <c r="A628" s="51" t="str">
        <f>Vendas!A639</f>
        <v/>
      </c>
      <c r="B628" s="29"/>
      <c r="C628" s="52" t="s">
        <v>73</v>
      </c>
      <c r="D628" s="52" t="s">
        <v>74</v>
      </c>
      <c r="E628" s="52" t="s">
        <v>75</v>
      </c>
      <c r="F628" s="52" t="s">
        <v>76</v>
      </c>
      <c r="G628" s="52" t="s">
        <v>77</v>
      </c>
      <c r="H628" s="52" t="s">
        <v>78</v>
      </c>
      <c r="I628" s="52" t="s">
        <v>79</v>
      </c>
      <c r="J628" s="52" t="s">
        <v>80</v>
      </c>
      <c r="K628" s="52" t="s">
        <v>81</v>
      </c>
      <c r="L628" s="52" t="s">
        <v>82</v>
      </c>
      <c r="M628" s="52" t="s">
        <v>83</v>
      </c>
      <c r="N628" s="52" t="s">
        <v>84</v>
      </c>
      <c r="O628" s="52" t="s">
        <v>26</v>
      </c>
      <c r="P628" s="52" t="s">
        <v>27</v>
      </c>
      <c r="Q628" s="52" t="s">
        <v>28</v>
      </c>
      <c r="R628" s="52" t="s">
        <v>29</v>
      </c>
      <c r="S628" s="52" t="s">
        <v>30</v>
      </c>
      <c r="T628" s="16"/>
      <c r="U628" s="16"/>
      <c r="V628" s="16"/>
      <c r="W628" s="16"/>
      <c r="X628" s="16"/>
      <c r="Y628" s="16"/>
      <c r="Z628" s="16"/>
      <c r="AA628" s="16"/>
    </row>
    <row r="629" ht="12.0" customHeight="1">
      <c r="A629" s="58" t="s">
        <v>102</v>
      </c>
      <c r="B629" s="29"/>
      <c r="C629" s="56" t="str">
        <f>Vendas!C641</f>
        <v/>
      </c>
      <c r="D629" s="56" t="str">
        <f>Vendas!D641</f>
        <v/>
      </c>
      <c r="E629" s="56" t="str">
        <f>Vendas!E591</f>
        <v/>
      </c>
      <c r="F629" s="56" t="str">
        <f>Vendas!F591</f>
        <v/>
      </c>
      <c r="G629" s="56" t="str">
        <f>Vendas!G591</f>
        <v/>
      </c>
      <c r="H629" s="56" t="str">
        <f>Vendas!H591</f>
        <v/>
      </c>
      <c r="I629" s="56" t="str">
        <f>Vendas!I591</f>
        <v/>
      </c>
      <c r="J629" s="56" t="str">
        <f>Vendas!J591</f>
        <v/>
      </c>
      <c r="K629" s="56" t="str">
        <f>Vendas!K591</f>
        <v/>
      </c>
      <c r="L629" s="56" t="str">
        <f>Vendas!L591</f>
        <v/>
      </c>
      <c r="M629" s="56" t="str">
        <f>Vendas!M591</f>
        <v/>
      </c>
      <c r="N629" s="56" t="str">
        <f>Vendas!N591</f>
        <v/>
      </c>
      <c r="O629" s="56">
        <f>SUM(C629:N629)</f>
        <v>0</v>
      </c>
      <c r="P629" s="56" t="str">
        <f>Vendas!P641</f>
        <v/>
      </c>
      <c r="Q629" s="56" t="str">
        <f>Vendas!Q641</f>
        <v/>
      </c>
      <c r="R629" s="56" t="str">
        <f>Vendas!R641</f>
        <v/>
      </c>
      <c r="S629" s="56" t="str">
        <f>Vendas!S641</f>
        <v/>
      </c>
      <c r="T629" s="16"/>
      <c r="U629" s="16"/>
      <c r="V629" s="16"/>
      <c r="W629" s="16"/>
      <c r="X629" s="16"/>
      <c r="Y629" s="16"/>
      <c r="Z629" s="16"/>
      <c r="AA629" s="16"/>
    </row>
    <row r="630" ht="12.0" customHeight="1">
      <c r="A630" s="63" t="s">
        <v>111</v>
      </c>
      <c r="B630" s="45">
        <v>0.0</v>
      </c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16"/>
      <c r="U630" s="16"/>
      <c r="V630" s="16"/>
      <c r="W630" s="16"/>
      <c r="X630" s="16"/>
      <c r="Y630" s="16"/>
      <c r="Z630" s="16"/>
      <c r="AA630" s="16"/>
    </row>
    <row r="631" ht="12.0" customHeight="1">
      <c r="A631" s="58" t="s">
        <v>103</v>
      </c>
      <c r="B631" s="29"/>
      <c r="C631" s="60">
        <f>Vendas!C642*(1-$B630)</f>
        <v>0</v>
      </c>
      <c r="D631" s="60">
        <f>Vendas!D642*(1-$B630)</f>
        <v>0</v>
      </c>
      <c r="E631" s="60">
        <f>Vendas!E642*(1-$B630)</f>
        <v>0</v>
      </c>
      <c r="F631" s="60">
        <f>Vendas!F642*(1-$B630)</f>
        <v>0</v>
      </c>
      <c r="G631" s="60">
        <f>Vendas!G642*(1-$B630)</f>
        <v>0</v>
      </c>
      <c r="H631" s="60">
        <f>Vendas!H642*(1-$B630)</f>
        <v>0</v>
      </c>
      <c r="I631" s="60">
        <f>Vendas!I642*(1-$B630)</f>
        <v>0</v>
      </c>
      <c r="J631" s="60">
        <f>Vendas!J642*(1-$B630)</f>
        <v>0</v>
      </c>
      <c r="K631" s="60">
        <f>Vendas!K642*(1-$B630)</f>
        <v>0</v>
      </c>
      <c r="L631" s="60">
        <f>Vendas!L642*(1-$B630)</f>
        <v>0</v>
      </c>
      <c r="M631" s="60">
        <f>Vendas!M642*(1-$B630)</f>
        <v>0</v>
      </c>
      <c r="N631" s="60">
        <f>Vendas!N642*(1-$B630)</f>
        <v>0</v>
      </c>
      <c r="O631" s="60">
        <f>AVERAGE(C631:N631)</f>
        <v>0</v>
      </c>
      <c r="P631" s="60">
        <f>Vendas!P642*(1-Aprovisionamento!$B630)</f>
        <v>0</v>
      </c>
      <c r="Q631" s="60">
        <f>Vendas!Q642*(1-Aprovisionamento!$B630)</f>
        <v>0</v>
      </c>
      <c r="R631" s="60">
        <f>Vendas!R642*(1-Aprovisionamento!$B630)</f>
        <v>0</v>
      </c>
      <c r="S631" s="60">
        <f>Vendas!S642*(1-Aprovisionamento!$B630)</f>
        <v>0</v>
      </c>
      <c r="T631" s="16"/>
      <c r="U631" s="16"/>
      <c r="V631" s="16"/>
      <c r="W631" s="16"/>
      <c r="X631" s="16"/>
      <c r="Y631" s="16"/>
      <c r="Z631" s="16"/>
      <c r="AA631" s="16"/>
    </row>
    <row r="632" ht="12.0" customHeight="1">
      <c r="A632" s="58" t="s">
        <v>112</v>
      </c>
      <c r="B632" s="29"/>
      <c r="C632" s="60">
        <f t="shared" ref="C632:N632" si="694">C629*C631</f>
        <v>0</v>
      </c>
      <c r="D632" s="60">
        <f t="shared" si="694"/>
        <v>0</v>
      </c>
      <c r="E632" s="60">
        <f t="shared" si="694"/>
        <v>0</v>
      </c>
      <c r="F632" s="60">
        <f t="shared" si="694"/>
        <v>0</v>
      </c>
      <c r="G632" s="60">
        <f t="shared" si="694"/>
        <v>0</v>
      </c>
      <c r="H632" s="60">
        <f t="shared" si="694"/>
        <v>0</v>
      </c>
      <c r="I632" s="60">
        <f t="shared" si="694"/>
        <v>0</v>
      </c>
      <c r="J632" s="60">
        <f t="shared" si="694"/>
        <v>0</v>
      </c>
      <c r="K632" s="60">
        <f t="shared" si="694"/>
        <v>0</v>
      </c>
      <c r="L632" s="60">
        <f t="shared" si="694"/>
        <v>0</v>
      </c>
      <c r="M632" s="60">
        <f t="shared" si="694"/>
        <v>0</v>
      </c>
      <c r="N632" s="60">
        <f t="shared" si="694"/>
        <v>0</v>
      </c>
      <c r="O632" s="60">
        <f>SUM(C632:N632)</f>
        <v>0</v>
      </c>
      <c r="P632" s="60">
        <f t="shared" ref="P632:S632" si="695">P629*P631</f>
        <v>0</v>
      </c>
      <c r="Q632" s="60">
        <f t="shared" si="695"/>
        <v>0</v>
      </c>
      <c r="R632" s="60">
        <f t="shared" si="695"/>
        <v>0</v>
      </c>
      <c r="S632" s="60">
        <f t="shared" si="695"/>
        <v>0</v>
      </c>
      <c r="T632" s="16"/>
      <c r="U632" s="16"/>
      <c r="V632" s="16"/>
      <c r="W632" s="16"/>
      <c r="X632" s="16"/>
      <c r="Y632" s="16"/>
      <c r="Z632" s="16"/>
      <c r="AA632" s="16"/>
    </row>
    <row r="633" ht="12.0" customHeight="1">
      <c r="A633" s="58" t="s">
        <v>96</v>
      </c>
      <c r="B633" s="29"/>
      <c r="C633" s="61" t="str">
        <f>Vendas!C644</f>
        <v/>
      </c>
      <c r="D633" s="61" t="str">
        <f>Vendas!D644</f>
        <v/>
      </c>
      <c r="E633" s="61" t="str">
        <f>Vendas!E644</f>
        <v/>
      </c>
      <c r="F633" s="61" t="str">
        <f>Vendas!F644</f>
        <v/>
      </c>
      <c r="G633" s="61" t="str">
        <f>Vendas!G644</f>
        <v/>
      </c>
      <c r="H633" s="61" t="str">
        <f>Vendas!H644</f>
        <v/>
      </c>
      <c r="I633" s="61" t="str">
        <f>Vendas!I644</f>
        <v/>
      </c>
      <c r="J633" s="61" t="str">
        <f>Vendas!J644</f>
        <v/>
      </c>
      <c r="K633" s="61" t="str">
        <f>Vendas!K644</f>
        <v/>
      </c>
      <c r="L633" s="61" t="str">
        <f>Vendas!L644</f>
        <v/>
      </c>
      <c r="M633" s="61" t="str">
        <f>Vendas!M644</f>
        <v/>
      </c>
      <c r="N633" s="61" t="str">
        <f>Vendas!N644</f>
        <v/>
      </c>
      <c r="O633" s="60"/>
      <c r="P633" s="60"/>
      <c r="Q633" s="60"/>
      <c r="R633" s="60"/>
      <c r="S633" s="60"/>
      <c r="T633" s="16"/>
      <c r="U633" s="16"/>
      <c r="V633" s="16"/>
      <c r="W633" s="16"/>
      <c r="X633" s="16"/>
      <c r="Y633" s="16"/>
      <c r="Z633" s="16"/>
      <c r="AA633" s="16"/>
    </row>
    <row r="634" ht="12.0" customHeight="1">
      <c r="A634" s="58" t="s">
        <v>113</v>
      </c>
      <c r="B634" s="29"/>
      <c r="C634" s="60">
        <f t="shared" ref="C634:N634" si="696">C632*C633</f>
        <v>0</v>
      </c>
      <c r="D634" s="60">
        <f t="shared" si="696"/>
        <v>0</v>
      </c>
      <c r="E634" s="60">
        <f t="shared" si="696"/>
        <v>0</v>
      </c>
      <c r="F634" s="60">
        <f t="shared" si="696"/>
        <v>0</v>
      </c>
      <c r="G634" s="60">
        <f t="shared" si="696"/>
        <v>0</v>
      </c>
      <c r="H634" s="60">
        <f t="shared" si="696"/>
        <v>0</v>
      </c>
      <c r="I634" s="60">
        <f t="shared" si="696"/>
        <v>0</v>
      </c>
      <c r="J634" s="60">
        <f t="shared" si="696"/>
        <v>0</v>
      </c>
      <c r="K634" s="60">
        <f t="shared" si="696"/>
        <v>0</v>
      </c>
      <c r="L634" s="60">
        <f t="shared" si="696"/>
        <v>0</v>
      </c>
      <c r="M634" s="60">
        <f t="shared" si="696"/>
        <v>0</v>
      </c>
      <c r="N634" s="60">
        <f t="shared" si="696"/>
        <v>0</v>
      </c>
      <c r="O634" s="60">
        <f t="shared" ref="O634:O637" si="699">SUM(C634:N634)</f>
        <v>0</v>
      </c>
      <c r="P634" s="60">
        <f t="shared" ref="P634:S634" si="697">P632*$C633</f>
        <v>0</v>
      </c>
      <c r="Q634" s="60">
        <f t="shared" si="697"/>
        <v>0</v>
      </c>
      <c r="R634" s="60">
        <f t="shared" si="697"/>
        <v>0</v>
      </c>
      <c r="S634" s="60">
        <f t="shared" si="697"/>
        <v>0</v>
      </c>
      <c r="T634" s="16"/>
      <c r="U634" s="16"/>
      <c r="V634" s="16"/>
      <c r="W634" s="16"/>
      <c r="X634" s="16"/>
      <c r="Y634" s="16"/>
      <c r="Z634" s="16"/>
      <c r="AA634" s="16"/>
    </row>
    <row r="635" ht="12.0" customHeight="1">
      <c r="A635" s="58" t="s">
        <v>98</v>
      </c>
      <c r="B635" s="29"/>
      <c r="C635" s="60">
        <f t="shared" ref="C635:N635" si="698">C632+C634</f>
        <v>0</v>
      </c>
      <c r="D635" s="60">
        <f t="shared" si="698"/>
        <v>0</v>
      </c>
      <c r="E635" s="60">
        <f t="shared" si="698"/>
        <v>0</v>
      </c>
      <c r="F635" s="60">
        <f t="shared" si="698"/>
        <v>0</v>
      </c>
      <c r="G635" s="60">
        <f t="shared" si="698"/>
        <v>0</v>
      </c>
      <c r="H635" s="60">
        <f t="shared" si="698"/>
        <v>0</v>
      </c>
      <c r="I635" s="60">
        <f t="shared" si="698"/>
        <v>0</v>
      </c>
      <c r="J635" s="60">
        <f t="shared" si="698"/>
        <v>0</v>
      </c>
      <c r="K635" s="60">
        <f t="shared" si="698"/>
        <v>0</v>
      </c>
      <c r="L635" s="60">
        <f t="shared" si="698"/>
        <v>0</v>
      </c>
      <c r="M635" s="60">
        <f t="shared" si="698"/>
        <v>0</v>
      </c>
      <c r="N635" s="60">
        <f t="shared" si="698"/>
        <v>0</v>
      </c>
      <c r="O635" s="60">
        <f t="shared" si="699"/>
        <v>0</v>
      </c>
      <c r="P635" s="60">
        <f t="shared" ref="P635:S635" si="700">P632+P634</f>
        <v>0</v>
      </c>
      <c r="Q635" s="60">
        <f t="shared" si="700"/>
        <v>0</v>
      </c>
      <c r="R635" s="60">
        <f t="shared" si="700"/>
        <v>0</v>
      </c>
      <c r="S635" s="60">
        <f t="shared" si="700"/>
        <v>0</v>
      </c>
      <c r="T635" s="16"/>
      <c r="U635" s="16"/>
      <c r="V635" s="16"/>
      <c r="W635" s="16"/>
      <c r="X635" s="16"/>
      <c r="Y635" s="16"/>
      <c r="Z635" s="16"/>
      <c r="AA635" s="16"/>
    </row>
    <row r="636" ht="12.0" customHeight="1">
      <c r="A636" s="63" t="s">
        <v>99</v>
      </c>
      <c r="B636" s="64">
        <v>0.25</v>
      </c>
      <c r="C636" s="60">
        <f t="shared" ref="C636:N636" si="701">C635*$B$16</f>
        <v>0</v>
      </c>
      <c r="D636" s="60">
        <f t="shared" si="701"/>
        <v>0</v>
      </c>
      <c r="E636" s="60">
        <f t="shared" si="701"/>
        <v>0</v>
      </c>
      <c r="F636" s="60">
        <f t="shared" si="701"/>
        <v>0</v>
      </c>
      <c r="G636" s="60">
        <f t="shared" si="701"/>
        <v>0</v>
      </c>
      <c r="H636" s="60">
        <f t="shared" si="701"/>
        <v>0</v>
      </c>
      <c r="I636" s="60">
        <f t="shared" si="701"/>
        <v>0</v>
      </c>
      <c r="J636" s="60">
        <f t="shared" si="701"/>
        <v>0</v>
      </c>
      <c r="K636" s="60">
        <f t="shared" si="701"/>
        <v>0</v>
      </c>
      <c r="L636" s="60">
        <f t="shared" si="701"/>
        <v>0</v>
      </c>
      <c r="M636" s="60">
        <f t="shared" si="701"/>
        <v>0</v>
      </c>
      <c r="N636" s="60">
        <f t="shared" si="701"/>
        <v>0</v>
      </c>
      <c r="O636" s="60">
        <f t="shared" si="699"/>
        <v>0</v>
      </c>
      <c r="P636" s="60">
        <f t="shared" ref="P636:S636" si="702">P635*$B636</f>
        <v>0</v>
      </c>
      <c r="Q636" s="60">
        <f t="shared" si="702"/>
        <v>0</v>
      </c>
      <c r="R636" s="60">
        <f t="shared" si="702"/>
        <v>0</v>
      </c>
      <c r="S636" s="60">
        <f t="shared" si="702"/>
        <v>0</v>
      </c>
      <c r="T636" s="16"/>
      <c r="U636" s="16"/>
      <c r="V636" s="16"/>
      <c r="W636" s="16"/>
      <c r="X636" s="16"/>
      <c r="Y636" s="16"/>
      <c r="Z636" s="16"/>
      <c r="AA636" s="16"/>
    </row>
    <row r="637" ht="12.0" customHeight="1">
      <c r="A637" s="63" t="s">
        <v>100</v>
      </c>
      <c r="B637" s="65">
        <f>1-B636</f>
        <v>0.75</v>
      </c>
      <c r="C637" s="60">
        <f t="shared" ref="C637:N637" si="703">C635*$B$17</f>
        <v>0</v>
      </c>
      <c r="D637" s="60">
        <f t="shared" si="703"/>
        <v>0</v>
      </c>
      <c r="E637" s="60">
        <f t="shared" si="703"/>
        <v>0</v>
      </c>
      <c r="F637" s="60">
        <f t="shared" si="703"/>
        <v>0</v>
      </c>
      <c r="G637" s="60">
        <f t="shared" si="703"/>
        <v>0</v>
      </c>
      <c r="H637" s="60">
        <f t="shared" si="703"/>
        <v>0</v>
      </c>
      <c r="I637" s="60">
        <f t="shared" si="703"/>
        <v>0</v>
      </c>
      <c r="J637" s="60">
        <f t="shared" si="703"/>
        <v>0</v>
      </c>
      <c r="K637" s="60">
        <f t="shared" si="703"/>
        <v>0</v>
      </c>
      <c r="L637" s="60">
        <f t="shared" si="703"/>
        <v>0</v>
      </c>
      <c r="M637" s="60">
        <f t="shared" si="703"/>
        <v>0</v>
      </c>
      <c r="N637" s="60">
        <f t="shared" si="703"/>
        <v>0</v>
      </c>
      <c r="O637" s="60">
        <f t="shared" si="699"/>
        <v>0</v>
      </c>
      <c r="P637" s="60">
        <f t="shared" ref="P637:S637" si="704">P635-P636</f>
        <v>0</v>
      </c>
      <c r="Q637" s="60">
        <f t="shared" si="704"/>
        <v>0</v>
      </c>
      <c r="R637" s="60">
        <f t="shared" si="704"/>
        <v>0</v>
      </c>
      <c r="S637" s="60">
        <f t="shared" si="704"/>
        <v>0</v>
      </c>
      <c r="T637" s="16"/>
      <c r="U637" s="16"/>
      <c r="V637" s="16"/>
      <c r="W637" s="16"/>
      <c r="X637" s="16"/>
      <c r="Y637" s="16"/>
      <c r="Z637" s="16"/>
      <c r="AA637" s="16"/>
    </row>
    <row r="638" ht="12.0" customHeight="1">
      <c r="A638" s="51" t="str">
        <f>Vendas!A649</f>
        <v/>
      </c>
      <c r="B638" s="29"/>
      <c r="C638" s="52" t="s">
        <v>73</v>
      </c>
      <c r="D638" s="52" t="s">
        <v>74</v>
      </c>
      <c r="E638" s="52" t="s">
        <v>75</v>
      </c>
      <c r="F638" s="52" t="s">
        <v>76</v>
      </c>
      <c r="G638" s="52" t="s">
        <v>77</v>
      </c>
      <c r="H638" s="52" t="s">
        <v>78</v>
      </c>
      <c r="I638" s="52" t="s">
        <v>79</v>
      </c>
      <c r="J638" s="52" t="s">
        <v>80</v>
      </c>
      <c r="K638" s="52" t="s">
        <v>81</v>
      </c>
      <c r="L638" s="52" t="s">
        <v>82</v>
      </c>
      <c r="M638" s="52" t="s">
        <v>83</v>
      </c>
      <c r="N638" s="52" t="s">
        <v>84</v>
      </c>
      <c r="O638" s="52" t="s">
        <v>26</v>
      </c>
      <c r="P638" s="52" t="s">
        <v>27</v>
      </c>
      <c r="Q638" s="52" t="s">
        <v>28</v>
      </c>
      <c r="R638" s="52" t="s">
        <v>29</v>
      </c>
      <c r="S638" s="52" t="s">
        <v>30</v>
      </c>
      <c r="T638" s="16"/>
      <c r="U638" s="16"/>
      <c r="V638" s="16"/>
      <c r="W638" s="16"/>
      <c r="X638" s="16"/>
      <c r="Y638" s="16"/>
      <c r="Z638" s="16"/>
      <c r="AA638" s="16"/>
    </row>
    <row r="639" ht="12.0" customHeight="1">
      <c r="A639" s="58" t="s">
        <v>102</v>
      </c>
      <c r="B639" s="29"/>
      <c r="C639" s="56" t="str">
        <f>Vendas!C651</f>
        <v/>
      </c>
      <c r="D639" s="56" t="str">
        <f>Vendas!D651</f>
        <v/>
      </c>
      <c r="E639" s="56" t="str">
        <f>Vendas!E651</f>
        <v/>
      </c>
      <c r="F639" s="56" t="str">
        <f>Vendas!F651</f>
        <v/>
      </c>
      <c r="G639" s="56" t="str">
        <f>Vendas!G651</f>
        <v/>
      </c>
      <c r="H639" s="56" t="str">
        <f>Vendas!H651</f>
        <v/>
      </c>
      <c r="I639" s="56" t="str">
        <f>Vendas!I651</f>
        <v/>
      </c>
      <c r="J639" s="56" t="str">
        <f>Vendas!J651</f>
        <v/>
      </c>
      <c r="K639" s="56" t="str">
        <f>Vendas!K651</f>
        <v/>
      </c>
      <c r="L639" s="56" t="str">
        <f>Vendas!L651</f>
        <v/>
      </c>
      <c r="M639" s="56" t="str">
        <f>Vendas!M651</f>
        <v/>
      </c>
      <c r="N639" s="56" t="str">
        <f>Vendas!N651</f>
        <v/>
      </c>
      <c r="O639" s="56">
        <f>SUM(C639:N639)</f>
        <v>0</v>
      </c>
      <c r="P639" s="56" t="str">
        <f>Vendas!P651</f>
        <v/>
      </c>
      <c r="Q639" s="56" t="str">
        <f>Vendas!Q651</f>
        <v/>
      </c>
      <c r="R639" s="56" t="str">
        <f>Vendas!R651</f>
        <v/>
      </c>
      <c r="S639" s="56" t="str">
        <f>Vendas!S651</f>
        <v/>
      </c>
      <c r="T639" s="16"/>
      <c r="U639" s="16"/>
      <c r="V639" s="16"/>
      <c r="W639" s="16"/>
      <c r="X639" s="16"/>
      <c r="Y639" s="16"/>
      <c r="Z639" s="16"/>
      <c r="AA639" s="16"/>
    </row>
    <row r="640" ht="12.0" customHeight="1">
      <c r="A640" s="63" t="s">
        <v>111</v>
      </c>
      <c r="B640" s="45">
        <v>0.0</v>
      </c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16"/>
      <c r="U640" s="16"/>
      <c r="V640" s="16"/>
      <c r="W640" s="16"/>
      <c r="X640" s="16"/>
      <c r="Y640" s="16"/>
      <c r="Z640" s="16"/>
      <c r="AA640" s="16"/>
    </row>
    <row r="641" ht="12.0" customHeight="1">
      <c r="A641" s="58" t="s">
        <v>103</v>
      </c>
      <c r="B641" s="29"/>
      <c r="C641" s="60">
        <f>Vendas!C652*(1-$B640)</f>
        <v>0</v>
      </c>
      <c r="D641" s="60">
        <f>Vendas!D652*(1-$B640)</f>
        <v>0</v>
      </c>
      <c r="E641" s="60">
        <f>Vendas!E652*(1-$B640)</f>
        <v>0</v>
      </c>
      <c r="F641" s="60">
        <f>Vendas!F652*(1-$B640)</f>
        <v>0</v>
      </c>
      <c r="G641" s="60">
        <f>Vendas!G652*(1-$B640)</f>
        <v>0</v>
      </c>
      <c r="H641" s="60">
        <f>Vendas!H652*(1-$B640)</f>
        <v>0</v>
      </c>
      <c r="I641" s="60">
        <f>Vendas!I652*(1-$B640)</f>
        <v>0</v>
      </c>
      <c r="J641" s="60">
        <f>Vendas!J652*(1-$B640)</f>
        <v>0</v>
      </c>
      <c r="K641" s="60">
        <f>Vendas!K652*(1-$B640)</f>
        <v>0</v>
      </c>
      <c r="L641" s="60">
        <f>Vendas!L652*(1-$B640)</f>
        <v>0</v>
      </c>
      <c r="M641" s="60">
        <f>Vendas!M652*(1-$B640)</f>
        <v>0</v>
      </c>
      <c r="N641" s="60">
        <f>Vendas!N652*(1-$B640)</f>
        <v>0</v>
      </c>
      <c r="O641" s="60">
        <f>AVERAGE(C641:N641)</f>
        <v>0</v>
      </c>
      <c r="P641" s="60">
        <f>Vendas!P652*(1-Aprovisionamento!$B640)</f>
        <v>0</v>
      </c>
      <c r="Q641" s="60">
        <f>Vendas!Q652*(1-Aprovisionamento!$B640)</f>
        <v>0</v>
      </c>
      <c r="R641" s="60">
        <f>Vendas!R652*(1-Aprovisionamento!$B640)</f>
        <v>0</v>
      </c>
      <c r="S641" s="60">
        <f>Vendas!S652*(1-Aprovisionamento!$B640)</f>
        <v>0</v>
      </c>
      <c r="T641" s="16"/>
      <c r="U641" s="16"/>
      <c r="V641" s="16"/>
      <c r="W641" s="16"/>
      <c r="X641" s="16"/>
      <c r="Y641" s="16"/>
      <c r="Z641" s="16"/>
      <c r="AA641" s="16"/>
    </row>
    <row r="642" ht="12.0" customHeight="1">
      <c r="A642" s="58" t="s">
        <v>112</v>
      </c>
      <c r="B642" s="29"/>
      <c r="C642" s="60">
        <f t="shared" ref="C642:N642" si="705">C639*C641</f>
        <v>0</v>
      </c>
      <c r="D642" s="60">
        <f t="shared" si="705"/>
        <v>0</v>
      </c>
      <c r="E642" s="60">
        <f t="shared" si="705"/>
        <v>0</v>
      </c>
      <c r="F642" s="60">
        <f t="shared" si="705"/>
        <v>0</v>
      </c>
      <c r="G642" s="60">
        <f t="shared" si="705"/>
        <v>0</v>
      </c>
      <c r="H642" s="60">
        <f t="shared" si="705"/>
        <v>0</v>
      </c>
      <c r="I642" s="60">
        <f t="shared" si="705"/>
        <v>0</v>
      </c>
      <c r="J642" s="60">
        <f t="shared" si="705"/>
        <v>0</v>
      </c>
      <c r="K642" s="60">
        <f t="shared" si="705"/>
        <v>0</v>
      </c>
      <c r="L642" s="60">
        <f t="shared" si="705"/>
        <v>0</v>
      </c>
      <c r="M642" s="60">
        <f t="shared" si="705"/>
        <v>0</v>
      </c>
      <c r="N642" s="60">
        <f t="shared" si="705"/>
        <v>0</v>
      </c>
      <c r="O642" s="60">
        <f>SUM(C642:N642)</f>
        <v>0</v>
      </c>
      <c r="P642" s="60">
        <f t="shared" ref="P642:S642" si="706">P639*P641</f>
        <v>0</v>
      </c>
      <c r="Q642" s="60">
        <f t="shared" si="706"/>
        <v>0</v>
      </c>
      <c r="R642" s="60">
        <f t="shared" si="706"/>
        <v>0</v>
      </c>
      <c r="S642" s="60">
        <f t="shared" si="706"/>
        <v>0</v>
      </c>
      <c r="T642" s="16"/>
      <c r="U642" s="16"/>
      <c r="V642" s="16"/>
      <c r="W642" s="16"/>
      <c r="X642" s="16"/>
      <c r="Y642" s="16"/>
      <c r="Z642" s="16"/>
      <c r="AA642" s="16"/>
    </row>
    <row r="643" ht="12.0" customHeight="1">
      <c r="A643" s="58" t="s">
        <v>96</v>
      </c>
      <c r="B643" s="29"/>
      <c r="C643" s="61" t="str">
        <f>Vendas!C654</f>
        <v/>
      </c>
      <c r="D643" s="61" t="str">
        <f>Vendas!D654</f>
        <v/>
      </c>
      <c r="E643" s="61" t="str">
        <f>Vendas!E654</f>
        <v/>
      </c>
      <c r="F643" s="61" t="str">
        <f>Vendas!F654</f>
        <v/>
      </c>
      <c r="G643" s="61" t="str">
        <f>Vendas!G654</f>
        <v/>
      </c>
      <c r="H643" s="61" t="str">
        <f>Vendas!H654</f>
        <v/>
      </c>
      <c r="I643" s="61" t="str">
        <f>Vendas!I654</f>
        <v/>
      </c>
      <c r="J643" s="61" t="str">
        <f>Vendas!J654</f>
        <v/>
      </c>
      <c r="K643" s="61" t="str">
        <f>Vendas!K654</f>
        <v/>
      </c>
      <c r="L643" s="61" t="str">
        <f>Vendas!L654</f>
        <v/>
      </c>
      <c r="M643" s="61" t="str">
        <f>Vendas!M654</f>
        <v/>
      </c>
      <c r="N643" s="61" t="str">
        <f>Vendas!N654</f>
        <v/>
      </c>
      <c r="O643" s="60"/>
      <c r="P643" s="60"/>
      <c r="Q643" s="60"/>
      <c r="R643" s="60"/>
      <c r="S643" s="60"/>
      <c r="T643" s="16"/>
      <c r="U643" s="16"/>
      <c r="V643" s="16"/>
      <c r="W643" s="16"/>
      <c r="X643" s="16"/>
      <c r="Y643" s="16"/>
      <c r="Z643" s="16"/>
      <c r="AA643" s="16"/>
    </row>
    <row r="644" ht="12.0" customHeight="1">
      <c r="A644" s="58" t="s">
        <v>113</v>
      </c>
      <c r="B644" s="29"/>
      <c r="C644" s="60">
        <f t="shared" ref="C644:N644" si="707">C642*C643</f>
        <v>0</v>
      </c>
      <c r="D644" s="60">
        <f t="shared" si="707"/>
        <v>0</v>
      </c>
      <c r="E644" s="60">
        <f t="shared" si="707"/>
        <v>0</v>
      </c>
      <c r="F644" s="60">
        <f t="shared" si="707"/>
        <v>0</v>
      </c>
      <c r="G644" s="60">
        <f t="shared" si="707"/>
        <v>0</v>
      </c>
      <c r="H644" s="60">
        <f t="shared" si="707"/>
        <v>0</v>
      </c>
      <c r="I644" s="60">
        <f t="shared" si="707"/>
        <v>0</v>
      </c>
      <c r="J644" s="60">
        <f t="shared" si="707"/>
        <v>0</v>
      </c>
      <c r="K644" s="60">
        <f t="shared" si="707"/>
        <v>0</v>
      </c>
      <c r="L644" s="60">
        <f t="shared" si="707"/>
        <v>0</v>
      </c>
      <c r="M644" s="60">
        <f t="shared" si="707"/>
        <v>0</v>
      </c>
      <c r="N644" s="60">
        <f t="shared" si="707"/>
        <v>0</v>
      </c>
      <c r="O644" s="60">
        <f t="shared" ref="O644:O647" si="710">SUM(C644:N644)</f>
        <v>0</v>
      </c>
      <c r="P644" s="60">
        <f t="shared" ref="P644:S644" si="708">P642*$C643</f>
        <v>0</v>
      </c>
      <c r="Q644" s="60">
        <f t="shared" si="708"/>
        <v>0</v>
      </c>
      <c r="R644" s="60">
        <f t="shared" si="708"/>
        <v>0</v>
      </c>
      <c r="S644" s="60">
        <f t="shared" si="708"/>
        <v>0</v>
      </c>
      <c r="T644" s="16"/>
      <c r="U644" s="16"/>
      <c r="V644" s="16"/>
      <c r="W644" s="16"/>
      <c r="X644" s="16"/>
      <c r="Y644" s="16"/>
      <c r="Z644" s="16"/>
      <c r="AA644" s="16"/>
    </row>
    <row r="645" ht="12.0" customHeight="1">
      <c r="A645" s="58" t="s">
        <v>98</v>
      </c>
      <c r="B645" s="29"/>
      <c r="C645" s="60">
        <f t="shared" ref="C645:N645" si="709">C642+C644</f>
        <v>0</v>
      </c>
      <c r="D645" s="60">
        <f t="shared" si="709"/>
        <v>0</v>
      </c>
      <c r="E645" s="60">
        <f t="shared" si="709"/>
        <v>0</v>
      </c>
      <c r="F645" s="60">
        <f t="shared" si="709"/>
        <v>0</v>
      </c>
      <c r="G645" s="60">
        <f t="shared" si="709"/>
        <v>0</v>
      </c>
      <c r="H645" s="60">
        <f t="shared" si="709"/>
        <v>0</v>
      </c>
      <c r="I645" s="60">
        <f t="shared" si="709"/>
        <v>0</v>
      </c>
      <c r="J645" s="60">
        <f t="shared" si="709"/>
        <v>0</v>
      </c>
      <c r="K645" s="60">
        <f t="shared" si="709"/>
        <v>0</v>
      </c>
      <c r="L645" s="60">
        <f t="shared" si="709"/>
        <v>0</v>
      </c>
      <c r="M645" s="60">
        <f t="shared" si="709"/>
        <v>0</v>
      </c>
      <c r="N645" s="60">
        <f t="shared" si="709"/>
        <v>0</v>
      </c>
      <c r="O645" s="60">
        <f t="shared" si="710"/>
        <v>0</v>
      </c>
      <c r="P645" s="60">
        <f t="shared" ref="P645:S645" si="711">P642+P644</f>
        <v>0</v>
      </c>
      <c r="Q645" s="60">
        <f t="shared" si="711"/>
        <v>0</v>
      </c>
      <c r="R645" s="60">
        <f t="shared" si="711"/>
        <v>0</v>
      </c>
      <c r="S645" s="60">
        <f t="shared" si="711"/>
        <v>0</v>
      </c>
      <c r="T645" s="16"/>
      <c r="U645" s="16"/>
      <c r="V645" s="16"/>
      <c r="W645" s="16"/>
      <c r="X645" s="16"/>
      <c r="Y645" s="16"/>
      <c r="Z645" s="16"/>
      <c r="AA645" s="16"/>
    </row>
    <row r="646" ht="12.0" customHeight="1">
      <c r="A646" s="63" t="s">
        <v>99</v>
      </c>
      <c r="B646" s="64">
        <v>0.25</v>
      </c>
      <c r="C646" s="60">
        <f t="shared" ref="C646:N646" si="712">C645*$B$16</f>
        <v>0</v>
      </c>
      <c r="D646" s="60">
        <f t="shared" si="712"/>
        <v>0</v>
      </c>
      <c r="E646" s="60">
        <f t="shared" si="712"/>
        <v>0</v>
      </c>
      <c r="F646" s="60">
        <f t="shared" si="712"/>
        <v>0</v>
      </c>
      <c r="G646" s="60">
        <f t="shared" si="712"/>
        <v>0</v>
      </c>
      <c r="H646" s="60">
        <f t="shared" si="712"/>
        <v>0</v>
      </c>
      <c r="I646" s="60">
        <f t="shared" si="712"/>
        <v>0</v>
      </c>
      <c r="J646" s="60">
        <f t="shared" si="712"/>
        <v>0</v>
      </c>
      <c r="K646" s="60">
        <f t="shared" si="712"/>
        <v>0</v>
      </c>
      <c r="L646" s="60">
        <f t="shared" si="712"/>
        <v>0</v>
      </c>
      <c r="M646" s="60">
        <f t="shared" si="712"/>
        <v>0</v>
      </c>
      <c r="N646" s="60">
        <f t="shared" si="712"/>
        <v>0</v>
      </c>
      <c r="O646" s="60">
        <f t="shared" si="710"/>
        <v>0</v>
      </c>
      <c r="P646" s="60">
        <f t="shared" ref="P646:S646" si="713">P645*$B646</f>
        <v>0</v>
      </c>
      <c r="Q646" s="60">
        <f t="shared" si="713"/>
        <v>0</v>
      </c>
      <c r="R646" s="60">
        <f t="shared" si="713"/>
        <v>0</v>
      </c>
      <c r="S646" s="60">
        <f t="shared" si="713"/>
        <v>0</v>
      </c>
      <c r="T646" s="16"/>
      <c r="U646" s="16"/>
      <c r="V646" s="16"/>
      <c r="W646" s="16"/>
      <c r="X646" s="16"/>
      <c r="Y646" s="16"/>
      <c r="Z646" s="16"/>
      <c r="AA646" s="16"/>
    </row>
    <row r="647" ht="12.0" customHeight="1">
      <c r="A647" s="63" t="s">
        <v>100</v>
      </c>
      <c r="B647" s="65">
        <f>1-B646</f>
        <v>0.75</v>
      </c>
      <c r="C647" s="60">
        <f t="shared" ref="C647:N647" si="714">C645*$B$17</f>
        <v>0</v>
      </c>
      <c r="D647" s="60">
        <f t="shared" si="714"/>
        <v>0</v>
      </c>
      <c r="E647" s="60">
        <f t="shared" si="714"/>
        <v>0</v>
      </c>
      <c r="F647" s="60">
        <f t="shared" si="714"/>
        <v>0</v>
      </c>
      <c r="G647" s="60">
        <f t="shared" si="714"/>
        <v>0</v>
      </c>
      <c r="H647" s="60">
        <f t="shared" si="714"/>
        <v>0</v>
      </c>
      <c r="I647" s="60">
        <f t="shared" si="714"/>
        <v>0</v>
      </c>
      <c r="J647" s="60">
        <f t="shared" si="714"/>
        <v>0</v>
      </c>
      <c r="K647" s="60">
        <f t="shared" si="714"/>
        <v>0</v>
      </c>
      <c r="L647" s="60">
        <f t="shared" si="714"/>
        <v>0</v>
      </c>
      <c r="M647" s="60">
        <f t="shared" si="714"/>
        <v>0</v>
      </c>
      <c r="N647" s="60">
        <f t="shared" si="714"/>
        <v>0</v>
      </c>
      <c r="O647" s="60">
        <f t="shared" si="710"/>
        <v>0</v>
      </c>
      <c r="P647" s="60">
        <f t="shared" ref="P647:S647" si="715">P645-P646</f>
        <v>0</v>
      </c>
      <c r="Q647" s="60">
        <f t="shared" si="715"/>
        <v>0</v>
      </c>
      <c r="R647" s="60">
        <f t="shared" si="715"/>
        <v>0</v>
      </c>
      <c r="S647" s="60">
        <f t="shared" si="715"/>
        <v>0</v>
      </c>
      <c r="T647" s="16"/>
      <c r="U647" s="16"/>
      <c r="V647" s="16"/>
      <c r="W647" s="16"/>
      <c r="X647" s="16"/>
      <c r="Y647" s="16"/>
      <c r="Z647" s="16"/>
      <c r="AA647" s="16"/>
    </row>
    <row r="648" ht="12.0" customHeight="1">
      <c r="A648" s="51" t="str">
        <f>Vendas!A659</f>
        <v/>
      </c>
      <c r="B648" s="29"/>
      <c r="C648" s="52" t="s">
        <v>73</v>
      </c>
      <c r="D648" s="52" t="s">
        <v>74</v>
      </c>
      <c r="E648" s="52" t="s">
        <v>75</v>
      </c>
      <c r="F648" s="52" t="s">
        <v>76</v>
      </c>
      <c r="G648" s="52" t="s">
        <v>77</v>
      </c>
      <c r="H648" s="52" t="s">
        <v>78</v>
      </c>
      <c r="I648" s="52" t="s">
        <v>79</v>
      </c>
      <c r="J648" s="52" t="s">
        <v>80</v>
      </c>
      <c r="K648" s="52" t="s">
        <v>81</v>
      </c>
      <c r="L648" s="52" t="s">
        <v>82</v>
      </c>
      <c r="M648" s="52" t="s">
        <v>83</v>
      </c>
      <c r="N648" s="52" t="s">
        <v>84</v>
      </c>
      <c r="O648" s="52" t="s">
        <v>26</v>
      </c>
      <c r="P648" s="52" t="s">
        <v>27</v>
      </c>
      <c r="Q648" s="52" t="s">
        <v>28</v>
      </c>
      <c r="R648" s="52" t="s">
        <v>29</v>
      </c>
      <c r="S648" s="52" t="s">
        <v>30</v>
      </c>
      <c r="T648" s="16"/>
      <c r="U648" s="16"/>
      <c r="V648" s="16"/>
      <c r="W648" s="16"/>
      <c r="X648" s="16"/>
      <c r="Y648" s="16"/>
      <c r="Z648" s="16"/>
      <c r="AA648" s="16"/>
    </row>
    <row r="649" ht="12.0" customHeight="1">
      <c r="A649" s="58" t="s">
        <v>102</v>
      </c>
      <c r="B649" s="29"/>
      <c r="C649" s="56" t="str">
        <f>Vendas!C661</f>
        <v/>
      </c>
      <c r="D649" s="56" t="str">
        <f>Vendas!D661</f>
        <v/>
      </c>
      <c r="E649" s="56" t="str">
        <f>Vendas!E661</f>
        <v/>
      </c>
      <c r="F649" s="56" t="str">
        <f>Vendas!F661</f>
        <v/>
      </c>
      <c r="G649" s="56" t="str">
        <f>Vendas!G661</f>
        <v/>
      </c>
      <c r="H649" s="56" t="str">
        <f>Vendas!H661</f>
        <v/>
      </c>
      <c r="I649" s="56" t="str">
        <f>Vendas!I661</f>
        <v/>
      </c>
      <c r="J649" s="56" t="str">
        <f>Vendas!J661</f>
        <v/>
      </c>
      <c r="K649" s="56" t="str">
        <f>Vendas!K661</f>
        <v/>
      </c>
      <c r="L649" s="56" t="str">
        <f>Vendas!L661</f>
        <v/>
      </c>
      <c r="M649" s="56" t="str">
        <f>Vendas!M661</f>
        <v/>
      </c>
      <c r="N649" s="56" t="str">
        <f>Vendas!N661</f>
        <v/>
      </c>
      <c r="O649" s="56">
        <f>SUM(C649:N649)</f>
        <v>0</v>
      </c>
      <c r="P649" s="56" t="str">
        <f>Vendas!P661</f>
        <v/>
      </c>
      <c r="Q649" s="56" t="str">
        <f>Vendas!Q661</f>
        <v/>
      </c>
      <c r="R649" s="56" t="str">
        <f>Vendas!R661</f>
        <v/>
      </c>
      <c r="S649" s="56" t="str">
        <f>Vendas!S661</f>
        <v/>
      </c>
      <c r="T649" s="16"/>
      <c r="U649" s="16"/>
      <c r="V649" s="16"/>
      <c r="W649" s="16"/>
      <c r="X649" s="16"/>
      <c r="Y649" s="16"/>
      <c r="Z649" s="16"/>
      <c r="AA649" s="16"/>
    </row>
    <row r="650" ht="12.0" customHeight="1">
      <c r="A650" s="63" t="s">
        <v>111</v>
      </c>
      <c r="B650" s="45">
        <v>0.0</v>
      </c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16"/>
      <c r="U650" s="16"/>
      <c r="V650" s="16"/>
      <c r="W650" s="16"/>
      <c r="X650" s="16"/>
      <c r="Y650" s="16"/>
      <c r="Z650" s="16"/>
      <c r="AA650" s="16"/>
    </row>
    <row r="651" ht="12.0" customHeight="1">
      <c r="A651" s="58" t="s">
        <v>103</v>
      </c>
      <c r="B651" s="29"/>
      <c r="C651" s="60">
        <f>Vendas!C662*(1-$B650)</f>
        <v>0</v>
      </c>
      <c r="D651" s="60">
        <f>Vendas!D662*(1-$B650)</f>
        <v>0</v>
      </c>
      <c r="E651" s="60">
        <f>Vendas!E662*(1-$B650)</f>
        <v>0</v>
      </c>
      <c r="F651" s="60">
        <f>Vendas!F662*(1-$B650)</f>
        <v>0</v>
      </c>
      <c r="G651" s="60">
        <f>Vendas!G662*(1-$B650)</f>
        <v>0</v>
      </c>
      <c r="H651" s="60">
        <f>Vendas!H662*(1-$B650)</f>
        <v>0</v>
      </c>
      <c r="I651" s="60">
        <f>Vendas!I662*(1-$B650)</f>
        <v>0</v>
      </c>
      <c r="J651" s="60">
        <f>Vendas!J662*(1-$B650)</f>
        <v>0</v>
      </c>
      <c r="K651" s="60">
        <f>Vendas!K662*(1-$B650)</f>
        <v>0</v>
      </c>
      <c r="L651" s="60">
        <f>Vendas!L662*(1-$B650)</f>
        <v>0</v>
      </c>
      <c r="M651" s="60">
        <f>Vendas!M662*(1-$B650)</f>
        <v>0</v>
      </c>
      <c r="N651" s="60">
        <f>Vendas!N662*(1-$B650)</f>
        <v>0</v>
      </c>
      <c r="O651" s="60">
        <f>AVERAGE(C651:N651)</f>
        <v>0</v>
      </c>
      <c r="P651" s="60">
        <f>Vendas!P662*(1-Aprovisionamento!$B650)</f>
        <v>0</v>
      </c>
      <c r="Q651" s="60">
        <f>Vendas!Q662*(1-Aprovisionamento!$B650)</f>
        <v>0</v>
      </c>
      <c r="R651" s="60">
        <f>Vendas!R662*(1-Aprovisionamento!$B650)</f>
        <v>0</v>
      </c>
      <c r="S651" s="60">
        <f>Vendas!S662*(1-Aprovisionamento!$B650)</f>
        <v>0</v>
      </c>
      <c r="T651" s="16"/>
      <c r="U651" s="16"/>
      <c r="V651" s="16"/>
      <c r="W651" s="16"/>
      <c r="X651" s="16"/>
      <c r="Y651" s="16"/>
      <c r="Z651" s="16"/>
      <c r="AA651" s="16"/>
    </row>
    <row r="652" ht="12.0" customHeight="1">
      <c r="A652" s="58" t="s">
        <v>112</v>
      </c>
      <c r="B652" s="29"/>
      <c r="C652" s="60">
        <f t="shared" ref="C652:N652" si="716">C649*C651</f>
        <v>0</v>
      </c>
      <c r="D652" s="60">
        <f t="shared" si="716"/>
        <v>0</v>
      </c>
      <c r="E652" s="60">
        <f t="shared" si="716"/>
        <v>0</v>
      </c>
      <c r="F652" s="60">
        <f t="shared" si="716"/>
        <v>0</v>
      </c>
      <c r="G652" s="60">
        <f t="shared" si="716"/>
        <v>0</v>
      </c>
      <c r="H652" s="60">
        <f t="shared" si="716"/>
        <v>0</v>
      </c>
      <c r="I652" s="60">
        <f t="shared" si="716"/>
        <v>0</v>
      </c>
      <c r="J652" s="60">
        <f t="shared" si="716"/>
        <v>0</v>
      </c>
      <c r="K652" s="60">
        <f t="shared" si="716"/>
        <v>0</v>
      </c>
      <c r="L652" s="60">
        <f t="shared" si="716"/>
        <v>0</v>
      </c>
      <c r="M652" s="60">
        <f t="shared" si="716"/>
        <v>0</v>
      </c>
      <c r="N652" s="60">
        <f t="shared" si="716"/>
        <v>0</v>
      </c>
      <c r="O652" s="60">
        <f>SUM(C652:N652)</f>
        <v>0</v>
      </c>
      <c r="P652" s="60">
        <f t="shared" ref="P652:S652" si="717">P649*P651</f>
        <v>0</v>
      </c>
      <c r="Q652" s="60">
        <f t="shared" si="717"/>
        <v>0</v>
      </c>
      <c r="R652" s="60">
        <f t="shared" si="717"/>
        <v>0</v>
      </c>
      <c r="S652" s="60">
        <f t="shared" si="717"/>
        <v>0</v>
      </c>
      <c r="T652" s="16"/>
      <c r="U652" s="16"/>
      <c r="V652" s="16"/>
      <c r="W652" s="16"/>
      <c r="X652" s="16"/>
      <c r="Y652" s="16"/>
      <c r="Z652" s="16"/>
      <c r="AA652" s="16"/>
    </row>
    <row r="653" ht="12.0" customHeight="1">
      <c r="A653" s="58" t="s">
        <v>96</v>
      </c>
      <c r="B653" s="29"/>
      <c r="C653" s="61" t="str">
        <f>Vendas!C664</f>
        <v/>
      </c>
      <c r="D653" s="61" t="str">
        <f>Vendas!D664</f>
        <v/>
      </c>
      <c r="E653" s="61" t="str">
        <f>Vendas!E664</f>
        <v/>
      </c>
      <c r="F653" s="61" t="str">
        <f>Vendas!F664</f>
        <v/>
      </c>
      <c r="G653" s="61" t="str">
        <f>Vendas!G664</f>
        <v/>
      </c>
      <c r="H653" s="61" t="str">
        <f>Vendas!H664</f>
        <v/>
      </c>
      <c r="I653" s="61" t="str">
        <f>Vendas!I664</f>
        <v/>
      </c>
      <c r="J653" s="61" t="str">
        <f>Vendas!J664</f>
        <v/>
      </c>
      <c r="K653" s="61" t="str">
        <f>Vendas!K664</f>
        <v/>
      </c>
      <c r="L653" s="61" t="str">
        <f>Vendas!L664</f>
        <v/>
      </c>
      <c r="M653" s="61" t="str">
        <f>Vendas!M664</f>
        <v/>
      </c>
      <c r="N653" s="61" t="str">
        <f>Vendas!N664</f>
        <v/>
      </c>
      <c r="O653" s="60"/>
      <c r="P653" s="60"/>
      <c r="Q653" s="60"/>
      <c r="R653" s="60"/>
      <c r="S653" s="60"/>
      <c r="T653" s="16"/>
      <c r="U653" s="16"/>
      <c r="V653" s="16"/>
      <c r="W653" s="16"/>
      <c r="X653" s="16"/>
      <c r="Y653" s="16"/>
      <c r="Z653" s="16"/>
      <c r="AA653" s="16"/>
    </row>
    <row r="654" ht="12.0" customHeight="1">
      <c r="A654" s="58" t="s">
        <v>113</v>
      </c>
      <c r="B654" s="29"/>
      <c r="C654" s="60">
        <f t="shared" ref="C654:N654" si="718">C652*C653</f>
        <v>0</v>
      </c>
      <c r="D654" s="60">
        <f t="shared" si="718"/>
        <v>0</v>
      </c>
      <c r="E654" s="60">
        <f t="shared" si="718"/>
        <v>0</v>
      </c>
      <c r="F654" s="60">
        <f t="shared" si="718"/>
        <v>0</v>
      </c>
      <c r="G654" s="60">
        <f t="shared" si="718"/>
        <v>0</v>
      </c>
      <c r="H654" s="60">
        <f t="shared" si="718"/>
        <v>0</v>
      </c>
      <c r="I654" s="60">
        <f t="shared" si="718"/>
        <v>0</v>
      </c>
      <c r="J654" s="60">
        <f t="shared" si="718"/>
        <v>0</v>
      </c>
      <c r="K654" s="60">
        <f t="shared" si="718"/>
        <v>0</v>
      </c>
      <c r="L654" s="60">
        <f t="shared" si="718"/>
        <v>0</v>
      </c>
      <c r="M654" s="60">
        <f t="shared" si="718"/>
        <v>0</v>
      </c>
      <c r="N654" s="60">
        <f t="shared" si="718"/>
        <v>0</v>
      </c>
      <c r="O654" s="60">
        <f t="shared" ref="O654:O657" si="721">SUM(C654:N654)</f>
        <v>0</v>
      </c>
      <c r="P654" s="60">
        <f t="shared" ref="P654:S654" si="719">P652*$C653</f>
        <v>0</v>
      </c>
      <c r="Q654" s="60">
        <f t="shared" si="719"/>
        <v>0</v>
      </c>
      <c r="R654" s="60">
        <f t="shared" si="719"/>
        <v>0</v>
      </c>
      <c r="S654" s="60">
        <f t="shared" si="719"/>
        <v>0</v>
      </c>
      <c r="T654" s="16"/>
      <c r="U654" s="16"/>
      <c r="V654" s="16"/>
      <c r="W654" s="16"/>
      <c r="X654" s="16"/>
      <c r="Y654" s="16"/>
      <c r="Z654" s="16"/>
      <c r="AA654" s="16"/>
    </row>
    <row r="655" ht="12.0" customHeight="1">
      <c r="A655" s="58" t="s">
        <v>98</v>
      </c>
      <c r="B655" s="29"/>
      <c r="C655" s="60">
        <f t="shared" ref="C655:N655" si="720">C652+C654</f>
        <v>0</v>
      </c>
      <c r="D655" s="60">
        <f t="shared" si="720"/>
        <v>0</v>
      </c>
      <c r="E655" s="60">
        <f t="shared" si="720"/>
        <v>0</v>
      </c>
      <c r="F655" s="60">
        <f t="shared" si="720"/>
        <v>0</v>
      </c>
      <c r="G655" s="60">
        <f t="shared" si="720"/>
        <v>0</v>
      </c>
      <c r="H655" s="60">
        <f t="shared" si="720"/>
        <v>0</v>
      </c>
      <c r="I655" s="60">
        <f t="shared" si="720"/>
        <v>0</v>
      </c>
      <c r="J655" s="60">
        <f t="shared" si="720"/>
        <v>0</v>
      </c>
      <c r="K655" s="60">
        <f t="shared" si="720"/>
        <v>0</v>
      </c>
      <c r="L655" s="60">
        <f t="shared" si="720"/>
        <v>0</v>
      </c>
      <c r="M655" s="60">
        <f t="shared" si="720"/>
        <v>0</v>
      </c>
      <c r="N655" s="60">
        <f t="shared" si="720"/>
        <v>0</v>
      </c>
      <c r="O655" s="60">
        <f t="shared" si="721"/>
        <v>0</v>
      </c>
      <c r="P655" s="60">
        <f t="shared" ref="P655:S655" si="722">P652+P654</f>
        <v>0</v>
      </c>
      <c r="Q655" s="60">
        <f t="shared" si="722"/>
        <v>0</v>
      </c>
      <c r="R655" s="60">
        <f t="shared" si="722"/>
        <v>0</v>
      </c>
      <c r="S655" s="60">
        <f t="shared" si="722"/>
        <v>0</v>
      </c>
      <c r="T655" s="16"/>
      <c r="U655" s="16"/>
      <c r="V655" s="16"/>
      <c r="W655" s="16"/>
      <c r="X655" s="16"/>
      <c r="Y655" s="16"/>
      <c r="Z655" s="16"/>
      <c r="AA655" s="16"/>
    </row>
    <row r="656" ht="12.0" customHeight="1">
      <c r="A656" s="63" t="s">
        <v>99</v>
      </c>
      <c r="B656" s="64">
        <v>0.25</v>
      </c>
      <c r="C656" s="60">
        <f t="shared" ref="C656:N656" si="723">C655*$B$16</f>
        <v>0</v>
      </c>
      <c r="D656" s="60">
        <f t="shared" si="723"/>
        <v>0</v>
      </c>
      <c r="E656" s="60">
        <f t="shared" si="723"/>
        <v>0</v>
      </c>
      <c r="F656" s="60">
        <f t="shared" si="723"/>
        <v>0</v>
      </c>
      <c r="G656" s="60">
        <f t="shared" si="723"/>
        <v>0</v>
      </c>
      <c r="H656" s="60">
        <f t="shared" si="723"/>
        <v>0</v>
      </c>
      <c r="I656" s="60">
        <f t="shared" si="723"/>
        <v>0</v>
      </c>
      <c r="J656" s="60">
        <f t="shared" si="723"/>
        <v>0</v>
      </c>
      <c r="K656" s="60">
        <f t="shared" si="723"/>
        <v>0</v>
      </c>
      <c r="L656" s="60">
        <f t="shared" si="723"/>
        <v>0</v>
      </c>
      <c r="M656" s="60">
        <f t="shared" si="723"/>
        <v>0</v>
      </c>
      <c r="N656" s="60">
        <f t="shared" si="723"/>
        <v>0</v>
      </c>
      <c r="O656" s="60">
        <f t="shared" si="721"/>
        <v>0</v>
      </c>
      <c r="P656" s="60">
        <f t="shared" ref="P656:S656" si="724">P655*$B656</f>
        <v>0</v>
      </c>
      <c r="Q656" s="60">
        <f t="shared" si="724"/>
        <v>0</v>
      </c>
      <c r="R656" s="60">
        <f t="shared" si="724"/>
        <v>0</v>
      </c>
      <c r="S656" s="60">
        <f t="shared" si="724"/>
        <v>0</v>
      </c>
      <c r="T656" s="16"/>
      <c r="U656" s="16"/>
      <c r="V656" s="16"/>
      <c r="W656" s="16"/>
      <c r="X656" s="16"/>
      <c r="Y656" s="16"/>
      <c r="Z656" s="16"/>
      <c r="AA656" s="16"/>
    </row>
    <row r="657" ht="12.0" customHeight="1">
      <c r="A657" s="63" t="s">
        <v>100</v>
      </c>
      <c r="B657" s="65">
        <f>1-B656</f>
        <v>0.75</v>
      </c>
      <c r="C657" s="60">
        <f t="shared" ref="C657:N657" si="725">C655*$B$17</f>
        <v>0</v>
      </c>
      <c r="D657" s="60">
        <f t="shared" si="725"/>
        <v>0</v>
      </c>
      <c r="E657" s="60">
        <f t="shared" si="725"/>
        <v>0</v>
      </c>
      <c r="F657" s="60">
        <f t="shared" si="725"/>
        <v>0</v>
      </c>
      <c r="G657" s="60">
        <f t="shared" si="725"/>
        <v>0</v>
      </c>
      <c r="H657" s="60">
        <f t="shared" si="725"/>
        <v>0</v>
      </c>
      <c r="I657" s="60">
        <f t="shared" si="725"/>
        <v>0</v>
      </c>
      <c r="J657" s="60">
        <f t="shared" si="725"/>
        <v>0</v>
      </c>
      <c r="K657" s="60">
        <f t="shared" si="725"/>
        <v>0</v>
      </c>
      <c r="L657" s="60">
        <f t="shared" si="725"/>
        <v>0</v>
      </c>
      <c r="M657" s="60">
        <f t="shared" si="725"/>
        <v>0</v>
      </c>
      <c r="N657" s="60">
        <f t="shared" si="725"/>
        <v>0</v>
      </c>
      <c r="O657" s="60">
        <f t="shared" si="721"/>
        <v>0</v>
      </c>
      <c r="P657" s="60">
        <f t="shared" ref="P657:S657" si="726">P655-P656</f>
        <v>0</v>
      </c>
      <c r="Q657" s="60">
        <f t="shared" si="726"/>
        <v>0</v>
      </c>
      <c r="R657" s="60">
        <f t="shared" si="726"/>
        <v>0</v>
      </c>
      <c r="S657" s="60">
        <f t="shared" si="726"/>
        <v>0</v>
      </c>
      <c r="T657" s="16"/>
      <c r="U657" s="16"/>
      <c r="V657" s="16"/>
      <c r="W657" s="16"/>
      <c r="X657" s="16"/>
      <c r="Y657" s="16"/>
      <c r="Z657" s="16"/>
      <c r="AA657" s="16"/>
    </row>
    <row r="658" ht="12.0" customHeight="1">
      <c r="A658" s="51" t="str">
        <f>Vendas!A669</f>
        <v/>
      </c>
      <c r="B658" s="29"/>
      <c r="C658" s="52" t="s">
        <v>73</v>
      </c>
      <c r="D658" s="52" t="s">
        <v>74</v>
      </c>
      <c r="E658" s="52" t="s">
        <v>75</v>
      </c>
      <c r="F658" s="52" t="s">
        <v>76</v>
      </c>
      <c r="G658" s="52" t="s">
        <v>77</v>
      </c>
      <c r="H658" s="52" t="s">
        <v>78</v>
      </c>
      <c r="I658" s="52" t="s">
        <v>79</v>
      </c>
      <c r="J658" s="52" t="s">
        <v>80</v>
      </c>
      <c r="K658" s="52" t="s">
        <v>81</v>
      </c>
      <c r="L658" s="52" t="s">
        <v>82</v>
      </c>
      <c r="M658" s="52" t="s">
        <v>83</v>
      </c>
      <c r="N658" s="52" t="s">
        <v>84</v>
      </c>
      <c r="O658" s="52" t="s">
        <v>26</v>
      </c>
      <c r="P658" s="52" t="s">
        <v>27</v>
      </c>
      <c r="Q658" s="52" t="s">
        <v>28</v>
      </c>
      <c r="R658" s="52" t="s">
        <v>29</v>
      </c>
      <c r="S658" s="52" t="s">
        <v>30</v>
      </c>
      <c r="T658" s="16"/>
      <c r="U658" s="16"/>
      <c r="V658" s="16"/>
      <c r="W658" s="16"/>
      <c r="X658" s="16"/>
      <c r="Y658" s="16"/>
      <c r="Z658" s="16"/>
      <c r="AA658" s="16"/>
    </row>
    <row r="659" ht="12.0" customHeight="1">
      <c r="A659" s="58" t="s">
        <v>102</v>
      </c>
      <c r="B659" s="29"/>
      <c r="C659" s="56" t="str">
        <f>Vendas!C671</f>
        <v/>
      </c>
      <c r="D659" s="56" t="str">
        <f>Vendas!D671</f>
        <v/>
      </c>
      <c r="E659" s="56" t="str">
        <f>Vendas!E671</f>
        <v/>
      </c>
      <c r="F659" s="56" t="str">
        <f>Vendas!F671</f>
        <v/>
      </c>
      <c r="G659" s="56" t="str">
        <f>Vendas!G671</f>
        <v/>
      </c>
      <c r="H659" s="56" t="str">
        <f>Vendas!H671</f>
        <v/>
      </c>
      <c r="I659" s="56" t="str">
        <f>Vendas!I671</f>
        <v/>
      </c>
      <c r="J659" s="56" t="str">
        <f>Vendas!J671</f>
        <v/>
      </c>
      <c r="K659" s="56" t="str">
        <f>Vendas!K671</f>
        <v/>
      </c>
      <c r="L659" s="56" t="str">
        <f>Vendas!L671</f>
        <v/>
      </c>
      <c r="M659" s="56" t="str">
        <f>Vendas!M671</f>
        <v/>
      </c>
      <c r="N659" s="56" t="str">
        <f>Vendas!N671</f>
        <v/>
      </c>
      <c r="O659" s="56">
        <f>SUM(C659:N659)</f>
        <v>0</v>
      </c>
      <c r="P659" s="56" t="str">
        <f>Vendas!P671</f>
        <v/>
      </c>
      <c r="Q659" s="56" t="str">
        <f>Vendas!Q671</f>
        <v/>
      </c>
      <c r="R659" s="56" t="str">
        <f>Vendas!R671</f>
        <v/>
      </c>
      <c r="S659" s="56" t="str">
        <f>Vendas!S671</f>
        <v/>
      </c>
      <c r="T659" s="16"/>
      <c r="U659" s="16"/>
      <c r="V659" s="16"/>
      <c r="W659" s="16"/>
      <c r="X659" s="16"/>
      <c r="Y659" s="16"/>
      <c r="Z659" s="16"/>
      <c r="AA659" s="16"/>
    </row>
    <row r="660" ht="12.0" customHeight="1">
      <c r="A660" s="63" t="s">
        <v>111</v>
      </c>
      <c r="B660" s="45">
        <v>0.0</v>
      </c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16"/>
      <c r="U660" s="16"/>
      <c r="V660" s="16"/>
      <c r="W660" s="16"/>
      <c r="X660" s="16"/>
      <c r="Y660" s="16"/>
      <c r="Z660" s="16"/>
      <c r="AA660" s="16"/>
    </row>
    <row r="661" ht="12.0" customHeight="1">
      <c r="A661" s="58" t="s">
        <v>103</v>
      </c>
      <c r="B661" s="29"/>
      <c r="C661" s="60">
        <f>Vendas!C672*(1-$B660)</f>
        <v>0</v>
      </c>
      <c r="D661" s="60">
        <f>Vendas!D672*(1-$B660)</f>
        <v>0</v>
      </c>
      <c r="E661" s="60">
        <f>Vendas!E672*(1-$B660)</f>
        <v>0</v>
      </c>
      <c r="F661" s="60">
        <f>Vendas!F672*(1-$B660)</f>
        <v>0</v>
      </c>
      <c r="G661" s="60">
        <f>Vendas!G672*(1-$B660)</f>
        <v>0</v>
      </c>
      <c r="H661" s="60">
        <f>Vendas!H672*(1-$B660)</f>
        <v>0</v>
      </c>
      <c r="I661" s="60">
        <f>Vendas!I672*(1-$B660)</f>
        <v>0</v>
      </c>
      <c r="J661" s="60">
        <f>Vendas!J672*(1-$B660)</f>
        <v>0</v>
      </c>
      <c r="K661" s="60">
        <f>Vendas!K672*(1-$B660)</f>
        <v>0</v>
      </c>
      <c r="L661" s="60">
        <f>Vendas!L672*(1-$B660)</f>
        <v>0</v>
      </c>
      <c r="M661" s="60">
        <f>Vendas!M672*(1-$B660)</f>
        <v>0</v>
      </c>
      <c r="N661" s="60">
        <f>Vendas!N672*(1-$B660)</f>
        <v>0</v>
      </c>
      <c r="O661" s="60">
        <f>AVERAGE(C661:N661)</f>
        <v>0</v>
      </c>
      <c r="P661" s="60">
        <f>Vendas!P672*(1-Aprovisionamento!$B660)</f>
        <v>0</v>
      </c>
      <c r="Q661" s="60">
        <f>Vendas!Q672*(1-Aprovisionamento!$B660)</f>
        <v>0</v>
      </c>
      <c r="R661" s="60">
        <f>Vendas!R672*(1-Aprovisionamento!$B660)</f>
        <v>0</v>
      </c>
      <c r="S661" s="60">
        <f>Vendas!S672*(1-Aprovisionamento!$B660)</f>
        <v>0</v>
      </c>
      <c r="T661" s="16"/>
      <c r="U661" s="16"/>
      <c r="V661" s="16"/>
      <c r="W661" s="16"/>
      <c r="X661" s="16"/>
      <c r="Y661" s="16"/>
      <c r="Z661" s="16"/>
      <c r="AA661" s="16"/>
    </row>
    <row r="662" ht="12.0" customHeight="1">
      <c r="A662" s="58" t="s">
        <v>112</v>
      </c>
      <c r="B662" s="29"/>
      <c r="C662" s="60">
        <f t="shared" ref="C662:N662" si="727">C659*C661</f>
        <v>0</v>
      </c>
      <c r="D662" s="60">
        <f t="shared" si="727"/>
        <v>0</v>
      </c>
      <c r="E662" s="60">
        <f t="shared" si="727"/>
        <v>0</v>
      </c>
      <c r="F662" s="60">
        <f t="shared" si="727"/>
        <v>0</v>
      </c>
      <c r="G662" s="60">
        <f t="shared" si="727"/>
        <v>0</v>
      </c>
      <c r="H662" s="60">
        <f t="shared" si="727"/>
        <v>0</v>
      </c>
      <c r="I662" s="60">
        <f t="shared" si="727"/>
        <v>0</v>
      </c>
      <c r="J662" s="60">
        <f t="shared" si="727"/>
        <v>0</v>
      </c>
      <c r="K662" s="60">
        <f t="shared" si="727"/>
        <v>0</v>
      </c>
      <c r="L662" s="60">
        <f t="shared" si="727"/>
        <v>0</v>
      </c>
      <c r="M662" s="60">
        <f t="shared" si="727"/>
        <v>0</v>
      </c>
      <c r="N662" s="60">
        <f t="shared" si="727"/>
        <v>0</v>
      </c>
      <c r="O662" s="60">
        <f>SUM(C662:N662)</f>
        <v>0</v>
      </c>
      <c r="P662" s="60">
        <f t="shared" ref="P662:S662" si="728">P659*P661</f>
        <v>0</v>
      </c>
      <c r="Q662" s="60">
        <f t="shared" si="728"/>
        <v>0</v>
      </c>
      <c r="R662" s="60">
        <f t="shared" si="728"/>
        <v>0</v>
      </c>
      <c r="S662" s="60">
        <f t="shared" si="728"/>
        <v>0</v>
      </c>
      <c r="T662" s="16"/>
      <c r="U662" s="16"/>
      <c r="V662" s="16"/>
      <c r="W662" s="16"/>
      <c r="X662" s="16"/>
      <c r="Y662" s="16"/>
      <c r="Z662" s="16"/>
      <c r="AA662" s="16"/>
    </row>
    <row r="663" ht="12.0" customHeight="1">
      <c r="A663" s="58" t="s">
        <v>96</v>
      </c>
      <c r="B663" s="29"/>
      <c r="C663" s="61" t="str">
        <f>Vendas!C674</f>
        <v/>
      </c>
      <c r="D663" s="61" t="str">
        <f>Vendas!D674</f>
        <v/>
      </c>
      <c r="E663" s="61" t="str">
        <f>Vendas!E674</f>
        <v/>
      </c>
      <c r="F663" s="61" t="str">
        <f>Vendas!F674</f>
        <v/>
      </c>
      <c r="G663" s="61" t="str">
        <f>Vendas!G674</f>
        <v/>
      </c>
      <c r="H663" s="61" t="str">
        <f>Vendas!H674</f>
        <v/>
      </c>
      <c r="I663" s="61" t="str">
        <f>Vendas!I674</f>
        <v/>
      </c>
      <c r="J663" s="61" t="str">
        <f>Vendas!J674</f>
        <v/>
      </c>
      <c r="K663" s="61" t="str">
        <f>Vendas!K674</f>
        <v/>
      </c>
      <c r="L663" s="61" t="str">
        <f>Vendas!L674</f>
        <v/>
      </c>
      <c r="M663" s="61" t="str">
        <f>Vendas!M674</f>
        <v/>
      </c>
      <c r="N663" s="61" t="str">
        <f>Vendas!N674</f>
        <v/>
      </c>
      <c r="O663" s="60"/>
      <c r="P663" s="60"/>
      <c r="Q663" s="60"/>
      <c r="R663" s="60"/>
      <c r="S663" s="60"/>
      <c r="T663" s="16"/>
      <c r="U663" s="16"/>
      <c r="V663" s="16"/>
      <c r="W663" s="16"/>
      <c r="X663" s="16"/>
      <c r="Y663" s="16"/>
      <c r="Z663" s="16"/>
      <c r="AA663" s="16"/>
    </row>
    <row r="664" ht="12.0" customHeight="1">
      <c r="A664" s="58" t="s">
        <v>113</v>
      </c>
      <c r="B664" s="29"/>
      <c r="C664" s="60">
        <f t="shared" ref="C664:N664" si="729">C662*C663</f>
        <v>0</v>
      </c>
      <c r="D664" s="60">
        <f t="shared" si="729"/>
        <v>0</v>
      </c>
      <c r="E664" s="60">
        <f t="shared" si="729"/>
        <v>0</v>
      </c>
      <c r="F664" s="60">
        <f t="shared" si="729"/>
        <v>0</v>
      </c>
      <c r="G664" s="60">
        <f t="shared" si="729"/>
        <v>0</v>
      </c>
      <c r="H664" s="60">
        <f t="shared" si="729"/>
        <v>0</v>
      </c>
      <c r="I664" s="60">
        <f t="shared" si="729"/>
        <v>0</v>
      </c>
      <c r="J664" s="60">
        <f t="shared" si="729"/>
        <v>0</v>
      </c>
      <c r="K664" s="60">
        <f t="shared" si="729"/>
        <v>0</v>
      </c>
      <c r="L664" s="60">
        <f t="shared" si="729"/>
        <v>0</v>
      </c>
      <c r="M664" s="60">
        <f t="shared" si="729"/>
        <v>0</v>
      </c>
      <c r="N664" s="60">
        <f t="shared" si="729"/>
        <v>0</v>
      </c>
      <c r="O664" s="60">
        <f t="shared" ref="O664:O667" si="732">SUM(C664:N664)</f>
        <v>0</v>
      </c>
      <c r="P664" s="60">
        <f t="shared" ref="P664:S664" si="730">P662*$C663</f>
        <v>0</v>
      </c>
      <c r="Q664" s="60">
        <f t="shared" si="730"/>
        <v>0</v>
      </c>
      <c r="R664" s="60">
        <f t="shared" si="730"/>
        <v>0</v>
      </c>
      <c r="S664" s="60">
        <f t="shared" si="730"/>
        <v>0</v>
      </c>
      <c r="T664" s="16"/>
      <c r="U664" s="16"/>
      <c r="V664" s="16"/>
      <c r="W664" s="16"/>
      <c r="X664" s="16"/>
      <c r="Y664" s="16"/>
      <c r="Z664" s="16"/>
      <c r="AA664" s="16"/>
    </row>
    <row r="665" ht="12.0" customHeight="1">
      <c r="A665" s="58" t="s">
        <v>98</v>
      </c>
      <c r="B665" s="29"/>
      <c r="C665" s="60">
        <f t="shared" ref="C665:N665" si="731">C662+C664</f>
        <v>0</v>
      </c>
      <c r="D665" s="60">
        <f t="shared" si="731"/>
        <v>0</v>
      </c>
      <c r="E665" s="60">
        <f t="shared" si="731"/>
        <v>0</v>
      </c>
      <c r="F665" s="60">
        <f t="shared" si="731"/>
        <v>0</v>
      </c>
      <c r="G665" s="60">
        <f t="shared" si="731"/>
        <v>0</v>
      </c>
      <c r="H665" s="60">
        <f t="shared" si="731"/>
        <v>0</v>
      </c>
      <c r="I665" s="60">
        <f t="shared" si="731"/>
        <v>0</v>
      </c>
      <c r="J665" s="60">
        <f t="shared" si="731"/>
        <v>0</v>
      </c>
      <c r="K665" s="60">
        <f t="shared" si="731"/>
        <v>0</v>
      </c>
      <c r="L665" s="60">
        <f t="shared" si="731"/>
        <v>0</v>
      </c>
      <c r="M665" s="60">
        <f t="shared" si="731"/>
        <v>0</v>
      </c>
      <c r="N665" s="60">
        <f t="shared" si="731"/>
        <v>0</v>
      </c>
      <c r="O665" s="60">
        <f t="shared" si="732"/>
        <v>0</v>
      </c>
      <c r="P665" s="60">
        <f t="shared" ref="P665:S665" si="733">P662+P664</f>
        <v>0</v>
      </c>
      <c r="Q665" s="60">
        <f t="shared" si="733"/>
        <v>0</v>
      </c>
      <c r="R665" s="60">
        <f t="shared" si="733"/>
        <v>0</v>
      </c>
      <c r="S665" s="60">
        <f t="shared" si="733"/>
        <v>0</v>
      </c>
      <c r="T665" s="16"/>
      <c r="U665" s="16"/>
      <c r="V665" s="16"/>
      <c r="W665" s="16"/>
      <c r="X665" s="16"/>
      <c r="Y665" s="16"/>
      <c r="Z665" s="16"/>
      <c r="AA665" s="16"/>
    </row>
    <row r="666" ht="12.0" customHeight="1">
      <c r="A666" s="63" t="s">
        <v>99</v>
      </c>
      <c r="B666" s="64">
        <v>0.25</v>
      </c>
      <c r="C666" s="60">
        <f t="shared" ref="C666:N666" si="734">C665*$B$16</f>
        <v>0</v>
      </c>
      <c r="D666" s="60">
        <f t="shared" si="734"/>
        <v>0</v>
      </c>
      <c r="E666" s="60">
        <f t="shared" si="734"/>
        <v>0</v>
      </c>
      <c r="F666" s="60">
        <f t="shared" si="734"/>
        <v>0</v>
      </c>
      <c r="G666" s="60">
        <f t="shared" si="734"/>
        <v>0</v>
      </c>
      <c r="H666" s="60">
        <f t="shared" si="734"/>
        <v>0</v>
      </c>
      <c r="I666" s="60">
        <f t="shared" si="734"/>
        <v>0</v>
      </c>
      <c r="J666" s="60">
        <f t="shared" si="734"/>
        <v>0</v>
      </c>
      <c r="K666" s="60">
        <f t="shared" si="734"/>
        <v>0</v>
      </c>
      <c r="L666" s="60">
        <f t="shared" si="734"/>
        <v>0</v>
      </c>
      <c r="M666" s="60">
        <f t="shared" si="734"/>
        <v>0</v>
      </c>
      <c r="N666" s="60">
        <f t="shared" si="734"/>
        <v>0</v>
      </c>
      <c r="O666" s="60">
        <f t="shared" si="732"/>
        <v>0</v>
      </c>
      <c r="P666" s="60">
        <f t="shared" ref="P666:S666" si="735">P665*$B666</f>
        <v>0</v>
      </c>
      <c r="Q666" s="60">
        <f t="shared" si="735"/>
        <v>0</v>
      </c>
      <c r="R666" s="60">
        <f t="shared" si="735"/>
        <v>0</v>
      </c>
      <c r="S666" s="60">
        <f t="shared" si="735"/>
        <v>0</v>
      </c>
      <c r="T666" s="16"/>
      <c r="U666" s="16"/>
      <c r="V666" s="16"/>
      <c r="W666" s="16"/>
      <c r="X666" s="16"/>
      <c r="Y666" s="16"/>
      <c r="Z666" s="16"/>
      <c r="AA666" s="16"/>
    </row>
    <row r="667" ht="12.0" customHeight="1">
      <c r="A667" s="63" t="s">
        <v>100</v>
      </c>
      <c r="B667" s="65">
        <f>1-B666</f>
        <v>0.75</v>
      </c>
      <c r="C667" s="60">
        <f t="shared" ref="C667:N667" si="736">C665*$B$17</f>
        <v>0</v>
      </c>
      <c r="D667" s="60">
        <f t="shared" si="736"/>
        <v>0</v>
      </c>
      <c r="E667" s="60">
        <f t="shared" si="736"/>
        <v>0</v>
      </c>
      <c r="F667" s="60">
        <f t="shared" si="736"/>
        <v>0</v>
      </c>
      <c r="G667" s="60">
        <f t="shared" si="736"/>
        <v>0</v>
      </c>
      <c r="H667" s="60">
        <f t="shared" si="736"/>
        <v>0</v>
      </c>
      <c r="I667" s="60">
        <f t="shared" si="736"/>
        <v>0</v>
      </c>
      <c r="J667" s="60">
        <f t="shared" si="736"/>
        <v>0</v>
      </c>
      <c r="K667" s="60">
        <f t="shared" si="736"/>
        <v>0</v>
      </c>
      <c r="L667" s="60">
        <f t="shared" si="736"/>
        <v>0</v>
      </c>
      <c r="M667" s="60">
        <f t="shared" si="736"/>
        <v>0</v>
      </c>
      <c r="N667" s="60">
        <f t="shared" si="736"/>
        <v>0</v>
      </c>
      <c r="O667" s="60">
        <f t="shared" si="732"/>
        <v>0</v>
      </c>
      <c r="P667" s="60">
        <f t="shared" ref="P667:S667" si="737">P665-P666</f>
        <v>0</v>
      </c>
      <c r="Q667" s="60">
        <f t="shared" si="737"/>
        <v>0</v>
      </c>
      <c r="R667" s="60">
        <f t="shared" si="737"/>
        <v>0</v>
      </c>
      <c r="S667" s="60">
        <f t="shared" si="737"/>
        <v>0</v>
      </c>
      <c r="T667" s="16"/>
      <c r="U667" s="16"/>
      <c r="V667" s="16"/>
      <c r="W667" s="16"/>
      <c r="X667" s="16"/>
      <c r="Y667" s="16"/>
      <c r="Z667" s="16"/>
      <c r="AA667" s="16"/>
    </row>
    <row r="668" ht="12.0" customHeight="1">
      <c r="A668" s="51" t="str">
        <f>Vendas!A679</f>
        <v/>
      </c>
      <c r="B668" s="29"/>
      <c r="C668" s="52" t="s">
        <v>73</v>
      </c>
      <c r="D668" s="52" t="s">
        <v>74</v>
      </c>
      <c r="E668" s="52" t="s">
        <v>75</v>
      </c>
      <c r="F668" s="52" t="s">
        <v>76</v>
      </c>
      <c r="G668" s="52" t="s">
        <v>77</v>
      </c>
      <c r="H668" s="52" t="s">
        <v>78</v>
      </c>
      <c r="I668" s="52" t="s">
        <v>79</v>
      </c>
      <c r="J668" s="52" t="s">
        <v>80</v>
      </c>
      <c r="K668" s="52" t="s">
        <v>81</v>
      </c>
      <c r="L668" s="52" t="s">
        <v>82</v>
      </c>
      <c r="M668" s="52" t="s">
        <v>83</v>
      </c>
      <c r="N668" s="52" t="s">
        <v>84</v>
      </c>
      <c r="O668" s="52" t="s">
        <v>26</v>
      </c>
      <c r="P668" s="52" t="s">
        <v>27</v>
      </c>
      <c r="Q668" s="52" t="s">
        <v>28</v>
      </c>
      <c r="R668" s="52" t="s">
        <v>29</v>
      </c>
      <c r="S668" s="52" t="s">
        <v>30</v>
      </c>
      <c r="T668" s="16"/>
      <c r="U668" s="16"/>
      <c r="V668" s="16"/>
      <c r="W668" s="16"/>
      <c r="X668" s="16"/>
      <c r="Y668" s="16"/>
      <c r="Z668" s="16"/>
      <c r="AA668" s="16"/>
    </row>
    <row r="669" ht="12.0" customHeight="1">
      <c r="A669" s="58" t="s">
        <v>102</v>
      </c>
      <c r="B669" s="29"/>
      <c r="C669" s="56" t="str">
        <f>Vendas!C681</f>
        <v/>
      </c>
      <c r="D669" s="56" t="str">
        <f>Vendas!D681</f>
        <v/>
      </c>
      <c r="E669" s="56" t="str">
        <f>Vendas!E681</f>
        <v/>
      </c>
      <c r="F669" s="56" t="str">
        <f>Vendas!F681</f>
        <v/>
      </c>
      <c r="G669" s="56" t="str">
        <f>Vendas!G681</f>
        <v/>
      </c>
      <c r="H669" s="56" t="str">
        <f>Vendas!H681</f>
        <v/>
      </c>
      <c r="I669" s="56" t="str">
        <f>Vendas!I681</f>
        <v/>
      </c>
      <c r="J669" s="56" t="str">
        <f>Vendas!J681</f>
        <v/>
      </c>
      <c r="K669" s="56" t="str">
        <f>Vendas!K681</f>
        <v/>
      </c>
      <c r="L669" s="56" t="str">
        <f>Vendas!L681</f>
        <v/>
      </c>
      <c r="M669" s="56" t="str">
        <f>Vendas!M681</f>
        <v/>
      </c>
      <c r="N669" s="56" t="str">
        <f>Vendas!N681</f>
        <v/>
      </c>
      <c r="O669" s="56">
        <f>SUM(C669:N669)</f>
        <v>0</v>
      </c>
      <c r="P669" s="56" t="str">
        <f>Vendas!P681</f>
        <v/>
      </c>
      <c r="Q669" s="56" t="str">
        <f>Vendas!Q681</f>
        <v/>
      </c>
      <c r="R669" s="56" t="str">
        <f>Vendas!R681</f>
        <v/>
      </c>
      <c r="S669" s="56" t="str">
        <f>Vendas!S681</f>
        <v/>
      </c>
      <c r="T669" s="16"/>
      <c r="U669" s="16"/>
      <c r="V669" s="16"/>
      <c r="W669" s="16"/>
      <c r="X669" s="16"/>
      <c r="Y669" s="16"/>
      <c r="Z669" s="16"/>
      <c r="AA669" s="16"/>
    </row>
    <row r="670" ht="12.0" customHeight="1">
      <c r="A670" s="63" t="s">
        <v>111</v>
      </c>
      <c r="B670" s="45">
        <v>0.0</v>
      </c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16"/>
      <c r="U670" s="16"/>
      <c r="V670" s="16"/>
      <c r="W670" s="16"/>
      <c r="X670" s="16"/>
      <c r="Y670" s="16"/>
      <c r="Z670" s="16"/>
      <c r="AA670" s="16"/>
    </row>
    <row r="671" ht="12.0" customHeight="1">
      <c r="A671" s="58" t="s">
        <v>103</v>
      </c>
      <c r="B671" s="29"/>
      <c r="C671" s="60">
        <f>Vendas!C682*(1-$B670)</f>
        <v>0</v>
      </c>
      <c r="D671" s="60">
        <f>Vendas!D682*(1-$B670)</f>
        <v>0</v>
      </c>
      <c r="E671" s="60">
        <f>Vendas!E682*(1-$B670)</f>
        <v>0</v>
      </c>
      <c r="F671" s="60">
        <f>Vendas!F682*(1-$B670)</f>
        <v>0</v>
      </c>
      <c r="G671" s="60">
        <f>Vendas!G682*(1-$B670)</f>
        <v>0</v>
      </c>
      <c r="H671" s="60">
        <f>Vendas!H682*(1-$B670)</f>
        <v>0</v>
      </c>
      <c r="I671" s="60">
        <f>Vendas!I682*(1-$B670)</f>
        <v>0</v>
      </c>
      <c r="J671" s="60">
        <f>Vendas!J682*(1-$B670)</f>
        <v>0</v>
      </c>
      <c r="K671" s="60">
        <f>Vendas!K682*(1-$B670)</f>
        <v>0</v>
      </c>
      <c r="L671" s="60">
        <f>Vendas!L682*(1-$B670)</f>
        <v>0</v>
      </c>
      <c r="M671" s="60">
        <f>Vendas!M682*(1-$B670)</f>
        <v>0</v>
      </c>
      <c r="N671" s="60">
        <f>Vendas!N682*(1-$B670)</f>
        <v>0</v>
      </c>
      <c r="O671" s="60">
        <f>AVERAGE(C671:N671)</f>
        <v>0</v>
      </c>
      <c r="P671" s="60">
        <f>Vendas!P682*(1-Aprovisionamento!$B670)</f>
        <v>0</v>
      </c>
      <c r="Q671" s="60">
        <f>Vendas!Q682*(1-Aprovisionamento!$B670)</f>
        <v>0</v>
      </c>
      <c r="R671" s="60">
        <f>Vendas!R682*(1-Aprovisionamento!$B670)</f>
        <v>0</v>
      </c>
      <c r="S671" s="60">
        <f>Vendas!S682*(1-Aprovisionamento!$B670)</f>
        <v>0</v>
      </c>
      <c r="T671" s="16"/>
      <c r="U671" s="16"/>
      <c r="V671" s="16"/>
      <c r="W671" s="16"/>
      <c r="X671" s="16"/>
      <c r="Y671" s="16"/>
      <c r="Z671" s="16"/>
      <c r="AA671" s="16"/>
    </row>
    <row r="672" ht="12.0" customHeight="1">
      <c r="A672" s="58" t="s">
        <v>112</v>
      </c>
      <c r="B672" s="29"/>
      <c r="C672" s="60">
        <f t="shared" ref="C672:N672" si="738">C669*C671</f>
        <v>0</v>
      </c>
      <c r="D672" s="60">
        <f t="shared" si="738"/>
        <v>0</v>
      </c>
      <c r="E672" s="60">
        <f t="shared" si="738"/>
        <v>0</v>
      </c>
      <c r="F672" s="60">
        <f t="shared" si="738"/>
        <v>0</v>
      </c>
      <c r="G672" s="60">
        <f t="shared" si="738"/>
        <v>0</v>
      </c>
      <c r="H672" s="60">
        <f t="shared" si="738"/>
        <v>0</v>
      </c>
      <c r="I672" s="60">
        <f t="shared" si="738"/>
        <v>0</v>
      </c>
      <c r="J672" s="60">
        <f t="shared" si="738"/>
        <v>0</v>
      </c>
      <c r="K672" s="60">
        <f t="shared" si="738"/>
        <v>0</v>
      </c>
      <c r="L672" s="60">
        <f t="shared" si="738"/>
        <v>0</v>
      </c>
      <c r="M672" s="60">
        <f t="shared" si="738"/>
        <v>0</v>
      </c>
      <c r="N672" s="60">
        <f t="shared" si="738"/>
        <v>0</v>
      </c>
      <c r="O672" s="60">
        <f>SUM(C672:N672)</f>
        <v>0</v>
      </c>
      <c r="P672" s="60">
        <f t="shared" ref="P672:S672" si="739">P669*P671</f>
        <v>0</v>
      </c>
      <c r="Q672" s="60">
        <f t="shared" si="739"/>
        <v>0</v>
      </c>
      <c r="R672" s="60">
        <f t="shared" si="739"/>
        <v>0</v>
      </c>
      <c r="S672" s="60">
        <f t="shared" si="739"/>
        <v>0</v>
      </c>
      <c r="T672" s="16"/>
      <c r="U672" s="16"/>
      <c r="V672" s="16"/>
      <c r="W672" s="16"/>
      <c r="X672" s="16"/>
      <c r="Y672" s="16"/>
      <c r="Z672" s="16"/>
      <c r="AA672" s="16"/>
    </row>
    <row r="673" ht="12.0" customHeight="1">
      <c r="A673" s="58" t="s">
        <v>96</v>
      </c>
      <c r="B673" s="29"/>
      <c r="C673" s="61" t="str">
        <f>Vendas!C684</f>
        <v/>
      </c>
      <c r="D673" s="61" t="str">
        <f>Vendas!D684</f>
        <v/>
      </c>
      <c r="E673" s="61" t="str">
        <f>Vendas!E684</f>
        <v/>
      </c>
      <c r="F673" s="61" t="str">
        <f>Vendas!F684</f>
        <v/>
      </c>
      <c r="G673" s="61" t="str">
        <f>Vendas!G684</f>
        <v/>
      </c>
      <c r="H673" s="61" t="str">
        <f>Vendas!H684</f>
        <v/>
      </c>
      <c r="I673" s="61" t="str">
        <f>Vendas!I684</f>
        <v/>
      </c>
      <c r="J673" s="61" t="str">
        <f>Vendas!J684</f>
        <v/>
      </c>
      <c r="K673" s="61" t="str">
        <f>Vendas!K684</f>
        <v/>
      </c>
      <c r="L673" s="61" t="str">
        <f>Vendas!L684</f>
        <v/>
      </c>
      <c r="M673" s="61" t="str">
        <f>Vendas!M684</f>
        <v/>
      </c>
      <c r="N673" s="61" t="str">
        <f>Vendas!N684</f>
        <v/>
      </c>
      <c r="O673" s="60"/>
      <c r="P673" s="60"/>
      <c r="Q673" s="60"/>
      <c r="R673" s="60"/>
      <c r="S673" s="60"/>
      <c r="T673" s="16"/>
      <c r="U673" s="16"/>
      <c r="V673" s="16"/>
      <c r="W673" s="16"/>
      <c r="X673" s="16"/>
      <c r="Y673" s="16"/>
      <c r="Z673" s="16"/>
      <c r="AA673" s="16"/>
    </row>
    <row r="674" ht="12.0" customHeight="1">
      <c r="A674" s="58" t="s">
        <v>113</v>
      </c>
      <c r="B674" s="29"/>
      <c r="C674" s="60">
        <f t="shared" ref="C674:N674" si="740">C672*C673</f>
        <v>0</v>
      </c>
      <c r="D674" s="60">
        <f t="shared" si="740"/>
        <v>0</v>
      </c>
      <c r="E674" s="60">
        <f t="shared" si="740"/>
        <v>0</v>
      </c>
      <c r="F674" s="60">
        <f t="shared" si="740"/>
        <v>0</v>
      </c>
      <c r="G674" s="60">
        <f t="shared" si="740"/>
        <v>0</v>
      </c>
      <c r="H674" s="60">
        <f t="shared" si="740"/>
        <v>0</v>
      </c>
      <c r="I674" s="60">
        <f t="shared" si="740"/>
        <v>0</v>
      </c>
      <c r="J674" s="60">
        <f t="shared" si="740"/>
        <v>0</v>
      </c>
      <c r="K674" s="60">
        <f t="shared" si="740"/>
        <v>0</v>
      </c>
      <c r="L674" s="60">
        <f t="shared" si="740"/>
        <v>0</v>
      </c>
      <c r="M674" s="60">
        <f t="shared" si="740"/>
        <v>0</v>
      </c>
      <c r="N674" s="60">
        <f t="shared" si="740"/>
        <v>0</v>
      </c>
      <c r="O674" s="60">
        <f t="shared" ref="O674:O677" si="743">SUM(C674:N674)</f>
        <v>0</v>
      </c>
      <c r="P674" s="60">
        <f t="shared" ref="P674:S674" si="741">P672*$C673</f>
        <v>0</v>
      </c>
      <c r="Q674" s="60">
        <f t="shared" si="741"/>
        <v>0</v>
      </c>
      <c r="R674" s="60">
        <f t="shared" si="741"/>
        <v>0</v>
      </c>
      <c r="S674" s="60">
        <f t="shared" si="741"/>
        <v>0</v>
      </c>
      <c r="T674" s="16"/>
      <c r="U674" s="16"/>
      <c r="V674" s="16"/>
      <c r="W674" s="16"/>
      <c r="X674" s="16"/>
      <c r="Y674" s="16"/>
      <c r="Z674" s="16"/>
      <c r="AA674" s="16"/>
    </row>
    <row r="675" ht="12.0" customHeight="1">
      <c r="A675" s="58" t="s">
        <v>98</v>
      </c>
      <c r="B675" s="29"/>
      <c r="C675" s="60">
        <f t="shared" ref="C675:N675" si="742">C672+C674</f>
        <v>0</v>
      </c>
      <c r="D675" s="60">
        <f t="shared" si="742"/>
        <v>0</v>
      </c>
      <c r="E675" s="60">
        <f t="shared" si="742"/>
        <v>0</v>
      </c>
      <c r="F675" s="60">
        <f t="shared" si="742"/>
        <v>0</v>
      </c>
      <c r="G675" s="60">
        <f t="shared" si="742"/>
        <v>0</v>
      </c>
      <c r="H675" s="60">
        <f t="shared" si="742"/>
        <v>0</v>
      </c>
      <c r="I675" s="60">
        <f t="shared" si="742"/>
        <v>0</v>
      </c>
      <c r="J675" s="60">
        <f t="shared" si="742"/>
        <v>0</v>
      </c>
      <c r="K675" s="60">
        <f t="shared" si="742"/>
        <v>0</v>
      </c>
      <c r="L675" s="60">
        <f t="shared" si="742"/>
        <v>0</v>
      </c>
      <c r="M675" s="60">
        <f t="shared" si="742"/>
        <v>0</v>
      </c>
      <c r="N675" s="60">
        <f t="shared" si="742"/>
        <v>0</v>
      </c>
      <c r="O675" s="60">
        <f t="shared" si="743"/>
        <v>0</v>
      </c>
      <c r="P675" s="60">
        <f t="shared" ref="P675:S675" si="744">P672+P674</f>
        <v>0</v>
      </c>
      <c r="Q675" s="60">
        <f t="shared" si="744"/>
        <v>0</v>
      </c>
      <c r="R675" s="60">
        <f t="shared" si="744"/>
        <v>0</v>
      </c>
      <c r="S675" s="60">
        <f t="shared" si="744"/>
        <v>0</v>
      </c>
      <c r="T675" s="16"/>
      <c r="U675" s="16"/>
      <c r="V675" s="16"/>
      <c r="W675" s="16"/>
      <c r="X675" s="16"/>
      <c r="Y675" s="16"/>
      <c r="Z675" s="16"/>
      <c r="AA675" s="16"/>
    </row>
    <row r="676" ht="12.0" customHeight="1">
      <c r="A676" s="63" t="s">
        <v>99</v>
      </c>
      <c r="B676" s="64">
        <v>0.25</v>
      </c>
      <c r="C676" s="60">
        <f t="shared" ref="C676:N676" si="745">C675*$B$16</f>
        <v>0</v>
      </c>
      <c r="D676" s="60">
        <f t="shared" si="745"/>
        <v>0</v>
      </c>
      <c r="E676" s="60">
        <f t="shared" si="745"/>
        <v>0</v>
      </c>
      <c r="F676" s="60">
        <f t="shared" si="745"/>
        <v>0</v>
      </c>
      <c r="G676" s="60">
        <f t="shared" si="745"/>
        <v>0</v>
      </c>
      <c r="H676" s="60">
        <f t="shared" si="745"/>
        <v>0</v>
      </c>
      <c r="I676" s="60">
        <f t="shared" si="745"/>
        <v>0</v>
      </c>
      <c r="J676" s="60">
        <f t="shared" si="745"/>
        <v>0</v>
      </c>
      <c r="K676" s="60">
        <f t="shared" si="745"/>
        <v>0</v>
      </c>
      <c r="L676" s="60">
        <f t="shared" si="745"/>
        <v>0</v>
      </c>
      <c r="M676" s="60">
        <f t="shared" si="745"/>
        <v>0</v>
      </c>
      <c r="N676" s="60">
        <f t="shared" si="745"/>
        <v>0</v>
      </c>
      <c r="O676" s="60">
        <f t="shared" si="743"/>
        <v>0</v>
      </c>
      <c r="P676" s="60">
        <f t="shared" ref="P676:S676" si="746">P675*$B676</f>
        <v>0</v>
      </c>
      <c r="Q676" s="60">
        <f t="shared" si="746"/>
        <v>0</v>
      </c>
      <c r="R676" s="60">
        <f t="shared" si="746"/>
        <v>0</v>
      </c>
      <c r="S676" s="60">
        <f t="shared" si="746"/>
        <v>0</v>
      </c>
      <c r="T676" s="16"/>
      <c r="U676" s="16"/>
      <c r="V676" s="16"/>
      <c r="W676" s="16"/>
      <c r="X676" s="16"/>
      <c r="Y676" s="16"/>
      <c r="Z676" s="16"/>
      <c r="AA676" s="16"/>
    </row>
    <row r="677" ht="12.0" customHeight="1">
      <c r="A677" s="63" t="s">
        <v>100</v>
      </c>
      <c r="B677" s="65">
        <f>1-B676</f>
        <v>0.75</v>
      </c>
      <c r="C677" s="60">
        <f t="shared" ref="C677:N677" si="747">C675*$B$17</f>
        <v>0</v>
      </c>
      <c r="D677" s="60">
        <f t="shared" si="747"/>
        <v>0</v>
      </c>
      <c r="E677" s="60">
        <f t="shared" si="747"/>
        <v>0</v>
      </c>
      <c r="F677" s="60">
        <f t="shared" si="747"/>
        <v>0</v>
      </c>
      <c r="G677" s="60">
        <f t="shared" si="747"/>
        <v>0</v>
      </c>
      <c r="H677" s="60">
        <f t="shared" si="747"/>
        <v>0</v>
      </c>
      <c r="I677" s="60">
        <f t="shared" si="747"/>
        <v>0</v>
      </c>
      <c r="J677" s="60">
        <f t="shared" si="747"/>
        <v>0</v>
      </c>
      <c r="K677" s="60">
        <f t="shared" si="747"/>
        <v>0</v>
      </c>
      <c r="L677" s="60">
        <f t="shared" si="747"/>
        <v>0</v>
      </c>
      <c r="M677" s="60">
        <f t="shared" si="747"/>
        <v>0</v>
      </c>
      <c r="N677" s="60">
        <f t="shared" si="747"/>
        <v>0</v>
      </c>
      <c r="O677" s="60">
        <f t="shared" si="743"/>
        <v>0</v>
      </c>
      <c r="P677" s="60">
        <f t="shared" ref="P677:S677" si="748">P675-P676</f>
        <v>0</v>
      </c>
      <c r="Q677" s="60">
        <f t="shared" si="748"/>
        <v>0</v>
      </c>
      <c r="R677" s="60">
        <f t="shared" si="748"/>
        <v>0</v>
      </c>
      <c r="S677" s="60">
        <f t="shared" si="748"/>
        <v>0</v>
      </c>
      <c r="T677" s="16"/>
      <c r="U677" s="16"/>
      <c r="V677" s="16"/>
      <c r="W677" s="16"/>
      <c r="X677" s="16"/>
      <c r="Y677" s="16"/>
      <c r="Z677" s="16"/>
      <c r="AA677" s="16"/>
    </row>
    <row r="678" ht="12.0" customHeight="1">
      <c r="A678" s="51" t="str">
        <f>Vendas!A689</f>
        <v/>
      </c>
      <c r="B678" s="29"/>
      <c r="C678" s="52" t="s">
        <v>73</v>
      </c>
      <c r="D678" s="52" t="s">
        <v>74</v>
      </c>
      <c r="E678" s="52" t="s">
        <v>75</v>
      </c>
      <c r="F678" s="52" t="s">
        <v>76</v>
      </c>
      <c r="G678" s="52" t="s">
        <v>77</v>
      </c>
      <c r="H678" s="52" t="s">
        <v>78</v>
      </c>
      <c r="I678" s="52" t="s">
        <v>79</v>
      </c>
      <c r="J678" s="52" t="s">
        <v>80</v>
      </c>
      <c r="K678" s="52" t="s">
        <v>81</v>
      </c>
      <c r="L678" s="52" t="s">
        <v>82</v>
      </c>
      <c r="M678" s="52" t="s">
        <v>83</v>
      </c>
      <c r="N678" s="52" t="s">
        <v>84</v>
      </c>
      <c r="O678" s="52" t="s">
        <v>26</v>
      </c>
      <c r="P678" s="52" t="s">
        <v>27</v>
      </c>
      <c r="Q678" s="52" t="s">
        <v>28</v>
      </c>
      <c r="R678" s="52" t="s">
        <v>29</v>
      </c>
      <c r="S678" s="52" t="s">
        <v>30</v>
      </c>
      <c r="T678" s="16"/>
      <c r="U678" s="16"/>
      <c r="V678" s="16"/>
      <c r="W678" s="16"/>
      <c r="X678" s="16"/>
      <c r="Y678" s="16"/>
      <c r="Z678" s="16"/>
      <c r="AA678" s="16"/>
    </row>
    <row r="679" ht="12.0" customHeight="1">
      <c r="A679" s="58" t="s">
        <v>102</v>
      </c>
      <c r="B679" s="29"/>
      <c r="C679" s="56" t="str">
        <f>Vendas!C691</f>
        <v/>
      </c>
      <c r="D679" s="56" t="str">
        <f>Vendas!D691</f>
        <v/>
      </c>
      <c r="E679" s="56" t="str">
        <f>Vendas!E691</f>
        <v/>
      </c>
      <c r="F679" s="56" t="str">
        <f>Vendas!F691</f>
        <v/>
      </c>
      <c r="G679" s="56" t="str">
        <f>Vendas!G691</f>
        <v/>
      </c>
      <c r="H679" s="56" t="str">
        <f>Vendas!H691</f>
        <v/>
      </c>
      <c r="I679" s="56" t="str">
        <f>Vendas!I691</f>
        <v/>
      </c>
      <c r="J679" s="56" t="str">
        <f>Vendas!J691</f>
        <v/>
      </c>
      <c r="K679" s="56" t="str">
        <f>Vendas!K691</f>
        <v/>
      </c>
      <c r="L679" s="56" t="str">
        <f>Vendas!L691</f>
        <v/>
      </c>
      <c r="M679" s="56" t="str">
        <f>Vendas!M691</f>
        <v/>
      </c>
      <c r="N679" s="56" t="str">
        <f>Vendas!N691</f>
        <v/>
      </c>
      <c r="O679" s="56">
        <f>SUM(C679:N679)</f>
        <v>0</v>
      </c>
      <c r="P679" s="56" t="str">
        <f>Vendas!P691</f>
        <v/>
      </c>
      <c r="Q679" s="56" t="str">
        <f>Vendas!Q691</f>
        <v/>
      </c>
      <c r="R679" s="56" t="str">
        <f>Vendas!R691</f>
        <v/>
      </c>
      <c r="S679" s="56" t="str">
        <f>Vendas!S691</f>
        <v/>
      </c>
      <c r="T679" s="16"/>
      <c r="U679" s="16"/>
      <c r="V679" s="16"/>
      <c r="W679" s="16"/>
      <c r="X679" s="16"/>
      <c r="Y679" s="16"/>
      <c r="Z679" s="16"/>
      <c r="AA679" s="16"/>
    </row>
    <row r="680" ht="12.0" customHeight="1">
      <c r="A680" s="63" t="s">
        <v>111</v>
      </c>
      <c r="B680" s="45">
        <v>0.0</v>
      </c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16"/>
      <c r="U680" s="16"/>
      <c r="V680" s="16"/>
      <c r="W680" s="16"/>
      <c r="X680" s="16"/>
      <c r="Y680" s="16"/>
      <c r="Z680" s="16"/>
      <c r="AA680" s="16"/>
    </row>
    <row r="681" ht="12.0" customHeight="1">
      <c r="A681" s="58" t="s">
        <v>103</v>
      </c>
      <c r="B681" s="29"/>
      <c r="C681" s="60">
        <f>Vendas!C692*(1-$B680)</f>
        <v>0</v>
      </c>
      <c r="D681" s="60">
        <f>Vendas!D692*(1-$B680)</f>
        <v>0</v>
      </c>
      <c r="E681" s="60">
        <f>Vendas!E692*(1-$B680)</f>
        <v>0</v>
      </c>
      <c r="F681" s="60">
        <f>Vendas!F692*(1-$B680)</f>
        <v>0</v>
      </c>
      <c r="G681" s="60">
        <f>Vendas!G692*(1-$B680)</f>
        <v>0</v>
      </c>
      <c r="H681" s="60">
        <f>Vendas!H692*(1-$B680)</f>
        <v>0</v>
      </c>
      <c r="I681" s="60">
        <f>Vendas!I692*(1-$B680)</f>
        <v>0</v>
      </c>
      <c r="J681" s="60">
        <f>Vendas!J692*(1-$B680)</f>
        <v>0</v>
      </c>
      <c r="K681" s="60">
        <f>Vendas!K692*(1-$B680)</f>
        <v>0</v>
      </c>
      <c r="L681" s="60">
        <f>Vendas!L692*(1-$B680)</f>
        <v>0</v>
      </c>
      <c r="M681" s="60">
        <f>Vendas!M692*(1-$B680)</f>
        <v>0</v>
      </c>
      <c r="N681" s="60">
        <f>Vendas!N692*(1-$B680)</f>
        <v>0</v>
      </c>
      <c r="O681" s="60">
        <f>AVERAGE(C681:N681)</f>
        <v>0</v>
      </c>
      <c r="P681" s="60">
        <f>Vendas!P692*(1-Aprovisionamento!$B680)</f>
        <v>0</v>
      </c>
      <c r="Q681" s="60">
        <f>Vendas!Q692*(1-Aprovisionamento!$B680)</f>
        <v>0</v>
      </c>
      <c r="R681" s="60">
        <f>Vendas!R692*(1-Aprovisionamento!$B680)</f>
        <v>0</v>
      </c>
      <c r="S681" s="60">
        <f>Vendas!S692*(1-Aprovisionamento!$B680)</f>
        <v>0</v>
      </c>
      <c r="T681" s="16"/>
      <c r="U681" s="16"/>
      <c r="V681" s="16"/>
      <c r="W681" s="16"/>
      <c r="X681" s="16"/>
      <c r="Y681" s="16"/>
      <c r="Z681" s="16"/>
      <c r="AA681" s="16"/>
    </row>
    <row r="682" ht="12.0" customHeight="1">
      <c r="A682" s="58" t="s">
        <v>112</v>
      </c>
      <c r="B682" s="29"/>
      <c r="C682" s="60">
        <f t="shared" ref="C682:N682" si="749">C679*C681</f>
        <v>0</v>
      </c>
      <c r="D682" s="60">
        <f t="shared" si="749"/>
        <v>0</v>
      </c>
      <c r="E682" s="60">
        <f t="shared" si="749"/>
        <v>0</v>
      </c>
      <c r="F682" s="60">
        <f t="shared" si="749"/>
        <v>0</v>
      </c>
      <c r="G682" s="60">
        <f t="shared" si="749"/>
        <v>0</v>
      </c>
      <c r="H682" s="60">
        <f t="shared" si="749"/>
        <v>0</v>
      </c>
      <c r="I682" s="60">
        <f t="shared" si="749"/>
        <v>0</v>
      </c>
      <c r="J682" s="60">
        <f t="shared" si="749"/>
        <v>0</v>
      </c>
      <c r="K682" s="60">
        <f t="shared" si="749"/>
        <v>0</v>
      </c>
      <c r="L682" s="60">
        <f t="shared" si="749"/>
        <v>0</v>
      </c>
      <c r="M682" s="60">
        <f t="shared" si="749"/>
        <v>0</v>
      </c>
      <c r="N682" s="60">
        <f t="shared" si="749"/>
        <v>0</v>
      </c>
      <c r="O682" s="60">
        <f>SUM(C682:N682)</f>
        <v>0</v>
      </c>
      <c r="P682" s="60">
        <f t="shared" ref="P682:S682" si="750">P679*P681</f>
        <v>0</v>
      </c>
      <c r="Q682" s="60">
        <f t="shared" si="750"/>
        <v>0</v>
      </c>
      <c r="R682" s="60">
        <f t="shared" si="750"/>
        <v>0</v>
      </c>
      <c r="S682" s="60">
        <f t="shared" si="750"/>
        <v>0</v>
      </c>
      <c r="T682" s="16"/>
      <c r="U682" s="16"/>
      <c r="V682" s="16"/>
      <c r="W682" s="16"/>
      <c r="X682" s="16"/>
      <c r="Y682" s="16"/>
      <c r="Z682" s="16"/>
      <c r="AA682" s="16"/>
    </row>
    <row r="683" ht="12.0" customHeight="1">
      <c r="A683" s="58" t="s">
        <v>96</v>
      </c>
      <c r="B683" s="29"/>
      <c r="C683" s="61" t="str">
        <f>Vendas!C694</f>
        <v/>
      </c>
      <c r="D683" s="61" t="str">
        <f>Vendas!D694</f>
        <v/>
      </c>
      <c r="E683" s="61" t="str">
        <f>Vendas!E694</f>
        <v/>
      </c>
      <c r="F683" s="61" t="str">
        <f>Vendas!F694</f>
        <v/>
      </c>
      <c r="G683" s="61" t="str">
        <f>Vendas!G694</f>
        <v/>
      </c>
      <c r="H683" s="61" t="str">
        <f>Vendas!H694</f>
        <v/>
      </c>
      <c r="I683" s="61" t="str">
        <f>Vendas!I694</f>
        <v/>
      </c>
      <c r="J683" s="61" t="str">
        <f>Vendas!J694</f>
        <v/>
      </c>
      <c r="K683" s="61" t="str">
        <f>Vendas!K694</f>
        <v/>
      </c>
      <c r="L683" s="61" t="str">
        <f>Vendas!L694</f>
        <v/>
      </c>
      <c r="M683" s="61" t="str">
        <f>Vendas!M694</f>
        <v/>
      </c>
      <c r="N683" s="61" t="str">
        <f>Vendas!N694</f>
        <v/>
      </c>
      <c r="O683" s="60"/>
      <c r="P683" s="60"/>
      <c r="Q683" s="60"/>
      <c r="R683" s="60"/>
      <c r="S683" s="60"/>
      <c r="T683" s="16"/>
      <c r="U683" s="16"/>
      <c r="V683" s="16"/>
      <c r="W683" s="16"/>
      <c r="X683" s="16"/>
      <c r="Y683" s="16"/>
      <c r="Z683" s="16"/>
      <c r="AA683" s="16"/>
    </row>
    <row r="684" ht="12.0" customHeight="1">
      <c r="A684" s="58" t="s">
        <v>113</v>
      </c>
      <c r="B684" s="29"/>
      <c r="C684" s="60">
        <f t="shared" ref="C684:N684" si="751">C682*C683</f>
        <v>0</v>
      </c>
      <c r="D684" s="60">
        <f t="shared" si="751"/>
        <v>0</v>
      </c>
      <c r="E684" s="60">
        <f t="shared" si="751"/>
        <v>0</v>
      </c>
      <c r="F684" s="60">
        <f t="shared" si="751"/>
        <v>0</v>
      </c>
      <c r="G684" s="60">
        <f t="shared" si="751"/>
        <v>0</v>
      </c>
      <c r="H684" s="60">
        <f t="shared" si="751"/>
        <v>0</v>
      </c>
      <c r="I684" s="60">
        <f t="shared" si="751"/>
        <v>0</v>
      </c>
      <c r="J684" s="60">
        <f t="shared" si="751"/>
        <v>0</v>
      </c>
      <c r="K684" s="60">
        <f t="shared" si="751"/>
        <v>0</v>
      </c>
      <c r="L684" s="60">
        <f t="shared" si="751"/>
        <v>0</v>
      </c>
      <c r="M684" s="60">
        <f t="shared" si="751"/>
        <v>0</v>
      </c>
      <c r="N684" s="60">
        <f t="shared" si="751"/>
        <v>0</v>
      </c>
      <c r="O684" s="60">
        <f t="shared" ref="O684:O687" si="754">SUM(C684:N684)</f>
        <v>0</v>
      </c>
      <c r="P684" s="60">
        <f t="shared" ref="P684:S684" si="752">P682*$C683</f>
        <v>0</v>
      </c>
      <c r="Q684" s="60">
        <f t="shared" si="752"/>
        <v>0</v>
      </c>
      <c r="R684" s="60">
        <f t="shared" si="752"/>
        <v>0</v>
      </c>
      <c r="S684" s="60">
        <f t="shared" si="752"/>
        <v>0</v>
      </c>
      <c r="T684" s="16"/>
      <c r="U684" s="16"/>
      <c r="V684" s="16"/>
      <c r="W684" s="16"/>
      <c r="X684" s="16"/>
      <c r="Y684" s="16"/>
      <c r="Z684" s="16"/>
      <c r="AA684" s="16"/>
    </row>
    <row r="685" ht="12.0" customHeight="1">
      <c r="A685" s="58" t="s">
        <v>98</v>
      </c>
      <c r="B685" s="29"/>
      <c r="C685" s="60">
        <f t="shared" ref="C685:N685" si="753">C682+C684</f>
        <v>0</v>
      </c>
      <c r="D685" s="60">
        <f t="shared" si="753"/>
        <v>0</v>
      </c>
      <c r="E685" s="60">
        <f t="shared" si="753"/>
        <v>0</v>
      </c>
      <c r="F685" s="60">
        <f t="shared" si="753"/>
        <v>0</v>
      </c>
      <c r="G685" s="60">
        <f t="shared" si="753"/>
        <v>0</v>
      </c>
      <c r="H685" s="60">
        <f t="shared" si="753"/>
        <v>0</v>
      </c>
      <c r="I685" s="60">
        <f t="shared" si="753"/>
        <v>0</v>
      </c>
      <c r="J685" s="60">
        <f t="shared" si="753"/>
        <v>0</v>
      </c>
      <c r="K685" s="60">
        <f t="shared" si="753"/>
        <v>0</v>
      </c>
      <c r="L685" s="60">
        <f t="shared" si="753"/>
        <v>0</v>
      </c>
      <c r="M685" s="60">
        <f t="shared" si="753"/>
        <v>0</v>
      </c>
      <c r="N685" s="60">
        <f t="shared" si="753"/>
        <v>0</v>
      </c>
      <c r="O685" s="60">
        <f t="shared" si="754"/>
        <v>0</v>
      </c>
      <c r="P685" s="60">
        <f t="shared" ref="P685:S685" si="755">P682+P684</f>
        <v>0</v>
      </c>
      <c r="Q685" s="60">
        <f t="shared" si="755"/>
        <v>0</v>
      </c>
      <c r="R685" s="60">
        <f t="shared" si="755"/>
        <v>0</v>
      </c>
      <c r="S685" s="60">
        <f t="shared" si="755"/>
        <v>0</v>
      </c>
      <c r="T685" s="16"/>
      <c r="U685" s="16"/>
      <c r="V685" s="16"/>
      <c r="W685" s="16"/>
      <c r="X685" s="16"/>
      <c r="Y685" s="16"/>
      <c r="Z685" s="16"/>
      <c r="AA685" s="16"/>
    </row>
    <row r="686" ht="12.0" customHeight="1">
      <c r="A686" s="63" t="s">
        <v>99</v>
      </c>
      <c r="B686" s="64">
        <v>0.25</v>
      </c>
      <c r="C686" s="60">
        <f t="shared" ref="C686:N686" si="756">C685*$B$16</f>
        <v>0</v>
      </c>
      <c r="D686" s="60">
        <f t="shared" si="756"/>
        <v>0</v>
      </c>
      <c r="E686" s="60">
        <f t="shared" si="756"/>
        <v>0</v>
      </c>
      <c r="F686" s="60">
        <f t="shared" si="756"/>
        <v>0</v>
      </c>
      <c r="G686" s="60">
        <f t="shared" si="756"/>
        <v>0</v>
      </c>
      <c r="H686" s="60">
        <f t="shared" si="756"/>
        <v>0</v>
      </c>
      <c r="I686" s="60">
        <f t="shared" si="756"/>
        <v>0</v>
      </c>
      <c r="J686" s="60">
        <f t="shared" si="756"/>
        <v>0</v>
      </c>
      <c r="K686" s="60">
        <f t="shared" si="756"/>
        <v>0</v>
      </c>
      <c r="L686" s="60">
        <f t="shared" si="756"/>
        <v>0</v>
      </c>
      <c r="M686" s="60">
        <f t="shared" si="756"/>
        <v>0</v>
      </c>
      <c r="N686" s="60">
        <f t="shared" si="756"/>
        <v>0</v>
      </c>
      <c r="O686" s="60">
        <f t="shared" si="754"/>
        <v>0</v>
      </c>
      <c r="P686" s="60">
        <f t="shared" ref="P686:S686" si="757">P685*$B686</f>
        <v>0</v>
      </c>
      <c r="Q686" s="60">
        <f t="shared" si="757"/>
        <v>0</v>
      </c>
      <c r="R686" s="60">
        <f t="shared" si="757"/>
        <v>0</v>
      </c>
      <c r="S686" s="60">
        <f t="shared" si="757"/>
        <v>0</v>
      </c>
      <c r="T686" s="16"/>
      <c r="U686" s="16"/>
      <c r="V686" s="16"/>
      <c r="W686" s="16"/>
      <c r="X686" s="16"/>
      <c r="Y686" s="16"/>
      <c r="Z686" s="16"/>
      <c r="AA686" s="16"/>
    </row>
    <row r="687" ht="12.0" customHeight="1">
      <c r="A687" s="63" t="s">
        <v>100</v>
      </c>
      <c r="B687" s="65">
        <f>1-B686</f>
        <v>0.75</v>
      </c>
      <c r="C687" s="60">
        <f t="shared" ref="C687:N687" si="758">C685*$B$17</f>
        <v>0</v>
      </c>
      <c r="D687" s="60">
        <f t="shared" si="758"/>
        <v>0</v>
      </c>
      <c r="E687" s="60">
        <f t="shared" si="758"/>
        <v>0</v>
      </c>
      <c r="F687" s="60">
        <f t="shared" si="758"/>
        <v>0</v>
      </c>
      <c r="G687" s="60">
        <f t="shared" si="758"/>
        <v>0</v>
      </c>
      <c r="H687" s="60">
        <f t="shared" si="758"/>
        <v>0</v>
      </c>
      <c r="I687" s="60">
        <f t="shared" si="758"/>
        <v>0</v>
      </c>
      <c r="J687" s="60">
        <f t="shared" si="758"/>
        <v>0</v>
      </c>
      <c r="K687" s="60">
        <f t="shared" si="758"/>
        <v>0</v>
      </c>
      <c r="L687" s="60">
        <f t="shared" si="758"/>
        <v>0</v>
      </c>
      <c r="M687" s="60">
        <f t="shared" si="758"/>
        <v>0</v>
      </c>
      <c r="N687" s="60">
        <f t="shared" si="758"/>
        <v>0</v>
      </c>
      <c r="O687" s="60">
        <f t="shared" si="754"/>
        <v>0</v>
      </c>
      <c r="P687" s="60">
        <f t="shared" ref="P687:S687" si="759">P685-P686</f>
        <v>0</v>
      </c>
      <c r="Q687" s="60">
        <f t="shared" si="759"/>
        <v>0</v>
      </c>
      <c r="R687" s="60">
        <f t="shared" si="759"/>
        <v>0</v>
      </c>
      <c r="S687" s="60">
        <f t="shared" si="759"/>
        <v>0</v>
      </c>
      <c r="T687" s="16"/>
      <c r="U687" s="16"/>
      <c r="V687" s="16"/>
      <c r="W687" s="16"/>
      <c r="X687" s="16"/>
      <c r="Y687" s="16"/>
      <c r="Z687" s="16"/>
      <c r="AA687" s="16"/>
    </row>
    <row r="688" ht="12.0" customHeight="1">
      <c r="A688" s="51" t="str">
        <f>Vendas!A699</f>
        <v/>
      </c>
      <c r="B688" s="29"/>
      <c r="C688" s="52" t="s">
        <v>73</v>
      </c>
      <c r="D688" s="52" t="s">
        <v>74</v>
      </c>
      <c r="E688" s="52" t="s">
        <v>75</v>
      </c>
      <c r="F688" s="52" t="s">
        <v>76</v>
      </c>
      <c r="G688" s="52" t="s">
        <v>77</v>
      </c>
      <c r="H688" s="52" t="s">
        <v>78</v>
      </c>
      <c r="I688" s="52" t="s">
        <v>79</v>
      </c>
      <c r="J688" s="52" t="s">
        <v>80</v>
      </c>
      <c r="K688" s="52" t="s">
        <v>81</v>
      </c>
      <c r="L688" s="52" t="s">
        <v>82</v>
      </c>
      <c r="M688" s="52" t="s">
        <v>83</v>
      </c>
      <c r="N688" s="52" t="s">
        <v>84</v>
      </c>
      <c r="O688" s="52" t="s">
        <v>26</v>
      </c>
      <c r="P688" s="52" t="s">
        <v>27</v>
      </c>
      <c r="Q688" s="52" t="s">
        <v>28</v>
      </c>
      <c r="R688" s="52" t="s">
        <v>29</v>
      </c>
      <c r="S688" s="52" t="s">
        <v>30</v>
      </c>
      <c r="T688" s="16"/>
      <c r="U688" s="16"/>
      <c r="V688" s="16"/>
      <c r="W688" s="16"/>
      <c r="X688" s="16"/>
      <c r="Y688" s="16"/>
      <c r="Z688" s="16"/>
      <c r="AA688" s="16"/>
    </row>
    <row r="689" ht="12.0" customHeight="1">
      <c r="A689" s="58" t="s">
        <v>102</v>
      </c>
      <c r="B689" s="29"/>
      <c r="C689" s="56" t="str">
        <f>Vendas!C701</f>
        <v/>
      </c>
      <c r="D689" s="56" t="str">
        <f>Vendas!D701</f>
        <v/>
      </c>
      <c r="E689" s="56" t="str">
        <f>Vendas!E701</f>
        <v/>
      </c>
      <c r="F689" s="56" t="str">
        <f>Vendas!F701</f>
        <v/>
      </c>
      <c r="G689" s="56" t="str">
        <f>Vendas!G701</f>
        <v/>
      </c>
      <c r="H689" s="56" t="str">
        <f>Vendas!H701</f>
        <v/>
      </c>
      <c r="I689" s="56" t="str">
        <f>Vendas!I701</f>
        <v/>
      </c>
      <c r="J689" s="56" t="str">
        <f>Vendas!J701</f>
        <v/>
      </c>
      <c r="K689" s="56" t="str">
        <f>Vendas!K701</f>
        <v/>
      </c>
      <c r="L689" s="56" t="str">
        <f>Vendas!L701</f>
        <v/>
      </c>
      <c r="M689" s="56" t="str">
        <f>Vendas!M701</f>
        <v/>
      </c>
      <c r="N689" s="56" t="str">
        <f>Vendas!N701</f>
        <v/>
      </c>
      <c r="O689" s="56">
        <f>SUM(C689:N689)</f>
        <v>0</v>
      </c>
      <c r="P689" s="56" t="str">
        <f>Vendas!P701</f>
        <v/>
      </c>
      <c r="Q689" s="56" t="str">
        <f>Vendas!Q701</f>
        <v/>
      </c>
      <c r="R689" s="56" t="str">
        <f>Vendas!R701</f>
        <v/>
      </c>
      <c r="S689" s="56" t="str">
        <f>Vendas!S701</f>
        <v/>
      </c>
      <c r="T689" s="16"/>
      <c r="U689" s="16"/>
      <c r="V689" s="16"/>
      <c r="W689" s="16"/>
      <c r="X689" s="16"/>
      <c r="Y689" s="16"/>
      <c r="Z689" s="16"/>
      <c r="AA689" s="16"/>
    </row>
    <row r="690" ht="12.0" customHeight="1">
      <c r="A690" s="63" t="s">
        <v>111</v>
      </c>
      <c r="B690" s="45">
        <v>0.0</v>
      </c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16"/>
      <c r="U690" s="16"/>
      <c r="V690" s="16"/>
      <c r="W690" s="16"/>
      <c r="X690" s="16"/>
      <c r="Y690" s="16"/>
      <c r="Z690" s="16"/>
      <c r="AA690" s="16"/>
    </row>
    <row r="691" ht="12.0" customHeight="1">
      <c r="A691" s="58" t="s">
        <v>103</v>
      </c>
      <c r="B691" s="29"/>
      <c r="C691" s="60">
        <f>Vendas!C702*(1-$B690)</f>
        <v>0</v>
      </c>
      <c r="D691" s="60">
        <f>Vendas!D702*(1-$B690)</f>
        <v>0</v>
      </c>
      <c r="E691" s="60">
        <f>Vendas!E702*(1-$B690)</f>
        <v>0</v>
      </c>
      <c r="F691" s="60">
        <f>Vendas!F702*(1-$B690)</f>
        <v>0</v>
      </c>
      <c r="G691" s="60">
        <f>Vendas!G702*(1-$B690)</f>
        <v>0</v>
      </c>
      <c r="H691" s="60">
        <f>Vendas!H702*(1-$B690)</f>
        <v>0</v>
      </c>
      <c r="I691" s="60">
        <f>Vendas!I702*(1-$B690)</f>
        <v>0</v>
      </c>
      <c r="J691" s="60">
        <f>Vendas!J702*(1-$B690)</f>
        <v>0</v>
      </c>
      <c r="K691" s="60">
        <f>Vendas!K702*(1-$B690)</f>
        <v>0</v>
      </c>
      <c r="L691" s="60">
        <f>Vendas!L702*(1-$B690)</f>
        <v>0</v>
      </c>
      <c r="M691" s="60">
        <f>Vendas!M702*(1-$B690)</f>
        <v>0</v>
      </c>
      <c r="N691" s="60">
        <f>Vendas!N702*(1-$B690)</f>
        <v>0</v>
      </c>
      <c r="O691" s="60">
        <f>AVERAGE(C691:N691)</f>
        <v>0</v>
      </c>
      <c r="P691" s="60">
        <f>Vendas!P702*(1-Aprovisionamento!$B690)</f>
        <v>0</v>
      </c>
      <c r="Q691" s="60">
        <f>Vendas!Q702*(1-Aprovisionamento!$B690)</f>
        <v>0</v>
      </c>
      <c r="R691" s="60">
        <f>Vendas!R702*(1-Aprovisionamento!$B690)</f>
        <v>0</v>
      </c>
      <c r="S691" s="60">
        <f>Vendas!S702*(1-Aprovisionamento!$B690)</f>
        <v>0</v>
      </c>
      <c r="T691" s="16"/>
      <c r="U691" s="16"/>
      <c r="V691" s="16"/>
      <c r="W691" s="16"/>
      <c r="X691" s="16"/>
      <c r="Y691" s="16"/>
      <c r="Z691" s="16"/>
      <c r="AA691" s="16"/>
    </row>
    <row r="692" ht="12.0" customHeight="1">
      <c r="A692" s="58" t="s">
        <v>112</v>
      </c>
      <c r="B692" s="29"/>
      <c r="C692" s="60">
        <f t="shared" ref="C692:N692" si="760">C689*C691</f>
        <v>0</v>
      </c>
      <c r="D692" s="60">
        <f t="shared" si="760"/>
        <v>0</v>
      </c>
      <c r="E692" s="60">
        <f t="shared" si="760"/>
        <v>0</v>
      </c>
      <c r="F692" s="60">
        <f t="shared" si="760"/>
        <v>0</v>
      </c>
      <c r="G692" s="60">
        <f t="shared" si="760"/>
        <v>0</v>
      </c>
      <c r="H692" s="60">
        <f t="shared" si="760"/>
        <v>0</v>
      </c>
      <c r="I692" s="60">
        <f t="shared" si="760"/>
        <v>0</v>
      </c>
      <c r="J692" s="60">
        <f t="shared" si="760"/>
        <v>0</v>
      </c>
      <c r="K692" s="60">
        <f t="shared" si="760"/>
        <v>0</v>
      </c>
      <c r="L692" s="60">
        <f t="shared" si="760"/>
        <v>0</v>
      </c>
      <c r="M692" s="60">
        <f t="shared" si="760"/>
        <v>0</v>
      </c>
      <c r="N692" s="60">
        <f t="shared" si="760"/>
        <v>0</v>
      </c>
      <c r="O692" s="60">
        <f>SUM(C692:N692)</f>
        <v>0</v>
      </c>
      <c r="P692" s="60">
        <f t="shared" ref="P692:S692" si="761">P689*P691</f>
        <v>0</v>
      </c>
      <c r="Q692" s="60">
        <f t="shared" si="761"/>
        <v>0</v>
      </c>
      <c r="R692" s="60">
        <f t="shared" si="761"/>
        <v>0</v>
      </c>
      <c r="S692" s="60">
        <f t="shared" si="761"/>
        <v>0</v>
      </c>
      <c r="T692" s="16"/>
      <c r="U692" s="16"/>
      <c r="V692" s="16"/>
      <c r="W692" s="16"/>
      <c r="X692" s="16"/>
      <c r="Y692" s="16"/>
      <c r="Z692" s="16"/>
      <c r="AA692" s="16"/>
    </row>
    <row r="693" ht="12.0" customHeight="1">
      <c r="A693" s="58" t="s">
        <v>96</v>
      </c>
      <c r="B693" s="29"/>
      <c r="C693" s="61" t="str">
        <f>Vendas!C704</f>
        <v/>
      </c>
      <c r="D693" s="61" t="str">
        <f>Vendas!D704</f>
        <v/>
      </c>
      <c r="E693" s="61" t="str">
        <f>Vendas!E704</f>
        <v/>
      </c>
      <c r="F693" s="61" t="str">
        <f>Vendas!F704</f>
        <v/>
      </c>
      <c r="G693" s="61" t="str">
        <f>Vendas!G704</f>
        <v/>
      </c>
      <c r="H693" s="61" t="str">
        <f>Vendas!H704</f>
        <v/>
      </c>
      <c r="I693" s="61" t="str">
        <f>Vendas!I704</f>
        <v/>
      </c>
      <c r="J693" s="61" t="str">
        <f>Vendas!J704</f>
        <v/>
      </c>
      <c r="K693" s="61" t="str">
        <f>Vendas!K704</f>
        <v/>
      </c>
      <c r="L693" s="61" t="str">
        <f>Vendas!L704</f>
        <v/>
      </c>
      <c r="M693" s="61" t="str">
        <f>Vendas!M704</f>
        <v/>
      </c>
      <c r="N693" s="61" t="str">
        <f>Vendas!N704</f>
        <v/>
      </c>
      <c r="O693" s="60"/>
      <c r="P693" s="60"/>
      <c r="Q693" s="60"/>
      <c r="R693" s="60"/>
      <c r="S693" s="60"/>
      <c r="T693" s="16"/>
      <c r="U693" s="16"/>
      <c r="V693" s="16"/>
      <c r="W693" s="16"/>
      <c r="X693" s="16"/>
      <c r="Y693" s="16"/>
      <c r="Z693" s="16"/>
      <c r="AA693" s="16"/>
    </row>
    <row r="694" ht="12.0" customHeight="1">
      <c r="A694" s="58" t="s">
        <v>113</v>
      </c>
      <c r="B694" s="29"/>
      <c r="C694" s="60">
        <f t="shared" ref="C694:N694" si="762">C692*C693</f>
        <v>0</v>
      </c>
      <c r="D694" s="60">
        <f t="shared" si="762"/>
        <v>0</v>
      </c>
      <c r="E694" s="60">
        <f t="shared" si="762"/>
        <v>0</v>
      </c>
      <c r="F694" s="60">
        <f t="shared" si="762"/>
        <v>0</v>
      </c>
      <c r="G694" s="60">
        <f t="shared" si="762"/>
        <v>0</v>
      </c>
      <c r="H694" s="60">
        <f t="shared" si="762"/>
        <v>0</v>
      </c>
      <c r="I694" s="60">
        <f t="shared" si="762"/>
        <v>0</v>
      </c>
      <c r="J694" s="60">
        <f t="shared" si="762"/>
        <v>0</v>
      </c>
      <c r="K694" s="60">
        <f t="shared" si="762"/>
        <v>0</v>
      </c>
      <c r="L694" s="60">
        <f t="shared" si="762"/>
        <v>0</v>
      </c>
      <c r="M694" s="60">
        <f t="shared" si="762"/>
        <v>0</v>
      </c>
      <c r="N694" s="60">
        <f t="shared" si="762"/>
        <v>0</v>
      </c>
      <c r="O694" s="60">
        <f t="shared" ref="O694:O697" si="765">SUM(C694:N694)</f>
        <v>0</v>
      </c>
      <c r="P694" s="60">
        <f t="shared" ref="P694:S694" si="763">P692*$C693</f>
        <v>0</v>
      </c>
      <c r="Q694" s="60">
        <f t="shared" si="763"/>
        <v>0</v>
      </c>
      <c r="R694" s="60">
        <f t="shared" si="763"/>
        <v>0</v>
      </c>
      <c r="S694" s="60">
        <f t="shared" si="763"/>
        <v>0</v>
      </c>
      <c r="T694" s="16"/>
      <c r="U694" s="16"/>
      <c r="V694" s="16"/>
      <c r="W694" s="16"/>
      <c r="X694" s="16"/>
      <c r="Y694" s="16"/>
      <c r="Z694" s="16"/>
      <c r="AA694" s="16"/>
    </row>
    <row r="695" ht="12.0" customHeight="1">
      <c r="A695" s="58" t="s">
        <v>98</v>
      </c>
      <c r="B695" s="29"/>
      <c r="C695" s="60">
        <f t="shared" ref="C695:N695" si="764">C692+C694</f>
        <v>0</v>
      </c>
      <c r="D695" s="60">
        <f t="shared" si="764"/>
        <v>0</v>
      </c>
      <c r="E695" s="60">
        <f t="shared" si="764"/>
        <v>0</v>
      </c>
      <c r="F695" s="60">
        <f t="shared" si="764"/>
        <v>0</v>
      </c>
      <c r="G695" s="60">
        <f t="shared" si="764"/>
        <v>0</v>
      </c>
      <c r="H695" s="60">
        <f t="shared" si="764"/>
        <v>0</v>
      </c>
      <c r="I695" s="60">
        <f t="shared" si="764"/>
        <v>0</v>
      </c>
      <c r="J695" s="60">
        <f t="shared" si="764"/>
        <v>0</v>
      </c>
      <c r="K695" s="60">
        <f t="shared" si="764"/>
        <v>0</v>
      </c>
      <c r="L695" s="60">
        <f t="shared" si="764"/>
        <v>0</v>
      </c>
      <c r="M695" s="60">
        <f t="shared" si="764"/>
        <v>0</v>
      </c>
      <c r="N695" s="60">
        <f t="shared" si="764"/>
        <v>0</v>
      </c>
      <c r="O695" s="60">
        <f t="shared" si="765"/>
        <v>0</v>
      </c>
      <c r="P695" s="60">
        <f t="shared" ref="P695:S695" si="766">P692+P694</f>
        <v>0</v>
      </c>
      <c r="Q695" s="60">
        <f t="shared" si="766"/>
        <v>0</v>
      </c>
      <c r="R695" s="60">
        <f t="shared" si="766"/>
        <v>0</v>
      </c>
      <c r="S695" s="60">
        <f t="shared" si="766"/>
        <v>0</v>
      </c>
      <c r="T695" s="16"/>
      <c r="U695" s="16"/>
      <c r="V695" s="16"/>
      <c r="W695" s="16"/>
      <c r="X695" s="16"/>
      <c r="Y695" s="16"/>
      <c r="Z695" s="16"/>
      <c r="AA695" s="16"/>
    </row>
    <row r="696" ht="12.0" customHeight="1">
      <c r="A696" s="63" t="s">
        <v>99</v>
      </c>
      <c r="B696" s="64">
        <v>0.25</v>
      </c>
      <c r="C696" s="60">
        <f t="shared" ref="C696:N696" si="767">C695*$B$16</f>
        <v>0</v>
      </c>
      <c r="D696" s="60">
        <f t="shared" si="767"/>
        <v>0</v>
      </c>
      <c r="E696" s="60">
        <f t="shared" si="767"/>
        <v>0</v>
      </c>
      <c r="F696" s="60">
        <f t="shared" si="767"/>
        <v>0</v>
      </c>
      <c r="G696" s="60">
        <f t="shared" si="767"/>
        <v>0</v>
      </c>
      <c r="H696" s="60">
        <f t="shared" si="767"/>
        <v>0</v>
      </c>
      <c r="I696" s="60">
        <f t="shared" si="767"/>
        <v>0</v>
      </c>
      <c r="J696" s="60">
        <f t="shared" si="767"/>
        <v>0</v>
      </c>
      <c r="K696" s="60">
        <f t="shared" si="767"/>
        <v>0</v>
      </c>
      <c r="L696" s="60">
        <f t="shared" si="767"/>
        <v>0</v>
      </c>
      <c r="M696" s="60">
        <f t="shared" si="767"/>
        <v>0</v>
      </c>
      <c r="N696" s="60">
        <f t="shared" si="767"/>
        <v>0</v>
      </c>
      <c r="O696" s="60">
        <f t="shared" si="765"/>
        <v>0</v>
      </c>
      <c r="P696" s="60">
        <f t="shared" ref="P696:S696" si="768">P695*$B696</f>
        <v>0</v>
      </c>
      <c r="Q696" s="60">
        <f t="shared" si="768"/>
        <v>0</v>
      </c>
      <c r="R696" s="60">
        <f t="shared" si="768"/>
        <v>0</v>
      </c>
      <c r="S696" s="60">
        <f t="shared" si="768"/>
        <v>0</v>
      </c>
      <c r="T696" s="16"/>
      <c r="U696" s="16"/>
      <c r="V696" s="16"/>
      <c r="W696" s="16"/>
      <c r="X696" s="16"/>
      <c r="Y696" s="16"/>
      <c r="Z696" s="16"/>
      <c r="AA696" s="16"/>
    </row>
    <row r="697" ht="12.0" customHeight="1">
      <c r="A697" s="63" t="s">
        <v>100</v>
      </c>
      <c r="B697" s="65">
        <f>1-B696</f>
        <v>0.75</v>
      </c>
      <c r="C697" s="60">
        <f t="shared" ref="C697:N697" si="769">C695*$B$17</f>
        <v>0</v>
      </c>
      <c r="D697" s="60">
        <f t="shared" si="769"/>
        <v>0</v>
      </c>
      <c r="E697" s="60">
        <f t="shared" si="769"/>
        <v>0</v>
      </c>
      <c r="F697" s="60">
        <f t="shared" si="769"/>
        <v>0</v>
      </c>
      <c r="G697" s="60">
        <f t="shared" si="769"/>
        <v>0</v>
      </c>
      <c r="H697" s="60">
        <f t="shared" si="769"/>
        <v>0</v>
      </c>
      <c r="I697" s="60">
        <f t="shared" si="769"/>
        <v>0</v>
      </c>
      <c r="J697" s="60">
        <f t="shared" si="769"/>
        <v>0</v>
      </c>
      <c r="K697" s="60">
        <f t="shared" si="769"/>
        <v>0</v>
      </c>
      <c r="L697" s="60">
        <f t="shared" si="769"/>
        <v>0</v>
      </c>
      <c r="M697" s="60">
        <f t="shared" si="769"/>
        <v>0</v>
      </c>
      <c r="N697" s="60">
        <f t="shared" si="769"/>
        <v>0</v>
      </c>
      <c r="O697" s="60">
        <f t="shared" si="765"/>
        <v>0</v>
      </c>
      <c r="P697" s="60">
        <f t="shared" ref="P697:S697" si="770">P695-P696</f>
        <v>0</v>
      </c>
      <c r="Q697" s="60">
        <f t="shared" si="770"/>
        <v>0</v>
      </c>
      <c r="R697" s="60">
        <f t="shared" si="770"/>
        <v>0</v>
      </c>
      <c r="S697" s="60">
        <f t="shared" si="770"/>
        <v>0</v>
      </c>
      <c r="T697" s="16"/>
      <c r="U697" s="16"/>
      <c r="V697" s="16"/>
      <c r="W697" s="16"/>
      <c r="X697" s="16"/>
      <c r="Y697" s="16"/>
      <c r="Z697" s="16"/>
      <c r="AA697" s="16"/>
    </row>
    <row r="698" ht="12.0" customHeight="1">
      <c r="A698" s="51" t="str">
        <f>Vendas!A709</f>
        <v/>
      </c>
      <c r="B698" s="29"/>
      <c r="C698" s="52" t="s">
        <v>73</v>
      </c>
      <c r="D698" s="52" t="s">
        <v>74</v>
      </c>
      <c r="E698" s="52" t="s">
        <v>75</v>
      </c>
      <c r="F698" s="52" t="s">
        <v>76</v>
      </c>
      <c r="G698" s="52" t="s">
        <v>77</v>
      </c>
      <c r="H698" s="52" t="s">
        <v>78</v>
      </c>
      <c r="I698" s="52" t="s">
        <v>79</v>
      </c>
      <c r="J698" s="52" t="s">
        <v>80</v>
      </c>
      <c r="K698" s="52" t="s">
        <v>81</v>
      </c>
      <c r="L698" s="52" t="s">
        <v>82</v>
      </c>
      <c r="M698" s="52" t="s">
        <v>83</v>
      </c>
      <c r="N698" s="52" t="s">
        <v>84</v>
      </c>
      <c r="O698" s="52" t="s">
        <v>26</v>
      </c>
      <c r="P698" s="52" t="s">
        <v>27</v>
      </c>
      <c r="Q698" s="52" t="s">
        <v>28</v>
      </c>
      <c r="R698" s="52" t="s">
        <v>29</v>
      </c>
      <c r="S698" s="52" t="s">
        <v>30</v>
      </c>
      <c r="T698" s="16"/>
      <c r="U698" s="16"/>
      <c r="V698" s="16"/>
      <c r="W698" s="16"/>
      <c r="X698" s="16"/>
      <c r="Y698" s="16"/>
      <c r="Z698" s="16"/>
      <c r="AA698" s="16"/>
    </row>
    <row r="699" ht="12.0" customHeight="1">
      <c r="A699" s="58" t="s">
        <v>102</v>
      </c>
      <c r="B699" s="29"/>
      <c r="C699" s="56" t="str">
        <f>Vendas!C711</f>
        <v/>
      </c>
      <c r="D699" s="56" t="str">
        <f>Vendas!D711</f>
        <v/>
      </c>
      <c r="E699" s="56" t="str">
        <f>Vendas!E711</f>
        <v/>
      </c>
      <c r="F699" s="56" t="str">
        <f>Vendas!F711</f>
        <v/>
      </c>
      <c r="G699" s="56" t="str">
        <f>Vendas!G711</f>
        <v/>
      </c>
      <c r="H699" s="56" t="str">
        <f>Vendas!H711</f>
        <v/>
      </c>
      <c r="I699" s="56" t="str">
        <f>Vendas!I711</f>
        <v/>
      </c>
      <c r="J699" s="56" t="str">
        <f>Vendas!J711</f>
        <v/>
      </c>
      <c r="K699" s="56" t="str">
        <f>Vendas!K711</f>
        <v/>
      </c>
      <c r="L699" s="56" t="str">
        <f>Vendas!L711</f>
        <v/>
      </c>
      <c r="M699" s="56" t="str">
        <f>Vendas!M711</f>
        <v/>
      </c>
      <c r="N699" s="56" t="str">
        <f>Vendas!N711</f>
        <v/>
      </c>
      <c r="O699" s="56">
        <f>SUM(C699:N699)</f>
        <v>0</v>
      </c>
      <c r="P699" s="56" t="str">
        <f>Vendas!P711</f>
        <v/>
      </c>
      <c r="Q699" s="56" t="str">
        <f>Vendas!Q711</f>
        <v/>
      </c>
      <c r="R699" s="56" t="str">
        <f>Vendas!R711</f>
        <v/>
      </c>
      <c r="S699" s="56" t="str">
        <f>Vendas!S711</f>
        <v/>
      </c>
      <c r="T699" s="16"/>
      <c r="U699" s="16"/>
      <c r="V699" s="16"/>
      <c r="W699" s="16"/>
      <c r="X699" s="16"/>
      <c r="Y699" s="16"/>
      <c r="Z699" s="16"/>
      <c r="AA699" s="16"/>
    </row>
    <row r="700" ht="12.0" customHeight="1">
      <c r="A700" s="63" t="s">
        <v>111</v>
      </c>
      <c r="B700" s="45">
        <v>0.0</v>
      </c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16"/>
      <c r="U700" s="16"/>
      <c r="V700" s="16"/>
      <c r="W700" s="16"/>
      <c r="X700" s="16"/>
      <c r="Y700" s="16"/>
      <c r="Z700" s="16"/>
      <c r="AA700" s="16"/>
    </row>
    <row r="701" ht="12.0" customHeight="1">
      <c r="A701" s="58" t="s">
        <v>103</v>
      </c>
      <c r="B701" s="29"/>
      <c r="C701" s="60">
        <f>Vendas!C712*(1-$B700)</f>
        <v>0</v>
      </c>
      <c r="D701" s="60">
        <f>Vendas!D712*(1-$B700)</f>
        <v>0</v>
      </c>
      <c r="E701" s="60">
        <f>Vendas!E712*(1-$B700)</f>
        <v>0</v>
      </c>
      <c r="F701" s="60">
        <f>Vendas!F712*(1-$B700)</f>
        <v>0</v>
      </c>
      <c r="G701" s="60">
        <f>Vendas!G712*(1-$B700)</f>
        <v>0</v>
      </c>
      <c r="H701" s="60">
        <f>Vendas!H712*(1-$B700)</f>
        <v>0</v>
      </c>
      <c r="I701" s="60">
        <f>Vendas!I712*(1-$B700)</f>
        <v>0</v>
      </c>
      <c r="J701" s="60">
        <f>Vendas!J712*(1-$B700)</f>
        <v>0</v>
      </c>
      <c r="K701" s="60">
        <f>Vendas!K712*(1-$B700)</f>
        <v>0</v>
      </c>
      <c r="L701" s="60">
        <f>Vendas!L712*(1-$B700)</f>
        <v>0</v>
      </c>
      <c r="M701" s="60">
        <f>Vendas!M712*(1-$B700)</f>
        <v>0</v>
      </c>
      <c r="N701" s="60">
        <f>Vendas!N712*(1-$B700)</f>
        <v>0</v>
      </c>
      <c r="O701" s="60">
        <f>AVERAGE(C701:N701)</f>
        <v>0</v>
      </c>
      <c r="P701" s="60">
        <f>Vendas!P712*(1-Aprovisionamento!$B700)</f>
        <v>0</v>
      </c>
      <c r="Q701" s="60">
        <f>Vendas!Q712*(1-Aprovisionamento!$B700)</f>
        <v>0</v>
      </c>
      <c r="R701" s="60">
        <f>Vendas!R712*(1-Aprovisionamento!$B700)</f>
        <v>0</v>
      </c>
      <c r="S701" s="60">
        <f>Vendas!S712*(1-Aprovisionamento!$B700)</f>
        <v>0</v>
      </c>
      <c r="T701" s="16"/>
      <c r="U701" s="16"/>
      <c r="V701" s="16"/>
      <c r="W701" s="16"/>
      <c r="X701" s="16"/>
      <c r="Y701" s="16"/>
      <c r="Z701" s="16"/>
      <c r="AA701" s="16"/>
    </row>
    <row r="702" ht="12.0" customHeight="1">
      <c r="A702" s="58" t="s">
        <v>112</v>
      </c>
      <c r="B702" s="29"/>
      <c r="C702" s="60">
        <f t="shared" ref="C702:N702" si="771">C699*C701</f>
        <v>0</v>
      </c>
      <c r="D702" s="60">
        <f t="shared" si="771"/>
        <v>0</v>
      </c>
      <c r="E702" s="60">
        <f t="shared" si="771"/>
        <v>0</v>
      </c>
      <c r="F702" s="60">
        <f t="shared" si="771"/>
        <v>0</v>
      </c>
      <c r="G702" s="60">
        <f t="shared" si="771"/>
        <v>0</v>
      </c>
      <c r="H702" s="60">
        <f t="shared" si="771"/>
        <v>0</v>
      </c>
      <c r="I702" s="60">
        <f t="shared" si="771"/>
        <v>0</v>
      </c>
      <c r="J702" s="60">
        <f t="shared" si="771"/>
        <v>0</v>
      </c>
      <c r="K702" s="60">
        <f t="shared" si="771"/>
        <v>0</v>
      </c>
      <c r="L702" s="60">
        <f t="shared" si="771"/>
        <v>0</v>
      </c>
      <c r="M702" s="60">
        <f t="shared" si="771"/>
        <v>0</v>
      </c>
      <c r="N702" s="60">
        <f t="shared" si="771"/>
        <v>0</v>
      </c>
      <c r="O702" s="60">
        <f>SUM(C702:N702)</f>
        <v>0</v>
      </c>
      <c r="P702" s="60">
        <f t="shared" ref="P702:S702" si="772">P699*P701</f>
        <v>0</v>
      </c>
      <c r="Q702" s="60">
        <f t="shared" si="772"/>
        <v>0</v>
      </c>
      <c r="R702" s="60">
        <f t="shared" si="772"/>
        <v>0</v>
      </c>
      <c r="S702" s="60">
        <f t="shared" si="772"/>
        <v>0</v>
      </c>
      <c r="T702" s="16"/>
      <c r="U702" s="16"/>
      <c r="V702" s="16"/>
      <c r="W702" s="16"/>
      <c r="X702" s="16"/>
      <c r="Y702" s="16"/>
      <c r="Z702" s="16"/>
      <c r="AA702" s="16"/>
    </row>
    <row r="703" ht="12.0" customHeight="1">
      <c r="A703" s="58" t="s">
        <v>96</v>
      </c>
      <c r="B703" s="29"/>
      <c r="C703" s="61" t="str">
        <f>Vendas!C714</f>
        <v/>
      </c>
      <c r="D703" s="61" t="str">
        <f>Vendas!D714</f>
        <v/>
      </c>
      <c r="E703" s="61" t="str">
        <f>Vendas!E714</f>
        <v/>
      </c>
      <c r="F703" s="61" t="str">
        <f>Vendas!F714</f>
        <v/>
      </c>
      <c r="G703" s="61" t="str">
        <f>Vendas!G714</f>
        <v/>
      </c>
      <c r="H703" s="61" t="str">
        <f>Vendas!H714</f>
        <v/>
      </c>
      <c r="I703" s="61" t="str">
        <f>Vendas!I714</f>
        <v/>
      </c>
      <c r="J703" s="61" t="str">
        <f>Vendas!J714</f>
        <v/>
      </c>
      <c r="K703" s="61" t="str">
        <f>Vendas!K714</f>
        <v/>
      </c>
      <c r="L703" s="61" t="str">
        <f>Vendas!L714</f>
        <v/>
      </c>
      <c r="M703" s="61" t="str">
        <f>Vendas!M714</f>
        <v/>
      </c>
      <c r="N703" s="61" t="str">
        <f>Vendas!N714</f>
        <v/>
      </c>
      <c r="O703" s="60"/>
      <c r="P703" s="60"/>
      <c r="Q703" s="60"/>
      <c r="R703" s="60"/>
      <c r="S703" s="60"/>
      <c r="T703" s="16"/>
      <c r="U703" s="16"/>
      <c r="V703" s="16"/>
      <c r="W703" s="16"/>
      <c r="X703" s="16"/>
      <c r="Y703" s="16"/>
      <c r="Z703" s="16"/>
      <c r="AA703" s="16"/>
    </row>
    <row r="704" ht="12.0" customHeight="1">
      <c r="A704" s="58" t="s">
        <v>113</v>
      </c>
      <c r="B704" s="29"/>
      <c r="C704" s="60">
        <f t="shared" ref="C704:N704" si="773">C702*C703</f>
        <v>0</v>
      </c>
      <c r="D704" s="60">
        <f t="shared" si="773"/>
        <v>0</v>
      </c>
      <c r="E704" s="60">
        <f t="shared" si="773"/>
        <v>0</v>
      </c>
      <c r="F704" s="60">
        <f t="shared" si="773"/>
        <v>0</v>
      </c>
      <c r="G704" s="60">
        <f t="shared" si="773"/>
        <v>0</v>
      </c>
      <c r="H704" s="60">
        <f t="shared" si="773"/>
        <v>0</v>
      </c>
      <c r="I704" s="60">
        <f t="shared" si="773"/>
        <v>0</v>
      </c>
      <c r="J704" s="60">
        <f t="shared" si="773"/>
        <v>0</v>
      </c>
      <c r="K704" s="60">
        <f t="shared" si="773"/>
        <v>0</v>
      </c>
      <c r="L704" s="60">
        <f t="shared" si="773"/>
        <v>0</v>
      </c>
      <c r="M704" s="60">
        <f t="shared" si="773"/>
        <v>0</v>
      </c>
      <c r="N704" s="60">
        <f t="shared" si="773"/>
        <v>0</v>
      </c>
      <c r="O704" s="60">
        <f t="shared" ref="O704:O707" si="776">SUM(C704:N704)</f>
        <v>0</v>
      </c>
      <c r="P704" s="60">
        <f t="shared" ref="P704:S704" si="774">P702*$C703</f>
        <v>0</v>
      </c>
      <c r="Q704" s="60">
        <f t="shared" si="774"/>
        <v>0</v>
      </c>
      <c r="R704" s="60">
        <f t="shared" si="774"/>
        <v>0</v>
      </c>
      <c r="S704" s="60">
        <f t="shared" si="774"/>
        <v>0</v>
      </c>
      <c r="T704" s="16"/>
      <c r="U704" s="16"/>
      <c r="V704" s="16"/>
      <c r="W704" s="16"/>
      <c r="X704" s="16"/>
      <c r="Y704" s="16"/>
      <c r="Z704" s="16"/>
      <c r="AA704" s="16"/>
    </row>
    <row r="705" ht="12.0" customHeight="1">
      <c r="A705" s="58" t="s">
        <v>98</v>
      </c>
      <c r="B705" s="29"/>
      <c r="C705" s="60">
        <f t="shared" ref="C705:N705" si="775">C702+C704</f>
        <v>0</v>
      </c>
      <c r="D705" s="60">
        <f t="shared" si="775"/>
        <v>0</v>
      </c>
      <c r="E705" s="60">
        <f t="shared" si="775"/>
        <v>0</v>
      </c>
      <c r="F705" s="60">
        <f t="shared" si="775"/>
        <v>0</v>
      </c>
      <c r="G705" s="60">
        <f t="shared" si="775"/>
        <v>0</v>
      </c>
      <c r="H705" s="60">
        <f t="shared" si="775"/>
        <v>0</v>
      </c>
      <c r="I705" s="60">
        <f t="shared" si="775"/>
        <v>0</v>
      </c>
      <c r="J705" s="60">
        <f t="shared" si="775"/>
        <v>0</v>
      </c>
      <c r="K705" s="60">
        <f t="shared" si="775"/>
        <v>0</v>
      </c>
      <c r="L705" s="60">
        <f t="shared" si="775"/>
        <v>0</v>
      </c>
      <c r="M705" s="60">
        <f t="shared" si="775"/>
        <v>0</v>
      </c>
      <c r="N705" s="60">
        <f t="shared" si="775"/>
        <v>0</v>
      </c>
      <c r="O705" s="60">
        <f t="shared" si="776"/>
        <v>0</v>
      </c>
      <c r="P705" s="60">
        <f t="shared" ref="P705:S705" si="777">P702+P704</f>
        <v>0</v>
      </c>
      <c r="Q705" s="60">
        <f t="shared" si="777"/>
        <v>0</v>
      </c>
      <c r="R705" s="60">
        <f t="shared" si="777"/>
        <v>0</v>
      </c>
      <c r="S705" s="60">
        <f t="shared" si="777"/>
        <v>0</v>
      </c>
      <c r="T705" s="16"/>
      <c r="U705" s="16"/>
      <c r="V705" s="16"/>
      <c r="W705" s="16"/>
      <c r="X705" s="16"/>
      <c r="Y705" s="16"/>
      <c r="Z705" s="16"/>
      <c r="AA705" s="16"/>
    </row>
    <row r="706" ht="12.0" customHeight="1">
      <c r="A706" s="63" t="s">
        <v>99</v>
      </c>
      <c r="B706" s="64">
        <v>0.25</v>
      </c>
      <c r="C706" s="60">
        <f t="shared" ref="C706:N706" si="778">C705*$B$16</f>
        <v>0</v>
      </c>
      <c r="D706" s="60">
        <f t="shared" si="778"/>
        <v>0</v>
      </c>
      <c r="E706" s="60">
        <f t="shared" si="778"/>
        <v>0</v>
      </c>
      <c r="F706" s="60">
        <f t="shared" si="778"/>
        <v>0</v>
      </c>
      <c r="G706" s="60">
        <f t="shared" si="778"/>
        <v>0</v>
      </c>
      <c r="H706" s="60">
        <f t="shared" si="778"/>
        <v>0</v>
      </c>
      <c r="I706" s="60">
        <f t="shared" si="778"/>
        <v>0</v>
      </c>
      <c r="J706" s="60">
        <f t="shared" si="778"/>
        <v>0</v>
      </c>
      <c r="K706" s="60">
        <f t="shared" si="778"/>
        <v>0</v>
      </c>
      <c r="L706" s="60">
        <f t="shared" si="778"/>
        <v>0</v>
      </c>
      <c r="M706" s="60">
        <f t="shared" si="778"/>
        <v>0</v>
      </c>
      <c r="N706" s="60">
        <f t="shared" si="778"/>
        <v>0</v>
      </c>
      <c r="O706" s="60">
        <f t="shared" si="776"/>
        <v>0</v>
      </c>
      <c r="P706" s="60">
        <f t="shared" ref="P706:S706" si="779">P705*$B706</f>
        <v>0</v>
      </c>
      <c r="Q706" s="60">
        <f t="shared" si="779"/>
        <v>0</v>
      </c>
      <c r="R706" s="60">
        <f t="shared" si="779"/>
        <v>0</v>
      </c>
      <c r="S706" s="60">
        <f t="shared" si="779"/>
        <v>0</v>
      </c>
      <c r="T706" s="16"/>
      <c r="U706" s="16"/>
      <c r="V706" s="16"/>
      <c r="W706" s="16"/>
      <c r="X706" s="16"/>
      <c r="Y706" s="16"/>
      <c r="Z706" s="16"/>
      <c r="AA706" s="16"/>
    </row>
    <row r="707" ht="12.0" customHeight="1">
      <c r="A707" s="63" t="s">
        <v>100</v>
      </c>
      <c r="B707" s="65">
        <f>1-B706</f>
        <v>0.75</v>
      </c>
      <c r="C707" s="60">
        <f t="shared" ref="C707:N707" si="780">C705*$B$17</f>
        <v>0</v>
      </c>
      <c r="D707" s="60">
        <f t="shared" si="780"/>
        <v>0</v>
      </c>
      <c r="E707" s="60">
        <f t="shared" si="780"/>
        <v>0</v>
      </c>
      <c r="F707" s="60">
        <f t="shared" si="780"/>
        <v>0</v>
      </c>
      <c r="G707" s="60">
        <f t="shared" si="780"/>
        <v>0</v>
      </c>
      <c r="H707" s="60">
        <f t="shared" si="780"/>
        <v>0</v>
      </c>
      <c r="I707" s="60">
        <f t="shared" si="780"/>
        <v>0</v>
      </c>
      <c r="J707" s="60">
        <f t="shared" si="780"/>
        <v>0</v>
      </c>
      <c r="K707" s="60">
        <f t="shared" si="780"/>
        <v>0</v>
      </c>
      <c r="L707" s="60">
        <f t="shared" si="780"/>
        <v>0</v>
      </c>
      <c r="M707" s="60">
        <f t="shared" si="780"/>
        <v>0</v>
      </c>
      <c r="N707" s="60">
        <f t="shared" si="780"/>
        <v>0</v>
      </c>
      <c r="O707" s="60">
        <f t="shared" si="776"/>
        <v>0</v>
      </c>
      <c r="P707" s="60">
        <f t="shared" ref="P707:S707" si="781">P705-P706</f>
        <v>0</v>
      </c>
      <c r="Q707" s="60">
        <f t="shared" si="781"/>
        <v>0</v>
      </c>
      <c r="R707" s="60">
        <f t="shared" si="781"/>
        <v>0</v>
      </c>
      <c r="S707" s="60">
        <f t="shared" si="781"/>
        <v>0</v>
      </c>
      <c r="T707" s="16"/>
      <c r="U707" s="16"/>
      <c r="V707" s="16"/>
      <c r="W707" s="16"/>
      <c r="X707" s="16"/>
      <c r="Y707" s="16"/>
      <c r="Z707" s="16"/>
      <c r="AA707" s="16"/>
    </row>
    <row r="708" ht="12.0" customHeight="1">
      <c r="A708" s="51" t="str">
        <f>Vendas!A719</f>
        <v/>
      </c>
      <c r="B708" s="29"/>
      <c r="C708" s="52" t="s">
        <v>73</v>
      </c>
      <c r="D708" s="52" t="s">
        <v>74</v>
      </c>
      <c r="E708" s="52" t="s">
        <v>75</v>
      </c>
      <c r="F708" s="52" t="s">
        <v>76</v>
      </c>
      <c r="G708" s="52" t="s">
        <v>77</v>
      </c>
      <c r="H708" s="52" t="s">
        <v>78</v>
      </c>
      <c r="I708" s="52" t="s">
        <v>79</v>
      </c>
      <c r="J708" s="52" t="s">
        <v>80</v>
      </c>
      <c r="K708" s="52" t="s">
        <v>81</v>
      </c>
      <c r="L708" s="52" t="s">
        <v>82</v>
      </c>
      <c r="M708" s="52" t="s">
        <v>83</v>
      </c>
      <c r="N708" s="52" t="s">
        <v>84</v>
      </c>
      <c r="O708" s="52" t="s">
        <v>26</v>
      </c>
      <c r="P708" s="52" t="s">
        <v>27</v>
      </c>
      <c r="Q708" s="52" t="s">
        <v>28</v>
      </c>
      <c r="R708" s="52" t="s">
        <v>29</v>
      </c>
      <c r="S708" s="52" t="s">
        <v>30</v>
      </c>
      <c r="T708" s="16"/>
      <c r="U708" s="16"/>
      <c r="V708" s="16"/>
      <c r="W708" s="16"/>
      <c r="X708" s="16"/>
      <c r="Y708" s="16"/>
      <c r="Z708" s="16"/>
      <c r="AA708" s="16"/>
    </row>
    <row r="709" ht="12.0" customHeight="1">
      <c r="A709" s="58" t="s">
        <v>102</v>
      </c>
      <c r="B709" s="29"/>
      <c r="C709" s="56" t="str">
        <f>Vendas!C721</f>
        <v/>
      </c>
      <c r="D709" s="56" t="str">
        <f>Vendas!D721</f>
        <v/>
      </c>
      <c r="E709" s="56" t="str">
        <f>Vendas!E671</f>
        <v/>
      </c>
      <c r="F709" s="56" t="str">
        <f>Vendas!F671</f>
        <v/>
      </c>
      <c r="G709" s="56" t="str">
        <f>Vendas!G671</f>
        <v/>
      </c>
      <c r="H709" s="56" t="str">
        <f>Vendas!H671</f>
        <v/>
      </c>
      <c r="I709" s="56" t="str">
        <f>Vendas!I671</f>
        <v/>
      </c>
      <c r="J709" s="56" t="str">
        <f>Vendas!J671</f>
        <v/>
      </c>
      <c r="K709" s="56" t="str">
        <f>Vendas!K671</f>
        <v/>
      </c>
      <c r="L709" s="56" t="str">
        <f>Vendas!L671</f>
        <v/>
      </c>
      <c r="M709" s="56" t="str">
        <f>Vendas!M671</f>
        <v/>
      </c>
      <c r="N709" s="56" t="str">
        <f>Vendas!N671</f>
        <v/>
      </c>
      <c r="O709" s="56">
        <f>SUM(C709:N709)</f>
        <v>0</v>
      </c>
      <c r="P709" s="56" t="str">
        <f>Vendas!P721</f>
        <v/>
      </c>
      <c r="Q709" s="56" t="str">
        <f>Vendas!Q721</f>
        <v/>
      </c>
      <c r="R709" s="56" t="str">
        <f>Vendas!R721</f>
        <v/>
      </c>
      <c r="S709" s="56" t="str">
        <f>Vendas!S721</f>
        <v/>
      </c>
      <c r="T709" s="16"/>
      <c r="U709" s="16"/>
      <c r="V709" s="16"/>
      <c r="W709" s="16"/>
      <c r="X709" s="16"/>
      <c r="Y709" s="16"/>
      <c r="Z709" s="16"/>
      <c r="AA709" s="16"/>
    </row>
    <row r="710" ht="12.0" customHeight="1">
      <c r="A710" s="63" t="s">
        <v>111</v>
      </c>
      <c r="B710" s="45">
        <v>0.0</v>
      </c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16"/>
      <c r="U710" s="16"/>
      <c r="V710" s="16"/>
      <c r="W710" s="16"/>
      <c r="X710" s="16"/>
      <c r="Y710" s="16"/>
      <c r="Z710" s="16"/>
      <c r="AA710" s="16"/>
    </row>
    <row r="711" ht="12.0" customHeight="1">
      <c r="A711" s="58" t="s">
        <v>103</v>
      </c>
      <c r="B711" s="29"/>
      <c r="C711" s="60">
        <f>Vendas!C722*(1-$B710)</f>
        <v>0</v>
      </c>
      <c r="D711" s="60">
        <f>Vendas!D722*(1-$B710)</f>
        <v>0</v>
      </c>
      <c r="E711" s="60">
        <f>Vendas!E722*(1-$B710)</f>
        <v>0</v>
      </c>
      <c r="F711" s="60">
        <f>Vendas!F722*(1-$B710)</f>
        <v>0</v>
      </c>
      <c r="G711" s="60">
        <f>Vendas!G722*(1-$B710)</f>
        <v>0</v>
      </c>
      <c r="H711" s="60">
        <f>Vendas!H722*(1-$B710)</f>
        <v>0</v>
      </c>
      <c r="I711" s="60">
        <f>Vendas!I722*(1-$B710)</f>
        <v>0</v>
      </c>
      <c r="J711" s="60">
        <f>Vendas!J722*(1-$B710)</f>
        <v>0</v>
      </c>
      <c r="K711" s="60">
        <f>Vendas!K722*(1-$B710)</f>
        <v>0</v>
      </c>
      <c r="L711" s="60">
        <f>Vendas!L722*(1-$B710)</f>
        <v>0</v>
      </c>
      <c r="M711" s="60">
        <f>Vendas!M722*(1-$B710)</f>
        <v>0</v>
      </c>
      <c r="N711" s="60">
        <f>Vendas!N722*(1-$B710)</f>
        <v>0</v>
      </c>
      <c r="O711" s="60">
        <f>AVERAGE(C711:N711)</f>
        <v>0</v>
      </c>
      <c r="P711" s="60">
        <f>Vendas!P722*(1-Aprovisionamento!$B710)</f>
        <v>0</v>
      </c>
      <c r="Q711" s="60">
        <f>Vendas!Q722*(1-Aprovisionamento!$B710)</f>
        <v>0</v>
      </c>
      <c r="R711" s="60">
        <f>Vendas!R722*(1-Aprovisionamento!$B710)</f>
        <v>0</v>
      </c>
      <c r="S711" s="60">
        <f>Vendas!S722*(1-Aprovisionamento!$B710)</f>
        <v>0</v>
      </c>
      <c r="T711" s="16"/>
      <c r="U711" s="16"/>
      <c r="V711" s="16"/>
      <c r="W711" s="16"/>
      <c r="X711" s="16"/>
      <c r="Y711" s="16"/>
      <c r="Z711" s="16"/>
      <c r="AA711" s="16"/>
    </row>
    <row r="712" ht="12.0" customHeight="1">
      <c r="A712" s="58" t="s">
        <v>112</v>
      </c>
      <c r="B712" s="29"/>
      <c r="C712" s="60">
        <f t="shared" ref="C712:N712" si="782">C709*C711</f>
        <v>0</v>
      </c>
      <c r="D712" s="60">
        <f t="shared" si="782"/>
        <v>0</v>
      </c>
      <c r="E712" s="60">
        <f t="shared" si="782"/>
        <v>0</v>
      </c>
      <c r="F712" s="60">
        <f t="shared" si="782"/>
        <v>0</v>
      </c>
      <c r="G712" s="60">
        <f t="shared" si="782"/>
        <v>0</v>
      </c>
      <c r="H712" s="60">
        <f t="shared" si="782"/>
        <v>0</v>
      </c>
      <c r="I712" s="60">
        <f t="shared" si="782"/>
        <v>0</v>
      </c>
      <c r="J712" s="60">
        <f t="shared" si="782"/>
        <v>0</v>
      </c>
      <c r="K712" s="60">
        <f t="shared" si="782"/>
        <v>0</v>
      </c>
      <c r="L712" s="60">
        <f t="shared" si="782"/>
        <v>0</v>
      </c>
      <c r="M712" s="60">
        <f t="shared" si="782"/>
        <v>0</v>
      </c>
      <c r="N712" s="60">
        <f t="shared" si="782"/>
        <v>0</v>
      </c>
      <c r="O712" s="60">
        <f>SUM(C712:N712)</f>
        <v>0</v>
      </c>
      <c r="P712" s="60">
        <f t="shared" ref="P712:S712" si="783">P709*P711</f>
        <v>0</v>
      </c>
      <c r="Q712" s="60">
        <f t="shared" si="783"/>
        <v>0</v>
      </c>
      <c r="R712" s="60">
        <f t="shared" si="783"/>
        <v>0</v>
      </c>
      <c r="S712" s="60">
        <f t="shared" si="783"/>
        <v>0</v>
      </c>
      <c r="T712" s="16"/>
      <c r="U712" s="16"/>
      <c r="V712" s="16"/>
      <c r="W712" s="16"/>
      <c r="X712" s="16"/>
      <c r="Y712" s="16"/>
      <c r="Z712" s="16"/>
      <c r="AA712" s="16"/>
    </row>
    <row r="713" ht="12.0" customHeight="1">
      <c r="A713" s="58" t="s">
        <v>96</v>
      </c>
      <c r="B713" s="29"/>
      <c r="C713" s="61" t="str">
        <f>Vendas!C724</f>
        <v/>
      </c>
      <c r="D713" s="61" t="str">
        <f>Vendas!D724</f>
        <v/>
      </c>
      <c r="E713" s="61" t="str">
        <f>Vendas!E724</f>
        <v/>
      </c>
      <c r="F713" s="61" t="str">
        <f>Vendas!F724</f>
        <v/>
      </c>
      <c r="G713" s="61" t="str">
        <f>Vendas!G724</f>
        <v/>
      </c>
      <c r="H713" s="61" t="str">
        <f>Vendas!H724</f>
        <v/>
      </c>
      <c r="I713" s="61" t="str">
        <f>Vendas!I724</f>
        <v/>
      </c>
      <c r="J713" s="61" t="str">
        <f>Vendas!J724</f>
        <v/>
      </c>
      <c r="K713" s="61" t="str">
        <f>Vendas!K724</f>
        <v/>
      </c>
      <c r="L713" s="61" t="str">
        <f>Vendas!L724</f>
        <v/>
      </c>
      <c r="M713" s="61" t="str">
        <f>Vendas!M724</f>
        <v/>
      </c>
      <c r="N713" s="61" t="str">
        <f>Vendas!N724</f>
        <v/>
      </c>
      <c r="O713" s="60"/>
      <c r="P713" s="60"/>
      <c r="Q713" s="60"/>
      <c r="R713" s="60"/>
      <c r="S713" s="60"/>
      <c r="T713" s="16"/>
      <c r="U713" s="16"/>
      <c r="V713" s="16"/>
      <c r="W713" s="16"/>
      <c r="X713" s="16"/>
      <c r="Y713" s="16"/>
      <c r="Z713" s="16"/>
      <c r="AA713" s="16"/>
    </row>
    <row r="714" ht="12.0" customHeight="1">
      <c r="A714" s="58" t="s">
        <v>113</v>
      </c>
      <c r="B714" s="29"/>
      <c r="C714" s="60">
        <f t="shared" ref="C714:N714" si="784">C712*C713</f>
        <v>0</v>
      </c>
      <c r="D714" s="60">
        <f t="shared" si="784"/>
        <v>0</v>
      </c>
      <c r="E714" s="60">
        <f t="shared" si="784"/>
        <v>0</v>
      </c>
      <c r="F714" s="60">
        <f t="shared" si="784"/>
        <v>0</v>
      </c>
      <c r="G714" s="60">
        <f t="shared" si="784"/>
        <v>0</v>
      </c>
      <c r="H714" s="60">
        <f t="shared" si="784"/>
        <v>0</v>
      </c>
      <c r="I714" s="60">
        <f t="shared" si="784"/>
        <v>0</v>
      </c>
      <c r="J714" s="60">
        <f t="shared" si="784"/>
        <v>0</v>
      </c>
      <c r="K714" s="60">
        <f t="shared" si="784"/>
        <v>0</v>
      </c>
      <c r="L714" s="60">
        <f t="shared" si="784"/>
        <v>0</v>
      </c>
      <c r="M714" s="60">
        <f t="shared" si="784"/>
        <v>0</v>
      </c>
      <c r="N714" s="60">
        <f t="shared" si="784"/>
        <v>0</v>
      </c>
      <c r="O714" s="60">
        <f t="shared" ref="O714:O717" si="787">SUM(C714:N714)</f>
        <v>0</v>
      </c>
      <c r="P714" s="60">
        <f t="shared" ref="P714:S714" si="785">P712*$C713</f>
        <v>0</v>
      </c>
      <c r="Q714" s="60">
        <f t="shared" si="785"/>
        <v>0</v>
      </c>
      <c r="R714" s="60">
        <f t="shared" si="785"/>
        <v>0</v>
      </c>
      <c r="S714" s="60">
        <f t="shared" si="785"/>
        <v>0</v>
      </c>
      <c r="T714" s="16"/>
      <c r="U714" s="16"/>
      <c r="V714" s="16"/>
      <c r="W714" s="16"/>
      <c r="X714" s="16"/>
      <c r="Y714" s="16"/>
      <c r="Z714" s="16"/>
      <c r="AA714" s="16"/>
    </row>
    <row r="715" ht="12.0" customHeight="1">
      <c r="A715" s="58" t="s">
        <v>98</v>
      </c>
      <c r="B715" s="29"/>
      <c r="C715" s="60">
        <f t="shared" ref="C715:N715" si="786">C712+C714</f>
        <v>0</v>
      </c>
      <c r="D715" s="60">
        <f t="shared" si="786"/>
        <v>0</v>
      </c>
      <c r="E715" s="60">
        <f t="shared" si="786"/>
        <v>0</v>
      </c>
      <c r="F715" s="60">
        <f t="shared" si="786"/>
        <v>0</v>
      </c>
      <c r="G715" s="60">
        <f t="shared" si="786"/>
        <v>0</v>
      </c>
      <c r="H715" s="60">
        <f t="shared" si="786"/>
        <v>0</v>
      </c>
      <c r="I715" s="60">
        <f t="shared" si="786"/>
        <v>0</v>
      </c>
      <c r="J715" s="60">
        <f t="shared" si="786"/>
        <v>0</v>
      </c>
      <c r="K715" s="60">
        <f t="shared" si="786"/>
        <v>0</v>
      </c>
      <c r="L715" s="60">
        <f t="shared" si="786"/>
        <v>0</v>
      </c>
      <c r="M715" s="60">
        <f t="shared" si="786"/>
        <v>0</v>
      </c>
      <c r="N715" s="60">
        <f t="shared" si="786"/>
        <v>0</v>
      </c>
      <c r="O715" s="60">
        <f t="shared" si="787"/>
        <v>0</v>
      </c>
      <c r="P715" s="60">
        <f t="shared" ref="P715:S715" si="788">P712+P714</f>
        <v>0</v>
      </c>
      <c r="Q715" s="60">
        <f t="shared" si="788"/>
        <v>0</v>
      </c>
      <c r="R715" s="60">
        <f t="shared" si="788"/>
        <v>0</v>
      </c>
      <c r="S715" s="60">
        <f t="shared" si="788"/>
        <v>0</v>
      </c>
      <c r="T715" s="16"/>
      <c r="U715" s="16"/>
      <c r="V715" s="16"/>
      <c r="W715" s="16"/>
      <c r="X715" s="16"/>
      <c r="Y715" s="16"/>
      <c r="Z715" s="16"/>
      <c r="AA715" s="16"/>
    </row>
    <row r="716" ht="12.0" customHeight="1">
      <c r="A716" s="63" t="s">
        <v>99</v>
      </c>
      <c r="B716" s="64">
        <v>0.25</v>
      </c>
      <c r="C716" s="60">
        <f t="shared" ref="C716:N716" si="789">C715*$B$16</f>
        <v>0</v>
      </c>
      <c r="D716" s="60">
        <f t="shared" si="789"/>
        <v>0</v>
      </c>
      <c r="E716" s="60">
        <f t="shared" si="789"/>
        <v>0</v>
      </c>
      <c r="F716" s="60">
        <f t="shared" si="789"/>
        <v>0</v>
      </c>
      <c r="G716" s="60">
        <f t="shared" si="789"/>
        <v>0</v>
      </c>
      <c r="H716" s="60">
        <f t="shared" si="789"/>
        <v>0</v>
      </c>
      <c r="I716" s="60">
        <f t="shared" si="789"/>
        <v>0</v>
      </c>
      <c r="J716" s="60">
        <f t="shared" si="789"/>
        <v>0</v>
      </c>
      <c r="K716" s="60">
        <f t="shared" si="789"/>
        <v>0</v>
      </c>
      <c r="L716" s="60">
        <f t="shared" si="789"/>
        <v>0</v>
      </c>
      <c r="M716" s="60">
        <f t="shared" si="789"/>
        <v>0</v>
      </c>
      <c r="N716" s="60">
        <f t="shared" si="789"/>
        <v>0</v>
      </c>
      <c r="O716" s="60">
        <f t="shared" si="787"/>
        <v>0</v>
      </c>
      <c r="P716" s="60">
        <f t="shared" ref="P716:S716" si="790">P715*$B716</f>
        <v>0</v>
      </c>
      <c r="Q716" s="60">
        <f t="shared" si="790"/>
        <v>0</v>
      </c>
      <c r="R716" s="60">
        <f t="shared" si="790"/>
        <v>0</v>
      </c>
      <c r="S716" s="60">
        <f t="shared" si="790"/>
        <v>0</v>
      </c>
      <c r="T716" s="16"/>
      <c r="U716" s="16"/>
      <c r="V716" s="16"/>
      <c r="W716" s="16"/>
      <c r="X716" s="16"/>
      <c r="Y716" s="16"/>
      <c r="Z716" s="16"/>
      <c r="AA716" s="16"/>
    </row>
    <row r="717" ht="12.0" customHeight="1">
      <c r="A717" s="63" t="s">
        <v>100</v>
      </c>
      <c r="B717" s="65">
        <f>1-B716</f>
        <v>0.75</v>
      </c>
      <c r="C717" s="60">
        <f t="shared" ref="C717:N717" si="791">C715*$B$17</f>
        <v>0</v>
      </c>
      <c r="D717" s="60">
        <f t="shared" si="791"/>
        <v>0</v>
      </c>
      <c r="E717" s="60">
        <f t="shared" si="791"/>
        <v>0</v>
      </c>
      <c r="F717" s="60">
        <f t="shared" si="791"/>
        <v>0</v>
      </c>
      <c r="G717" s="60">
        <f t="shared" si="791"/>
        <v>0</v>
      </c>
      <c r="H717" s="60">
        <f t="shared" si="791"/>
        <v>0</v>
      </c>
      <c r="I717" s="60">
        <f t="shared" si="791"/>
        <v>0</v>
      </c>
      <c r="J717" s="60">
        <f t="shared" si="791"/>
        <v>0</v>
      </c>
      <c r="K717" s="60">
        <f t="shared" si="791"/>
        <v>0</v>
      </c>
      <c r="L717" s="60">
        <f t="shared" si="791"/>
        <v>0</v>
      </c>
      <c r="M717" s="60">
        <f t="shared" si="791"/>
        <v>0</v>
      </c>
      <c r="N717" s="60">
        <f t="shared" si="791"/>
        <v>0</v>
      </c>
      <c r="O717" s="60">
        <f t="shared" si="787"/>
        <v>0</v>
      </c>
      <c r="P717" s="60">
        <f t="shared" ref="P717:S717" si="792">P715-P716</f>
        <v>0</v>
      </c>
      <c r="Q717" s="60">
        <f t="shared" si="792"/>
        <v>0</v>
      </c>
      <c r="R717" s="60">
        <f t="shared" si="792"/>
        <v>0</v>
      </c>
      <c r="S717" s="60">
        <f t="shared" si="792"/>
        <v>0</v>
      </c>
      <c r="T717" s="16"/>
      <c r="U717" s="16"/>
      <c r="V717" s="16"/>
      <c r="W717" s="16"/>
      <c r="X717" s="16"/>
      <c r="Y717" s="16"/>
      <c r="Z717" s="16"/>
      <c r="AA717" s="16"/>
    </row>
    <row r="718" ht="12.0" customHeight="1">
      <c r="A718" s="51" t="str">
        <f>Vendas!A729</f>
        <v/>
      </c>
      <c r="B718" s="29"/>
      <c r="C718" s="52" t="s">
        <v>73</v>
      </c>
      <c r="D718" s="52" t="s">
        <v>74</v>
      </c>
      <c r="E718" s="52" t="s">
        <v>75</v>
      </c>
      <c r="F718" s="52" t="s">
        <v>76</v>
      </c>
      <c r="G718" s="52" t="s">
        <v>77</v>
      </c>
      <c r="H718" s="52" t="s">
        <v>78</v>
      </c>
      <c r="I718" s="52" t="s">
        <v>79</v>
      </c>
      <c r="J718" s="52" t="s">
        <v>80</v>
      </c>
      <c r="K718" s="52" t="s">
        <v>81</v>
      </c>
      <c r="L718" s="52" t="s">
        <v>82</v>
      </c>
      <c r="M718" s="52" t="s">
        <v>83</v>
      </c>
      <c r="N718" s="52" t="s">
        <v>84</v>
      </c>
      <c r="O718" s="52" t="s">
        <v>26</v>
      </c>
      <c r="P718" s="52" t="s">
        <v>27</v>
      </c>
      <c r="Q718" s="52" t="s">
        <v>28</v>
      </c>
      <c r="R718" s="52" t="s">
        <v>29</v>
      </c>
      <c r="S718" s="52" t="s">
        <v>30</v>
      </c>
      <c r="T718" s="16"/>
      <c r="U718" s="16"/>
      <c r="V718" s="16"/>
      <c r="W718" s="16"/>
      <c r="X718" s="16"/>
      <c r="Y718" s="16"/>
      <c r="Z718" s="16"/>
      <c r="AA718" s="16"/>
    </row>
    <row r="719" ht="12.0" customHeight="1">
      <c r="A719" s="58" t="s">
        <v>102</v>
      </c>
      <c r="B719" s="29"/>
      <c r="C719" s="56" t="str">
        <f>Vendas!C731</f>
        <v/>
      </c>
      <c r="D719" s="56" t="str">
        <f>Vendas!D731</f>
        <v/>
      </c>
      <c r="E719" s="56" t="str">
        <f>Vendas!E731</f>
        <v/>
      </c>
      <c r="F719" s="56" t="str">
        <f>Vendas!F731</f>
        <v/>
      </c>
      <c r="G719" s="56" t="str">
        <f>Vendas!G731</f>
        <v/>
      </c>
      <c r="H719" s="56" t="str">
        <f>Vendas!H731</f>
        <v/>
      </c>
      <c r="I719" s="56" t="str">
        <f>Vendas!I731</f>
        <v/>
      </c>
      <c r="J719" s="56" t="str">
        <f>Vendas!J731</f>
        <v/>
      </c>
      <c r="K719" s="56" t="str">
        <f>Vendas!K731</f>
        <v/>
      </c>
      <c r="L719" s="56" t="str">
        <f>Vendas!L731</f>
        <v/>
      </c>
      <c r="M719" s="56" t="str">
        <f>Vendas!M731</f>
        <v/>
      </c>
      <c r="N719" s="56" t="str">
        <f>Vendas!N731</f>
        <v/>
      </c>
      <c r="O719" s="56">
        <f>SUM(C719:N719)</f>
        <v>0</v>
      </c>
      <c r="P719" s="56" t="str">
        <f>Vendas!P731</f>
        <v/>
      </c>
      <c r="Q719" s="56" t="str">
        <f>Vendas!Q731</f>
        <v/>
      </c>
      <c r="R719" s="56" t="str">
        <f>Vendas!R731</f>
        <v/>
      </c>
      <c r="S719" s="56" t="str">
        <f>Vendas!S731</f>
        <v/>
      </c>
      <c r="T719" s="16"/>
      <c r="U719" s="16"/>
      <c r="V719" s="16"/>
      <c r="W719" s="16"/>
      <c r="X719" s="16"/>
      <c r="Y719" s="16"/>
      <c r="Z719" s="16"/>
      <c r="AA719" s="16"/>
    </row>
    <row r="720" ht="12.0" customHeight="1">
      <c r="A720" s="63" t="s">
        <v>111</v>
      </c>
      <c r="B720" s="45">
        <v>0.0</v>
      </c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16"/>
      <c r="U720" s="16"/>
      <c r="V720" s="16"/>
      <c r="W720" s="16"/>
      <c r="X720" s="16"/>
      <c r="Y720" s="16"/>
      <c r="Z720" s="16"/>
      <c r="AA720" s="16"/>
    </row>
    <row r="721" ht="12.0" customHeight="1">
      <c r="A721" s="58" t="s">
        <v>103</v>
      </c>
      <c r="B721" s="29"/>
      <c r="C721" s="60">
        <f>Vendas!C732*(1-$B720)</f>
        <v>0</v>
      </c>
      <c r="D721" s="60">
        <f>Vendas!D732*(1-$B720)</f>
        <v>0</v>
      </c>
      <c r="E721" s="60">
        <f>Vendas!E732*(1-$B720)</f>
        <v>0</v>
      </c>
      <c r="F721" s="60">
        <f>Vendas!F732*(1-$B720)</f>
        <v>0</v>
      </c>
      <c r="G721" s="60">
        <f>Vendas!G732*(1-$B720)</f>
        <v>0</v>
      </c>
      <c r="H721" s="60">
        <f>Vendas!H732*(1-$B720)</f>
        <v>0</v>
      </c>
      <c r="I721" s="60">
        <f>Vendas!I732*(1-$B720)</f>
        <v>0</v>
      </c>
      <c r="J721" s="60">
        <f>Vendas!J732*(1-$B720)</f>
        <v>0</v>
      </c>
      <c r="K721" s="60">
        <f>Vendas!K732*(1-$B720)</f>
        <v>0</v>
      </c>
      <c r="L721" s="60">
        <f>Vendas!L732*(1-$B720)</f>
        <v>0</v>
      </c>
      <c r="M721" s="60">
        <f>Vendas!M732*(1-$B720)</f>
        <v>0</v>
      </c>
      <c r="N721" s="60">
        <f>Vendas!N732*(1-$B720)</f>
        <v>0</v>
      </c>
      <c r="O721" s="60">
        <f>AVERAGE(C721:N721)</f>
        <v>0</v>
      </c>
      <c r="P721" s="60">
        <f>Vendas!P732*(1-Aprovisionamento!$B720)</f>
        <v>0</v>
      </c>
      <c r="Q721" s="60">
        <f>Vendas!Q732*(1-Aprovisionamento!$B720)</f>
        <v>0</v>
      </c>
      <c r="R721" s="60">
        <f>Vendas!R732*(1-Aprovisionamento!$B720)</f>
        <v>0</v>
      </c>
      <c r="S721" s="60">
        <f>Vendas!S732*(1-Aprovisionamento!$B720)</f>
        <v>0</v>
      </c>
      <c r="T721" s="16"/>
      <c r="U721" s="16"/>
      <c r="V721" s="16"/>
      <c r="W721" s="16"/>
      <c r="X721" s="16"/>
      <c r="Y721" s="16"/>
      <c r="Z721" s="16"/>
      <c r="AA721" s="16"/>
    </row>
    <row r="722" ht="12.0" customHeight="1">
      <c r="A722" s="58" t="s">
        <v>112</v>
      </c>
      <c r="B722" s="29"/>
      <c r="C722" s="60">
        <f t="shared" ref="C722:N722" si="793">C719*C721</f>
        <v>0</v>
      </c>
      <c r="D722" s="60">
        <f t="shared" si="793"/>
        <v>0</v>
      </c>
      <c r="E722" s="60">
        <f t="shared" si="793"/>
        <v>0</v>
      </c>
      <c r="F722" s="60">
        <f t="shared" si="793"/>
        <v>0</v>
      </c>
      <c r="G722" s="60">
        <f t="shared" si="793"/>
        <v>0</v>
      </c>
      <c r="H722" s="60">
        <f t="shared" si="793"/>
        <v>0</v>
      </c>
      <c r="I722" s="60">
        <f t="shared" si="793"/>
        <v>0</v>
      </c>
      <c r="J722" s="60">
        <f t="shared" si="793"/>
        <v>0</v>
      </c>
      <c r="K722" s="60">
        <f t="shared" si="793"/>
        <v>0</v>
      </c>
      <c r="L722" s="60">
        <f t="shared" si="793"/>
        <v>0</v>
      </c>
      <c r="M722" s="60">
        <f t="shared" si="793"/>
        <v>0</v>
      </c>
      <c r="N722" s="60">
        <f t="shared" si="793"/>
        <v>0</v>
      </c>
      <c r="O722" s="60">
        <f>SUM(C722:N722)</f>
        <v>0</v>
      </c>
      <c r="P722" s="60">
        <f t="shared" ref="P722:S722" si="794">P719*P721</f>
        <v>0</v>
      </c>
      <c r="Q722" s="60">
        <f t="shared" si="794"/>
        <v>0</v>
      </c>
      <c r="R722" s="60">
        <f t="shared" si="794"/>
        <v>0</v>
      </c>
      <c r="S722" s="60">
        <f t="shared" si="794"/>
        <v>0</v>
      </c>
      <c r="T722" s="16"/>
      <c r="U722" s="16"/>
      <c r="V722" s="16"/>
      <c r="W722" s="16"/>
      <c r="X722" s="16"/>
      <c r="Y722" s="16"/>
      <c r="Z722" s="16"/>
      <c r="AA722" s="16"/>
    </row>
    <row r="723" ht="12.0" customHeight="1">
      <c r="A723" s="58" t="s">
        <v>96</v>
      </c>
      <c r="B723" s="29"/>
      <c r="C723" s="61" t="str">
        <f>Vendas!C734</f>
        <v/>
      </c>
      <c r="D723" s="61" t="str">
        <f>Vendas!D734</f>
        <v/>
      </c>
      <c r="E723" s="61" t="str">
        <f>Vendas!E734</f>
        <v/>
      </c>
      <c r="F723" s="61" t="str">
        <f>Vendas!F734</f>
        <v/>
      </c>
      <c r="G723" s="61" t="str">
        <f>Vendas!G734</f>
        <v/>
      </c>
      <c r="H723" s="61" t="str">
        <f>Vendas!H734</f>
        <v/>
      </c>
      <c r="I723" s="61" t="str">
        <f>Vendas!I734</f>
        <v/>
      </c>
      <c r="J723" s="61" t="str">
        <f>Vendas!J734</f>
        <v/>
      </c>
      <c r="K723" s="61" t="str">
        <f>Vendas!K734</f>
        <v/>
      </c>
      <c r="L723" s="61" t="str">
        <f>Vendas!L734</f>
        <v/>
      </c>
      <c r="M723" s="61" t="str">
        <f>Vendas!M734</f>
        <v/>
      </c>
      <c r="N723" s="61" t="str">
        <f>Vendas!N734</f>
        <v/>
      </c>
      <c r="O723" s="60"/>
      <c r="P723" s="60"/>
      <c r="Q723" s="60"/>
      <c r="R723" s="60"/>
      <c r="S723" s="60"/>
      <c r="T723" s="16"/>
      <c r="U723" s="16"/>
      <c r="V723" s="16"/>
      <c r="W723" s="16"/>
      <c r="X723" s="16"/>
      <c r="Y723" s="16"/>
      <c r="Z723" s="16"/>
      <c r="AA723" s="16"/>
    </row>
    <row r="724" ht="12.0" customHeight="1">
      <c r="A724" s="58" t="s">
        <v>113</v>
      </c>
      <c r="B724" s="29"/>
      <c r="C724" s="60">
        <f t="shared" ref="C724:N724" si="795">C722*C723</f>
        <v>0</v>
      </c>
      <c r="D724" s="60">
        <f t="shared" si="795"/>
        <v>0</v>
      </c>
      <c r="E724" s="60">
        <f t="shared" si="795"/>
        <v>0</v>
      </c>
      <c r="F724" s="60">
        <f t="shared" si="795"/>
        <v>0</v>
      </c>
      <c r="G724" s="60">
        <f t="shared" si="795"/>
        <v>0</v>
      </c>
      <c r="H724" s="60">
        <f t="shared" si="795"/>
        <v>0</v>
      </c>
      <c r="I724" s="60">
        <f t="shared" si="795"/>
        <v>0</v>
      </c>
      <c r="J724" s="60">
        <f t="shared" si="795"/>
        <v>0</v>
      </c>
      <c r="K724" s="60">
        <f t="shared" si="795"/>
        <v>0</v>
      </c>
      <c r="L724" s="60">
        <f t="shared" si="795"/>
        <v>0</v>
      </c>
      <c r="M724" s="60">
        <f t="shared" si="795"/>
        <v>0</v>
      </c>
      <c r="N724" s="60">
        <f t="shared" si="795"/>
        <v>0</v>
      </c>
      <c r="O724" s="60">
        <f t="shared" ref="O724:O727" si="798">SUM(C724:N724)</f>
        <v>0</v>
      </c>
      <c r="P724" s="60">
        <f t="shared" ref="P724:S724" si="796">P722*$C723</f>
        <v>0</v>
      </c>
      <c r="Q724" s="60">
        <f t="shared" si="796"/>
        <v>0</v>
      </c>
      <c r="R724" s="60">
        <f t="shared" si="796"/>
        <v>0</v>
      </c>
      <c r="S724" s="60">
        <f t="shared" si="796"/>
        <v>0</v>
      </c>
      <c r="T724" s="16"/>
      <c r="U724" s="16"/>
      <c r="V724" s="16"/>
      <c r="W724" s="16"/>
      <c r="X724" s="16"/>
      <c r="Y724" s="16"/>
      <c r="Z724" s="16"/>
      <c r="AA724" s="16"/>
    </row>
    <row r="725" ht="12.0" customHeight="1">
      <c r="A725" s="58" t="s">
        <v>98</v>
      </c>
      <c r="B725" s="29"/>
      <c r="C725" s="60">
        <f t="shared" ref="C725:N725" si="797">C722+C724</f>
        <v>0</v>
      </c>
      <c r="D725" s="60">
        <f t="shared" si="797"/>
        <v>0</v>
      </c>
      <c r="E725" s="60">
        <f t="shared" si="797"/>
        <v>0</v>
      </c>
      <c r="F725" s="60">
        <f t="shared" si="797"/>
        <v>0</v>
      </c>
      <c r="G725" s="60">
        <f t="shared" si="797"/>
        <v>0</v>
      </c>
      <c r="H725" s="60">
        <f t="shared" si="797"/>
        <v>0</v>
      </c>
      <c r="I725" s="60">
        <f t="shared" si="797"/>
        <v>0</v>
      </c>
      <c r="J725" s="60">
        <f t="shared" si="797"/>
        <v>0</v>
      </c>
      <c r="K725" s="60">
        <f t="shared" si="797"/>
        <v>0</v>
      </c>
      <c r="L725" s="60">
        <f t="shared" si="797"/>
        <v>0</v>
      </c>
      <c r="M725" s="60">
        <f t="shared" si="797"/>
        <v>0</v>
      </c>
      <c r="N725" s="60">
        <f t="shared" si="797"/>
        <v>0</v>
      </c>
      <c r="O725" s="60">
        <f t="shared" si="798"/>
        <v>0</v>
      </c>
      <c r="P725" s="60">
        <f t="shared" ref="P725:S725" si="799">P722+P724</f>
        <v>0</v>
      </c>
      <c r="Q725" s="60">
        <f t="shared" si="799"/>
        <v>0</v>
      </c>
      <c r="R725" s="60">
        <f t="shared" si="799"/>
        <v>0</v>
      </c>
      <c r="S725" s="60">
        <f t="shared" si="799"/>
        <v>0</v>
      </c>
      <c r="T725" s="16"/>
      <c r="U725" s="16"/>
      <c r="V725" s="16"/>
      <c r="W725" s="16"/>
      <c r="X725" s="16"/>
      <c r="Y725" s="16"/>
      <c r="Z725" s="16"/>
      <c r="AA725" s="16"/>
    </row>
    <row r="726" ht="12.0" customHeight="1">
      <c r="A726" s="63" t="s">
        <v>99</v>
      </c>
      <c r="B726" s="64">
        <v>0.25</v>
      </c>
      <c r="C726" s="60">
        <f t="shared" ref="C726:N726" si="800">C725*$B$16</f>
        <v>0</v>
      </c>
      <c r="D726" s="60">
        <f t="shared" si="800"/>
        <v>0</v>
      </c>
      <c r="E726" s="60">
        <f t="shared" si="800"/>
        <v>0</v>
      </c>
      <c r="F726" s="60">
        <f t="shared" si="800"/>
        <v>0</v>
      </c>
      <c r="G726" s="60">
        <f t="shared" si="800"/>
        <v>0</v>
      </c>
      <c r="H726" s="60">
        <f t="shared" si="800"/>
        <v>0</v>
      </c>
      <c r="I726" s="60">
        <f t="shared" si="800"/>
        <v>0</v>
      </c>
      <c r="J726" s="60">
        <f t="shared" si="800"/>
        <v>0</v>
      </c>
      <c r="K726" s="60">
        <f t="shared" si="800"/>
        <v>0</v>
      </c>
      <c r="L726" s="60">
        <f t="shared" si="800"/>
        <v>0</v>
      </c>
      <c r="M726" s="60">
        <f t="shared" si="800"/>
        <v>0</v>
      </c>
      <c r="N726" s="60">
        <f t="shared" si="800"/>
        <v>0</v>
      </c>
      <c r="O726" s="60">
        <f t="shared" si="798"/>
        <v>0</v>
      </c>
      <c r="P726" s="60">
        <f t="shared" ref="P726:S726" si="801">P725*$B726</f>
        <v>0</v>
      </c>
      <c r="Q726" s="60">
        <f t="shared" si="801"/>
        <v>0</v>
      </c>
      <c r="R726" s="60">
        <f t="shared" si="801"/>
        <v>0</v>
      </c>
      <c r="S726" s="60">
        <f t="shared" si="801"/>
        <v>0</v>
      </c>
      <c r="T726" s="16"/>
      <c r="U726" s="16"/>
      <c r="V726" s="16"/>
      <c r="W726" s="16"/>
      <c r="X726" s="16"/>
      <c r="Y726" s="16"/>
      <c r="Z726" s="16"/>
      <c r="AA726" s="16"/>
    </row>
    <row r="727" ht="12.0" customHeight="1">
      <c r="A727" s="63" t="s">
        <v>100</v>
      </c>
      <c r="B727" s="65">
        <f>1-B726</f>
        <v>0.75</v>
      </c>
      <c r="C727" s="60">
        <f t="shared" ref="C727:N727" si="802">C725*$B$17</f>
        <v>0</v>
      </c>
      <c r="D727" s="60">
        <f t="shared" si="802"/>
        <v>0</v>
      </c>
      <c r="E727" s="60">
        <f t="shared" si="802"/>
        <v>0</v>
      </c>
      <c r="F727" s="60">
        <f t="shared" si="802"/>
        <v>0</v>
      </c>
      <c r="G727" s="60">
        <f t="shared" si="802"/>
        <v>0</v>
      </c>
      <c r="H727" s="60">
        <f t="shared" si="802"/>
        <v>0</v>
      </c>
      <c r="I727" s="60">
        <f t="shared" si="802"/>
        <v>0</v>
      </c>
      <c r="J727" s="60">
        <f t="shared" si="802"/>
        <v>0</v>
      </c>
      <c r="K727" s="60">
        <f t="shared" si="802"/>
        <v>0</v>
      </c>
      <c r="L727" s="60">
        <f t="shared" si="802"/>
        <v>0</v>
      </c>
      <c r="M727" s="60">
        <f t="shared" si="802"/>
        <v>0</v>
      </c>
      <c r="N727" s="60">
        <f t="shared" si="802"/>
        <v>0</v>
      </c>
      <c r="O727" s="60">
        <f t="shared" si="798"/>
        <v>0</v>
      </c>
      <c r="P727" s="60">
        <f t="shared" ref="P727:S727" si="803">P725-P726</f>
        <v>0</v>
      </c>
      <c r="Q727" s="60">
        <f t="shared" si="803"/>
        <v>0</v>
      </c>
      <c r="R727" s="60">
        <f t="shared" si="803"/>
        <v>0</v>
      </c>
      <c r="S727" s="60">
        <f t="shared" si="803"/>
        <v>0</v>
      </c>
      <c r="T727" s="16"/>
      <c r="U727" s="16"/>
      <c r="V727" s="16"/>
      <c r="W727" s="16"/>
      <c r="X727" s="16"/>
      <c r="Y727" s="16"/>
      <c r="Z727" s="16"/>
      <c r="AA727" s="16"/>
    </row>
    <row r="728" ht="12.0" customHeight="1">
      <c r="A728" s="51" t="str">
        <f>Vendas!A739</f>
        <v/>
      </c>
      <c r="B728" s="29"/>
      <c r="C728" s="52" t="s">
        <v>73</v>
      </c>
      <c r="D728" s="52" t="s">
        <v>74</v>
      </c>
      <c r="E728" s="52" t="s">
        <v>75</v>
      </c>
      <c r="F728" s="52" t="s">
        <v>76</v>
      </c>
      <c r="G728" s="52" t="s">
        <v>77</v>
      </c>
      <c r="H728" s="52" t="s">
        <v>78</v>
      </c>
      <c r="I728" s="52" t="s">
        <v>79</v>
      </c>
      <c r="J728" s="52" t="s">
        <v>80</v>
      </c>
      <c r="K728" s="52" t="s">
        <v>81</v>
      </c>
      <c r="L728" s="52" t="s">
        <v>82</v>
      </c>
      <c r="M728" s="52" t="s">
        <v>83</v>
      </c>
      <c r="N728" s="52" t="s">
        <v>84</v>
      </c>
      <c r="O728" s="52" t="s">
        <v>26</v>
      </c>
      <c r="P728" s="52" t="s">
        <v>27</v>
      </c>
      <c r="Q728" s="52" t="s">
        <v>28</v>
      </c>
      <c r="R728" s="52" t="s">
        <v>29</v>
      </c>
      <c r="S728" s="52" t="s">
        <v>30</v>
      </c>
      <c r="T728" s="16"/>
      <c r="U728" s="16"/>
      <c r="V728" s="16"/>
      <c r="W728" s="16"/>
      <c r="X728" s="16"/>
      <c r="Y728" s="16"/>
      <c r="Z728" s="16"/>
      <c r="AA728" s="16"/>
    </row>
    <row r="729" ht="12.0" customHeight="1">
      <c r="A729" s="58" t="s">
        <v>102</v>
      </c>
      <c r="B729" s="29"/>
      <c r="C729" s="56" t="str">
        <f>Vendas!C741</f>
        <v/>
      </c>
      <c r="D729" s="56" t="str">
        <f>Vendas!D741</f>
        <v/>
      </c>
      <c r="E729" s="56" t="str">
        <f>Vendas!E741</f>
        <v/>
      </c>
      <c r="F729" s="56" t="str">
        <f>Vendas!F741</f>
        <v/>
      </c>
      <c r="G729" s="56" t="str">
        <f>Vendas!G741</f>
        <v/>
      </c>
      <c r="H729" s="56" t="str">
        <f>Vendas!H741</f>
        <v/>
      </c>
      <c r="I729" s="56" t="str">
        <f>Vendas!I741</f>
        <v/>
      </c>
      <c r="J729" s="56" t="str">
        <f>Vendas!J741</f>
        <v/>
      </c>
      <c r="K729" s="56" t="str">
        <f>Vendas!K741</f>
        <v/>
      </c>
      <c r="L729" s="56" t="str">
        <f>Vendas!L741</f>
        <v/>
      </c>
      <c r="M729" s="56" t="str">
        <f>Vendas!M741</f>
        <v/>
      </c>
      <c r="N729" s="56" t="str">
        <f>Vendas!N741</f>
        <v/>
      </c>
      <c r="O729" s="56">
        <f>SUM(C729:N729)</f>
        <v>0</v>
      </c>
      <c r="P729" s="56" t="str">
        <f>Vendas!P741</f>
        <v/>
      </c>
      <c r="Q729" s="56" t="str">
        <f>Vendas!Q741</f>
        <v/>
      </c>
      <c r="R729" s="56" t="str">
        <f>Vendas!R741</f>
        <v/>
      </c>
      <c r="S729" s="56" t="str">
        <f>Vendas!S741</f>
        <v/>
      </c>
      <c r="T729" s="16"/>
      <c r="U729" s="16"/>
      <c r="V729" s="16"/>
      <c r="W729" s="16"/>
      <c r="X729" s="16"/>
      <c r="Y729" s="16"/>
      <c r="Z729" s="16"/>
      <c r="AA729" s="16"/>
    </row>
    <row r="730" ht="12.0" customHeight="1">
      <c r="A730" s="63" t="s">
        <v>111</v>
      </c>
      <c r="B730" s="45">
        <v>0.0</v>
      </c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16"/>
      <c r="U730" s="16"/>
      <c r="V730" s="16"/>
      <c r="W730" s="16"/>
      <c r="X730" s="16"/>
      <c r="Y730" s="16"/>
      <c r="Z730" s="16"/>
      <c r="AA730" s="16"/>
    </row>
    <row r="731" ht="12.0" customHeight="1">
      <c r="A731" s="58" t="s">
        <v>103</v>
      </c>
      <c r="B731" s="29"/>
      <c r="C731" s="60">
        <f>Vendas!C742*(1-$B730)</f>
        <v>0</v>
      </c>
      <c r="D731" s="60">
        <f>Vendas!D742*(1-$B730)</f>
        <v>0</v>
      </c>
      <c r="E731" s="60">
        <f>Vendas!E742*(1-$B730)</f>
        <v>0</v>
      </c>
      <c r="F731" s="60">
        <f>Vendas!F742*(1-$B730)</f>
        <v>0</v>
      </c>
      <c r="G731" s="60">
        <f>Vendas!G742*(1-$B730)</f>
        <v>0</v>
      </c>
      <c r="H731" s="60">
        <f>Vendas!H742*(1-$B730)</f>
        <v>0</v>
      </c>
      <c r="I731" s="60">
        <f>Vendas!I742*(1-$B730)</f>
        <v>0</v>
      </c>
      <c r="J731" s="60">
        <f>Vendas!J742*(1-$B730)</f>
        <v>0</v>
      </c>
      <c r="K731" s="60">
        <f>Vendas!K742*(1-$B730)</f>
        <v>0</v>
      </c>
      <c r="L731" s="60">
        <f>Vendas!L742*(1-$B730)</f>
        <v>0</v>
      </c>
      <c r="M731" s="60">
        <f>Vendas!M742*(1-$B730)</f>
        <v>0</v>
      </c>
      <c r="N731" s="60">
        <f>Vendas!N742*(1-$B730)</f>
        <v>0</v>
      </c>
      <c r="O731" s="60">
        <f>AVERAGE(C731:N731)</f>
        <v>0</v>
      </c>
      <c r="P731" s="60">
        <f>Vendas!P742*(1-Aprovisionamento!$B730)</f>
        <v>0</v>
      </c>
      <c r="Q731" s="60">
        <f>Vendas!Q742*(1-Aprovisionamento!$B730)</f>
        <v>0</v>
      </c>
      <c r="R731" s="60">
        <f>Vendas!R742*(1-Aprovisionamento!$B730)</f>
        <v>0</v>
      </c>
      <c r="S731" s="60">
        <f>Vendas!S742*(1-Aprovisionamento!$B730)</f>
        <v>0</v>
      </c>
      <c r="T731" s="16"/>
      <c r="U731" s="16"/>
      <c r="V731" s="16"/>
      <c r="W731" s="16"/>
      <c r="X731" s="16"/>
      <c r="Y731" s="16"/>
      <c r="Z731" s="16"/>
      <c r="AA731" s="16"/>
    </row>
    <row r="732" ht="12.0" customHeight="1">
      <c r="A732" s="58" t="s">
        <v>112</v>
      </c>
      <c r="B732" s="29"/>
      <c r="C732" s="60">
        <f t="shared" ref="C732:N732" si="804">C729*C731</f>
        <v>0</v>
      </c>
      <c r="D732" s="60">
        <f t="shared" si="804"/>
        <v>0</v>
      </c>
      <c r="E732" s="60">
        <f t="shared" si="804"/>
        <v>0</v>
      </c>
      <c r="F732" s="60">
        <f t="shared" si="804"/>
        <v>0</v>
      </c>
      <c r="G732" s="60">
        <f t="shared" si="804"/>
        <v>0</v>
      </c>
      <c r="H732" s="60">
        <f t="shared" si="804"/>
        <v>0</v>
      </c>
      <c r="I732" s="60">
        <f t="shared" si="804"/>
        <v>0</v>
      </c>
      <c r="J732" s="60">
        <f t="shared" si="804"/>
        <v>0</v>
      </c>
      <c r="K732" s="60">
        <f t="shared" si="804"/>
        <v>0</v>
      </c>
      <c r="L732" s="60">
        <f t="shared" si="804"/>
        <v>0</v>
      </c>
      <c r="M732" s="60">
        <f t="shared" si="804"/>
        <v>0</v>
      </c>
      <c r="N732" s="60">
        <f t="shared" si="804"/>
        <v>0</v>
      </c>
      <c r="O732" s="60">
        <f>SUM(C732:N732)</f>
        <v>0</v>
      </c>
      <c r="P732" s="60">
        <f t="shared" ref="P732:S732" si="805">P729*P731</f>
        <v>0</v>
      </c>
      <c r="Q732" s="60">
        <f t="shared" si="805"/>
        <v>0</v>
      </c>
      <c r="R732" s="60">
        <f t="shared" si="805"/>
        <v>0</v>
      </c>
      <c r="S732" s="60">
        <f t="shared" si="805"/>
        <v>0</v>
      </c>
      <c r="T732" s="16"/>
      <c r="U732" s="16"/>
      <c r="V732" s="16"/>
      <c r="W732" s="16"/>
      <c r="X732" s="16"/>
      <c r="Y732" s="16"/>
      <c r="Z732" s="16"/>
      <c r="AA732" s="16"/>
    </row>
    <row r="733" ht="12.0" customHeight="1">
      <c r="A733" s="58" t="s">
        <v>96</v>
      </c>
      <c r="B733" s="29"/>
      <c r="C733" s="61" t="str">
        <f>Vendas!C744</f>
        <v/>
      </c>
      <c r="D733" s="61" t="str">
        <f>Vendas!D744</f>
        <v/>
      </c>
      <c r="E733" s="61" t="str">
        <f>Vendas!E744</f>
        <v/>
      </c>
      <c r="F733" s="61" t="str">
        <f>Vendas!F744</f>
        <v/>
      </c>
      <c r="G733" s="61" t="str">
        <f>Vendas!G744</f>
        <v/>
      </c>
      <c r="H733" s="61" t="str">
        <f>Vendas!H744</f>
        <v/>
      </c>
      <c r="I733" s="61" t="str">
        <f>Vendas!I744</f>
        <v/>
      </c>
      <c r="J733" s="61" t="str">
        <f>Vendas!J744</f>
        <v/>
      </c>
      <c r="K733" s="61" t="str">
        <f>Vendas!K744</f>
        <v/>
      </c>
      <c r="L733" s="61" t="str">
        <f>Vendas!L744</f>
        <v/>
      </c>
      <c r="M733" s="61" t="str">
        <f>Vendas!M744</f>
        <v/>
      </c>
      <c r="N733" s="61" t="str">
        <f>Vendas!N744</f>
        <v/>
      </c>
      <c r="O733" s="60"/>
      <c r="P733" s="60"/>
      <c r="Q733" s="60"/>
      <c r="R733" s="60"/>
      <c r="S733" s="60"/>
      <c r="T733" s="16"/>
      <c r="U733" s="16"/>
      <c r="V733" s="16"/>
      <c r="W733" s="16"/>
      <c r="X733" s="16"/>
      <c r="Y733" s="16"/>
      <c r="Z733" s="16"/>
      <c r="AA733" s="16"/>
    </row>
    <row r="734" ht="12.0" customHeight="1">
      <c r="A734" s="58" t="s">
        <v>113</v>
      </c>
      <c r="B734" s="29"/>
      <c r="C734" s="60">
        <f t="shared" ref="C734:N734" si="806">C732*C733</f>
        <v>0</v>
      </c>
      <c r="D734" s="60">
        <f t="shared" si="806"/>
        <v>0</v>
      </c>
      <c r="E734" s="60">
        <f t="shared" si="806"/>
        <v>0</v>
      </c>
      <c r="F734" s="60">
        <f t="shared" si="806"/>
        <v>0</v>
      </c>
      <c r="G734" s="60">
        <f t="shared" si="806"/>
        <v>0</v>
      </c>
      <c r="H734" s="60">
        <f t="shared" si="806"/>
        <v>0</v>
      </c>
      <c r="I734" s="60">
        <f t="shared" si="806"/>
        <v>0</v>
      </c>
      <c r="J734" s="60">
        <f t="shared" si="806"/>
        <v>0</v>
      </c>
      <c r="K734" s="60">
        <f t="shared" si="806"/>
        <v>0</v>
      </c>
      <c r="L734" s="60">
        <f t="shared" si="806"/>
        <v>0</v>
      </c>
      <c r="M734" s="60">
        <f t="shared" si="806"/>
        <v>0</v>
      </c>
      <c r="N734" s="60">
        <f t="shared" si="806"/>
        <v>0</v>
      </c>
      <c r="O734" s="60">
        <f t="shared" ref="O734:O737" si="809">SUM(C734:N734)</f>
        <v>0</v>
      </c>
      <c r="P734" s="60">
        <f t="shared" ref="P734:S734" si="807">P732*$C733</f>
        <v>0</v>
      </c>
      <c r="Q734" s="60">
        <f t="shared" si="807"/>
        <v>0</v>
      </c>
      <c r="R734" s="60">
        <f t="shared" si="807"/>
        <v>0</v>
      </c>
      <c r="S734" s="60">
        <f t="shared" si="807"/>
        <v>0</v>
      </c>
      <c r="T734" s="16"/>
      <c r="U734" s="16"/>
      <c r="V734" s="16"/>
      <c r="W734" s="16"/>
      <c r="X734" s="16"/>
      <c r="Y734" s="16"/>
      <c r="Z734" s="16"/>
      <c r="AA734" s="16"/>
    </row>
    <row r="735" ht="12.0" customHeight="1">
      <c r="A735" s="58" t="s">
        <v>98</v>
      </c>
      <c r="B735" s="29"/>
      <c r="C735" s="60">
        <f t="shared" ref="C735:N735" si="808">C732+C734</f>
        <v>0</v>
      </c>
      <c r="D735" s="60">
        <f t="shared" si="808"/>
        <v>0</v>
      </c>
      <c r="E735" s="60">
        <f t="shared" si="808"/>
        <v>0</v>
      </c>
      <c r="F735" s="60">
        <f t="shared" si="808"/>
        <v>0</v>
      </c>
      <c r="G735" s="60">
        <f t="shared" si="808"/>
        <v>0</v>
      </c>
      <c r="H735" s="60">
        <f t="shared" si="808"/>
        <v>0</v>
      </c>
      <c r="I735" s="60">
        <f t="shared" si="808"/>
        <v>0</v>
      </c>
      <c r="J735" s="60">
        <f t="shared" si="808"/>
        <v>0</v>
      </c>
      <c r="K735" s="60">
        <f t="shared" si="808"/>
        <v>0</v>
      </c>
      <c r="L735" s="60">
        <f t="shared" si="808"/>
        <v>0</v>
      </c>
      <c r="M735" s="60">
        <f t="shared" si="808"/>
        <v>0</v>
      </c>
      <c r="N735" s="60">
        <f t="shared" si="808"/>
        <v>0</v>
      </c>
      <c r="O735" s="60">
        <f t="shared" si="809"/>
        <v>0</v>
      </c>
      <c r="P735" s="60">
        <f t="shared" ref="P735:S735" si="810">P732+P734</f>
        <v>0</v>
      </c>
      <c r="Q735" s="60">
        <f t="shared" si="810"/>
        <v>0</v>
      </c>
      <c r="R735" s="60">
        <f t="shared" si="810"/>
        <v>0</v>
      </c>
      <c r="S735" s="60">
        <f t="shared" si="810"/>
        <v>0</v>
      </c>
      <c r="T735" s="16"/>
      <c r="U735" s="16"/>
      <c r="V735" s="16"/>
      <c r="W735" s="16"/>
      <c r="X735" s="16"/>
      <c r="Y735" s="16"/>
      <c r="Z735" s="16"/>
      <c r="AA735" s="16"/>
    </row>
    <row r="736" ht="12.0" customHeight="1">
      <c r="A736" s="63" t="s">
        <v>99</v>
      </c>
      <c r="B736" s="64">
        <v>0.25</v>
      </c>
      <c r="C736" s="60">
        <f t="shared" ref="C736:N736" si="811">C735*$B$16</f>
        <v>0</v>
      </c>
      <c r="D736" s="60">
        <f t="shared" si="811"/>
        <v>0</v>
      </c>
      <c r="E736" s="60">
        <f t="shared" si="811"/>
        <v>0</v>
      </c>
      <c r="F736" s="60">
        <f t="shared" si="811"/>
        <v>0</v>
      </c>
      <c r="G736" s="60">
        <f t="shared" si="811"/>
        <v>0</v>
      </c>
      <c r="H736" s="60">
        <f t="shared" si="811"/>
        <v>0</v>
      </c>
      <c r="I736" s="60">
        <f t="shared" si="811"/>
        <v>0</v>
      </c>
      <c r="J736" s="60">
        <f t="shared" si="811"/>
        <v>0</v>
      </c>
      <c r="K736" s="60">
        <f t="shared" si="811"/>
        <v>0</v>
      </c>
      <c r="L736" s="60">
        <f t="shared" si="811"/>
        <v>0</v>
      </c>
      <c r="M736" s="60">
        <f t="shared" si="811"/>
        <v>0</v>
      </c>
      <c r="N736" s="60">
        <f t="shared" si="811"/>
        <v>0</v>
      </c>
      <c r="O736" s="60">
        <f t="shared" si="809"/>
        <v>0</v>
      </c>
      <c r="P736" s="60">
        <f t="shared" ref="P736:S736" si="812">P735*$B736</f>
        <v>0</v>
      </c>
      <c r="Q736" s="60">
        <f t="shared" si="812"/>
        <v>0</v>
      </c>
      <c r="R736" s="60">
        <f t="shared" si="812"/>
        <v>0</v>
      </c>
      <c r="S736" s="60">
        <f t="shared" si="812"/>
        <v>0</v>
      </c>
      <c r="T736" s="16"/>
      <c r="U736" s="16"/>
      <c r="V736" s="16"/>
      <c r="W736" s="16"/>
      <c r="X736" s="16"/>
      <c r="Y736" s="16"/>
      <c r="Z736" s="16"/>
      <c r="AA736" s="16"/>
    </row>
    <row r="737" ht="12.0" customHeight="1">
      <c r="A737" s="63" t="s">
        <v>100</v>
      </c>
      <c r="B737" s="65">
        <f>1-B736</f>
        <v>0.75</v>
      </c>
      <c r="C737" s="60">
        <f t="shared" ref="C737:N737" si="813">C735*$B$17</f>
        <v>0</v>
      </c>
      <c r="D737" s="60">
        <f t="shared" si="813"/>
        <v>0</v>
      </c>
      <c r="E737" s="60">
        <f t="shared" si="813"/>
        <v>0</v>
      </c>
      <c r="F737" s="60">
        <f t="shared" si="813"/>
        <v>0</v>
      </c>
      <c r="G737" s="60">
        <f t="shared" si="813"/>
        <v>0</v>
      </c>
      <c r="H737" s="60">
        <f t="shared" si="813"/>
        <v>0</v>
      </c>
      <c r="I737" s="60">
        <f t="shared" si="813"/>
        <v>0</v>
      </c>
      <c r="J737" s="60">
        <f t="shared" si="813"/>
        <v>0</v>
      </c>
      <c r="K737" s="60">
        <f t="shared" si="813"/>
        <v>0</v>
      </c>
      <c r="L737" s="60">
        <f t="shared" si="813"/>
        <v>0</v>
      </c>
      <c r="M737" s="60">
        <f t="shared" si="813"/>
        <v>0</v>
      </c>
      <c r="N737" s="60">
        <f t="shared" si="813"/>
        <v>0</v>
      </c>
      <c r="O737" s="60">
        <f t="shared" si="809"/>
        <v>0</v>
      </c>
      <c r="P737" s="60">
        <f t="shared" ref="P737:S737" si="814">P735-P736</f>
        <v>0</v>
      </c>
      <c r="Q737" s="60">
        <f t="shared" si="814"/>
        <v>0</v>
      </c>
      <c r="R737" s="60">
        <f t="shared" si="814"/>
        <v>0</v>
      </c>
      <c r="S737" s="60">
        <f t="shared" si="814"/>
        <v>0</v>
      </c>
      <c r="T737" s="16"/>
      <c r="U737" s="16"/>
      <c r="V737" s="16"/>
      <c r="W737" s="16"/>
      <c r="X737" s="16"/>
      <c r="Y737" s="16"/>
      <c r="Z737" s="16"/>
      <c r="AA737" s="16"/>
    </row>
    <row r="738" ht="12.0" customHeight="1">
      <c r="A738" s="51" t="str">
        <f>Vendas!A749</f>
        <v/>
      </c>
      <c r="B738" s="29"/>
      <c r="C738" s="52" t="s">
        <v>73</v>
      </c>
      <c r="D738" s="52" t="s">
        <v>74</v>
      </c>
      <c r="E738" s="52" t="s">
        <v>75</v>
      </c>
      <c r="F738" s="52" t="s">
        <v>76</v>
      </c>
      <c r="G738" s="52" t="s">
        <v>77</v>
      </c>
      <c r="H738" s="52" t="s">
        <v>78</v>
      </c>
      <c r="I738" s="52" t="s">
        <v>79</v>
      </c>
      <c r="J738" s="52" t="s">
        <v>80</v>
      </c>
      <c r="K738" s="52" t="s">
        <v>81</v>
      </c>
      <c r="L738" s="52" t="s">
        <v>82</v>
      </c>
      <c r="M738" s="52" t="s">
        <v>83</v>
      </c>
      <c r="N738" s="52" t="s">
        <v>84</v>
      </c>
      <c r="O738" s="52" t="s">
        <v>26</v>
      </c>
      <c r="P738" s="52" t="s">
        <v>27</v>
      </c>
      <c r="Q738" s="52" t="s">
        <v>28</v>
      </c>
      <c r="R738" s="52" t="s">
        <v>29</v>
      </c>
      <c r="S738" s="52" t="s">
        <v>30</v>
      </c>
      <c r="T738" s="16"/>
      <c r="U738" s="16"/>
      <c r="V738" s="16"/>
      <c r="W738" s="16"/>
      <c r="X738" s="16"/>
      <c r="Y738" s="16"/>
      <c r="Z738" s="16"/>
      <c r="AA738" s="16"/>
    </row>
    <row r="739" ht="12.0" customHeight="1">
      <c r="A739" s="58" t="s">
        <v>102</v>
      </c>
      <c r="B739" s="29"/>
      <c r="C739" s="56" t="str">
        <f>Vendas!C751</f>
        <v/>
      </c>
      <c r="D739" s="56" t="str">
        <f>Vendas!D751</f>
        <v/>
      </c>
      <c r="E739" s="56" t="str">
        <f>Vendas!E701</f>
        <v/>
      </c>
      <c r="F739" s="56" t="str">
        <f>Vendas!F701</f>
        <v/>
      </c>
      <c r="G739" s="56" t="str">
        <f>Vendas!G701</f>
        <v/>
      </c>
      <c r="H739" s="56" t="str">
        <f>Vendas!H701</f>
        <v/>
      </c>
      <c r="I739" s="56" t="str">
        <f>Vendas!I701</f>
        <v/>
      </c>
      <c r="J739" s="56" t="str">
        <f>Vendas!J701</f>
        <v/>
      </c>
      <c r="K739" s="56" t="str">
        <f>Vendas!K701</f>
        <v/>
      </c>
      <c r="L739" s="56" t="str">
        <f>Vendas!L701</f>
        <v/>
      </c>
      <c r="M739" s="56" t="str">
        <f>Vendas!M701</f>
        <v/>
      </c>
      <c r="N739" s="56" t="str">
        <f>Vendas!N701</f>
        <v/>
      </c>
      <c r="O739" s="56">
        <f>SUM(C739:N739)</f>
        <v>0</v>
      </c>
      <c r="P739" s="56" t="str">
        <f>Vendas!P751</f>
        <v/>
      </c>
      <c r="Q739" s="56" t="str">
        <f>Vendas!Q751</f>
        <v/>
      </c>
      <c r="R739" s="56" t="str">
        <f>Vendas!R751</f>
        <v/>
      </c>
      <c r="S739" s="56" t="str">
        <f>Vendas!S751</f>
        <v/>
      </c>
      <c r="T739" s="16"/>
      <c r="U739" s="16"/>
      <c r="V739" s="16"/>
      <c r="W739" s="16"/>
      <c r="X739" s="16"/>
      <c r="Y739" s="16"/>
      <c r="Z739" s="16"/>
      <c r="AA739" s="16"/>
    </row>
    <row r="740" ht="12.0" customHeight="1">
      <c r="A740" s="63" t="s">
        <v>111</v>
      </c>
      <c r="B740" s="45">
        <v>0.0</v>
      </c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16"/>
      <c r="U740" s="16"/>
      <c r="V740" s="16"/>
      <c r="W740" s="16"/>
      <c r="X740" s="16"/>
      <c r="Y740" s="16"/>
      <c r="Z740" s="16"/>
      <c r="AA740" s="16"/>
    </row>
    <row r="741" ht="12.0" customHeight="1">
      <c r="A741" s="58" t="s">
        <v>103</v>
      </c>
      <c r="B741" s="29"/>
      <c r="C741" s="60">
        <f>Vendas!C752*(1-$B740)</f>
        <v>0</v>
      </c>
      <c r="D741" s="60">
        <f>Vendas!D752*(1-$B740)</f>
        <v>0</v>
      </c>
      <c r="E741" s="60">
        <f>Vendas!E752*(1-$B740)</f>
        <v>0</v>
      </c>
      <c r="F741" s="60">
        <f>Vendas!F752*(1-$B740)</f>
        <v>0</v>
      </c>
      <c r="G741" s="60">
        <f>Vendas!G752*(1-$B740)</f>
        <v>0</v>
      </c>
      <c r="H741" s="60">
        <f>Vendas!H752*(1-$B740)</f>
        <v>0</v>
      </c>
      <c r="I741" s="60">
        <f>Vendas!I752*(1-$B740)</f>
        <v>0</v>
      </c>
      <c r="J741" s="60">
        <f>Vendas!J752*(1-$B740)</f>
        <v>0</v>
      </c>
      <c r="K741" s="60">
        <f>Vendas!K752*(1-$B740)</f>
        <v>0</v>
      </c>
      <c r="L741" s="60">
        <f>Vendas!L752*(1-$B740)</f>
        <v>0</v>
      </c>
      <c r="M741" s="60">
        <f>Vendas!M752*(1-$B740)</f>
        <v>0</v>
      </c>
      <c r="N741" s="60">
        <f>Vendas!N752*(1-$B740)</f>
        <v>0</v>
      </c>
      <c r="O741" s="60">
        <f>AVERAGE(C741:N741)</f>
        <v>0</v>
      </c>
      <c r="P741" s="60">
        <f>Vendas!P752*(1-Aprovisionamento!$B740)</f>
        <v>0</v>
      </c>
      <c r="Q741" s="60">
        <f>Vendas!Q752*(1-Aprovisionamento!$B740)</f>
        <v>0</v>
      </c>
      <c r="R741" s="60">
        <f>Vendas!R752*(1-Aprovisionamento!$B740)</f>
        <v>0</v>
      </c>
      <c r="S741" s="60">
        <f>Vendas!S752*(1-Aprovisionamento!$B740)</f>
        <v>0</v>
      </c>
      <c r="T741" s="16"/>
      <c r="U741" s="16"/>
      <c r="V741" s="16"/>
      <c r="W741" s="16"/>
      <c r="X741" s="16"/>
      <c r="Y741" s="16"/>
      <c r="Z741" s="16"/>
      <c r="AA741" s="16"/>
    </row>
    <row r="742" ht="12.0" customHeight="1">
      <c r="A742" s="58" t="s">
        <v>112</v>
      </c>
      <c r="B742" s="29"/>
      <c r="C742" s="60">
        <f t="shared" ref="C742:N742" si="815">C739*C741</f>
        <v>0</v>
      </c>
      <c r="D742" s="60">
        <f t="shared" si="815"/>
        <v>0</v>
      </c>
      <c r="E742" s="60">
        <f t="shared" si="815"/>
        <v>0</v>
      </c>
      <c r="F742" s="60">
        <f t="shared" si="815"/>
        <v>0</v>
      </c>
      <c r="G742" s="60">
        <f t="shared" si="815"/>
        <v>0</v>
      </c>
      <c r="H742" s="60">
        <f t="shared" si="815"/>
        <v>0</v>
      </c>
      <c r="I742" s="60">
        <f t="shared" si="815"/>
        <v>0</v>
      </c>
      <c r="J742" s="60">
        <f t="shared" si="815"/>
        <v>0</v>
      </c>
      <c r="K742" s="60">
        <f t="shared" si="815"/>
        <v>0</v>
      </c>
      <c r="L742" s="60">
        <f t="shared" si="815"/>
        <v>0</v>
      </c>
      <c r="M742" s="60">
        <f t="shared" si="815"/>
        <v>0</v>
      </c>
      <c r="N742" s="60">
        <f t="shared" si="815"/>
        <v>0</v>
      </c>
      <c r="O742" s="60">
        <f>SUM(C742:N742)</f>
        <v>0</v>
      </c>
      <c r="P742" s="60">
        <f t="shared" ref="P742:S742" si="816">P739*P741</f>
        <v>0</v>
      </c>
      <c r="Q742" s="60">
        <f t="shared" si="816"/>
        <v>0</v>
      </c>
      <c r="R742" s="60">
        <f t="shared" si="816"/>
        <v>0</v>
      </c>
      <c r="S742" s="60">
        <f t="shared" si="816"/>
        <v>0</v>
      </c>
      <c r="T742" s="16"/>
      <c r="U742" s="16"/>
      <c r="V742" s="16"/>
      <c r="W742" s="16"/>
      <c r="X742" s="16"/>
      <c r="Y742" s="16"/>
      <c r="Z742" s="16"/>
      <c r="AA742" s="16"/>
    </row>
    <row r="743" ht="12.0" customHeight="1">
      <c r="A743" s="58" t="s">
        <v>96</v>
      </c>
      <c r="B743" s="29"/>
      <c r="C743" s="61" t="str">
        <f>Vendas!C754</f>
        <v/>
      </c>
      <c r="D743" s="61" t="str">
        <f>Vendas!D754</f>
        <v/>
      </c>
      <c r="E743" s="61" t="str">
        <f>Vendas!E754</f>
        <v/>
      </c>
      <c r="F743" s="61" t="str">
        <f>Vendas!F754</f>
        <v/>
      </c>
      <c r="G743" s="61" t="str">
        <f>Vendas!G754</f>
        <v/>
      </c>
      <c r="H743" s="61" t="str">
        <f>Vendas!H754</f>
        <v/>
      </c>
      <c r="I743" s="61" t="str">
        <f>Vendas!I754</f>
        <v/>
      </c>
      <c r="J743" s="61" t="str">
        <f>Vendas!J754</f>
        <v/>
      </c>
      <c r="K743" s="61" t="str">
        <f>Vendas!K754</f>
        <v/>
      </c>
      <c r="L743" s="61" t="str">
        <f>Vendas!L754</f>
        <v/>
      </c>
      <c r="M743" s="61" t="str">
        <f>Vendas!M754</f>
        <v/>
      </c>
      <c r="N743" s="61" t="str">
        <f>Vendas!N754</f>
        <v/>
      </c>
      <c r="O743" s="60"/>
      <c r="P743" s="60"/>
      <c r="Q743" s="60"/>
      <c r="R743" s="60"/>
      <c r="S743" s="60"/>
      <c r="T743" s="16"/>
      <c r="U743" s="16"/>
      <c r="V743" s="16"/>
      <c r="W743" s="16"/>
      <c r="X743" s="16"/>
      <c r="Y743" s="16"/>
      <c r="Z743" s="16"/>
      <c r="AA743" s="16"/>
    </row>
    <row r="744" ht="12.0" customHeight="1">
      <c r="A744" s="58" t="s">
        <v>113</v>
      </c>
      <c r="B744" s="29"/>
      <c r="C744" s="60">
        <f t="shared" ref="C744:N744" si="817">C742*C743</f>
        <v>0</v>
      </c>
      <c r="D744" s="60">
        <f t="shared" si="817"/>
        <v>0</v>
      </c>
      <c r="E744" s="60">
        <f t="shared" si="817"/>
        <v>0</v>
      </c>
      <c r="F744" s="60">
        <f t="shared" si="817"/>
        <v>0</v>
      </c>
      <c r="G744" s="60">
        <f t="shared" si="817"/>
        <v>0</v>
      </c>
      <c r="H744" s="60">
        <f t="shared" si="817"/>
        <v>0</v>
      </c>
      <c r="I744" s="60">
        <f t="shared" si="817"/>
        <v>0</v>
      </c>
      <c r="J744" s="60">
        <f t="shared" si="817"/>
        <v>0</v>
      </c>
      <c r="K744" s="60">
        <f t="shared" si="817"/>
        <v>0</v>
      </c>
      <c r="L744" s="60">
        <f t="shared" si="817"/>
        <v>0</v>
      </c>
      <c r="M744" s="60">
        <f t="shared" si="817"/>
        <v>0</v>
      </c>
      <c r="N744" s="60">
        <f t="shared" si="817"/>
        <v>0</v>
      </c>
      <c r="O744" s="60">
        <f t="shared" ref="O744:O747" si="820">SUM(C744:N744)</f>
        <v>0</v>
      </c>
      <c r="P744" s="60">
        <f t="shared" ref="P744:S744" si="818">P742*$C743</f>
        <v>0</v>
      </c>
      <c r="Q744" s="60">
        <f t="shared" si="818"/>
        <v>0</v>
      </c>
      <c r="R744" s="60">
        <f t="shared" si="818"/>
        <v>0</v>
      </c>
      <c r="S744" s="60">
        <f t="shared" si="818"/>
        <v>0</v>
      </c>
      <c r="T744" s="16"/>
      <c r="U744" s="16"/>
      <c r="V744" s="16"/>
      <c r="W744" s="16"/>
      <c r="X744" s="16"/>
      <c r="Y744" s="16"/>
      <c r="Z744" s="16"/>
      <c r="AA744" s="16"/>
    </row>
    <row r="745" ht="12.0" customHeight="1">
      <c r="A745" s="58" t="s">
        <v>98</v>
      </c>
      <c r="B745" s="29"/>
      <c r="C745" s="60">
        <f t="shared" ref="C745:N745" si="819">C742+C744</f>
        <v>0</v>
      </c>
      <c r="D745" s="60">
        <f t="shared" si="819"/>
        <v>0</v>
      </c>
      <c r="E745" s="60">
        <f t="shared" si="819"/>
        <v>0</v>
      </c>
      <c r="F745" s="60">
        <f t="shared" si="819"/>
        <v>0</v>
      </c>
      <c r="G745" s="60">
        <f t="shared" si="819"/>
        <v>0</v>
      </c>
      <c r="H745" s="60">
        <f t="shared" si="819"/>
        <v>0</v>
      </c>
      <c r="I745" s="60">
        <f t="shared" si="819"/>
        <v>0</v>
      </c>
      <c r="J745" s="60">
        <f t="shared" si="819"/>
        <v>0</v>
      </c>
      <c r="K745" s="60">
        <f t="shared" si="819"/>
        <v>0</v>
      </c>
      <c r="L745" s="60">
        <f t="shared" si="819"/>
        <v>0</v>
      </c>
      <c r="M745" s="60">
        <f t="shared" si="819"/>
        <v>0</v>
      </c>
      <c r="N745" s="60">
        <f t="shared" si="819"/>
        <v>0</v>
      </c>
      <c r="O745" s="60">
        <f t="shared" si="820"/>
        <v>0</v>
      </c>
      <c r="P745" s="60">
        <f t="shared" ref="P745:S745" si="821">P742+P744</f>
        <v>0</v>
      </c>
      <c r="Q745" s="60">
        <f t="shared" si="821"/>
        <v>0</v>
      </c>
      <c r="R745" s="60">
        <f t="shared" si="821"/>
        <v>0</v>
      </c>
      <c r="S745" s="60">
        <f t="shared" si="821"/>
        <v>0</v>
      </c>
      <c r="T745" s="16"/>
      <c r="U745" s="16"/>
      <c r="V745" s="16"/>
      <c r="W745" s="16"/>
      <c r="X745" s="16"/>
      <c r="Y745" s="16"/>
      <c r="Z745" s="16"/>
      <c r="AA745" s="16"/>
    </row>
    <row r="746" ht="12.0" customHeight="1">
      <c r="A746" s="63" t="s">
        <v>99</v>
      </c>
      <c r="B746" s="64">
        <v>0.25</v>
      </c>
      <c r="C746" s="60">
        <f t="shared" ref="C746:N746" si="822">C745*$B$16</f>
        <v>0</v>
      </c>
      <c r="D746" s="60">
        <f t="shared" si="822"/>
        <v>0</v>
      </c>
      <c r="E746" s="60">
        <f t="shared" si="822"/>
        <v>0</v>
      </c>
      <c r="F746" s="60">
        <f t="shared" si="822"/>
        <v>0</v>
      </c>
      <c r="G746" s="60">
        <f t="shared" si="822"/>
        <v>0</v>
      </c>
      <c r="H746" s="60">
        <f t="shared" si="822"/>
        <v>0</v>
      </c>
      <c r="I746" s="60">
        <f t="shared" si="822"/>
        <v>0</v>
      </c>
      <c r="J746" s="60">
        <f t="shared" si="822"/>
        <v>0</v>
      </c>
      <c r="K746" s="60">
        <f t="shared" si="822"/>
        <v>0</v>
      </c>
      <c r="L746" s="60">
        <f t="shared" si="822"/>
        <v>0</v>
      </c>
      <c r="M746" s="60">
        <f t="shared" si="822"/>
        <v>0</v>
      </c>
      <c r="N746" s="60">
        <f t="shared" si="822"/>
        <v>0</v>
      </c>
      <c r="O746" s="60">
        <f t="shared" si="820"/>
        <v>0</v>
      </c>
      <c r="P746" s="60">
        <f t="shared" ref="P746:S746" si="823">P745*$B746</f>
        <v>0</v>
      </c>
      <c r="Q746" s="60">
        <f t="shared" si="823"/>
        <v>0</v>
      </c>
      <c r="R746" s="60">
        <f t="shared" si="823"/>
        <v>0</v>
      </c>
      <c r="S746" s="60">
        <f t="shared" si="823"/>
        <v>0</v>
      </c>
      <c r="T746" s="16"/>
      <c r="U746" s="16"/>
      <c r="V746" s="16"/>
      <c r="W746" s="16"/>
      <c r="X746" s="16"/>
      <c r="Y746" s="16"/>
      <c r="Z746" s="16"/>
      <c r="AA746" s="16"/>
    </row>
    <row r="747" ht="12.0" customHeight="1">
      <c r="A747" s="63" t="s">
        <v>100</v>
      </c>
      <c r="B747" s="65">
        <f>1-B746</f>
        <v>0.75</v>
      </c>
      <c r="C747" s="60">
        <f t="shared" ref="C747:N747" si="824">C745*$B$17</f>
        <v>0</v>
      </c>
      <c r="D747" s="60">
        <f t="shared" si="824"/>
        <v>0</v>
      </c>
      <c r="E747" s="60">
        <f t="shared" si="824"/>
        <v>0</v>
      </c>
      <c r="F747" s="60">
        <f t="shared" si="824"/>
        <v>0</v>
      </c>
      <c r="G747" s="60">
        <f t="shared" si="824"/>
        <v>0</v>
      </c>
      <c r="H747" s="60">
        <f t="shared" si="824"/>
        <v>0</v>
      </c>
      <c r="I747" s="60">
        <f t="shared" si="824"/>
        <v>0</v>
      </c>
      <c r="J747" s="60">
        <f t="shared" si="824"/>
        <v>0</v>
      </c>
      <c r="K747" s="60">
        <f t="shared" si="824"/>
        <v>0</v>
      </c>
      <c r="L747" s="60">
        <f t="shared" si="824"/>
        <v>0</v>
      </c>
      <c r="M747" s="60">
        <f t="shared" si="824"/>
        <v>0</v>
      </c>
      <c r="N747" s="60">
        <f t="shared" si="824"/>
        <v>0</v>
      </c>
      <c r="O747" s="60">
        <f t="shared" si="820"/>
        <v>0</v>
      </c>
      <c r="P747" s="60">
        <f t="shared" ref="P747:S747" si="825">P745-P746</f>
        <v>0</v>
      </c>
      <c r="Q747" s="60">
        <f t="shared" si="825"/>
        <v>0</v>
      </c>
      <c r="R747" s="60">
        <f t="shared" si="825"/>
        <v>0</v>
      </c>
      <c r="S747" s="60">
        <f t="shared" si="825"/>
        <v>0</v>
      </c>
      <c r="T747" s="16"/>
      <c r="U747" s="16"/>
      <c r="V747" s="16"/>
      <c r="W747" s="16"/>
      <c r="X747" s="16"/>
      <c r="Y747" s="16"/>
      <c r="Z747" s="16"/>
      <c r="AA747" s="16"/>
    </row>
    <row r="748" ht="12.0" customHeight="1">
      <c r="A748" s="51" t="str">
        <f>Vendas!A759</f>
        <v/>
      </c>
      <c r="B748" s="29"/>
      <c r="C748" s="52" t="s">
        <v>73</v>
      </c>
      <c r="D748" s="52" t="s">
        <v>74</v>
      </c>
      <c r="E748" s="52" t="s">
        <v>75</v>
      </c>
      <c r="F748" s="52" t="s">
        <v>76</v>
      </c>
      <c r="G748" s="52" t="s">
        <v>77</v>
      </c>
      <c r="H748" s="52" t="s">
        <v>78</v>
      </c>
      <c r="I748" s="52" t="s">
        <v>79</v>
      </c>
      <c r="J748" s="52" t="s">
        <v>80</v>
      </c>
      <c r="K748" s="52" t="s">
        <v>81</v>
      </c>
      <c r="L748" s="52" t="s">
        <v>82</v>
      </c>
      <c r="M748" s="52" t="s">
        <v>83</v>
      </c>
      <c r="N748" s="52" t="s">
        <v>84</v>
      </c>
      <c r="O748" s="52" t="s">
        <v>26</v>
      </c>
      <c r="P748" s="52" t="s">
        <v>27</v>
      </c>
      <c r="Q748" s="52" t="s">
        <v>28</v>
      </c>
      <c r="R748" s="52" t="s">
        <v>29</v>
      </c>
      <c r="S748" s="52" t="s">
        <v>30</v>
      </c>
      <c r="T748" s="16"/>
      <c r="U748" s="16"/>
      <c r="V748" s="16"/>
      <c r="W748" s="16"/>
      <c r="X748" s="16"/>
      <c r="Y748" s="16"/>
      <c r="Z748" s="16"/>
      <c r="AA748" s="16"/>
    </row>
    <row r="749" ht="12.0" customHeight="1">
      <c r="A749" s="58" t="s">
        <v>102</v>
      </c>
      <c r="B749" s="29"/>
      <c r="C749" s="56" t="str">
        <f>Vendas!C761</f>
        <v/>
      </c>
      <c r="D749" s="56" t="str">
        <f>Vendas!D761</f>
        <v/>
      </c>
      <c r="E749" s="56" t="str">
        <f>Vendas!E761</f>
        <v/>
      </c>
      <c r="F749" s="56" t="str">
        <f>Vendas!F761</f>
        <v/>
      </c>
      <c r="G749" s="56" t="str">
        <f>Vendas!G761</f>
        <v/>
      </c>
      <c r="H749" s="56" t="str">
        <f>Vendas!H761</f>
        <v/>
      </c>
      <c r="I749" s="56" t="str">
        <f>Vendas!I761</f>
        <v/>
      </c>
      <c r="J749" s="56" t="str">
        <f>Vendas!J761</f>
        <v/>
      </c>
      <c r="K749" s="56" t="str">
        <f>Vendas!K761</f>
        <v/>
      </c>
      <c r="L749" s="56" t="str">
        <f>Vendas!L761</f>
        <v/>
      </c>
      <c r="M749" s="56" t="str">
        <f>Vendas!M761</f>
        <v/>
      </c>
      <c r="N749" s="56" t="str">
        <f>Vendas!N761</f>
        <v/>
      </c>
      <c r="O749" s="56">
        <f>SUM(C749:N749)</f>
        <v>0</v>
      </c>
      <c r="P749" s="56" t="str">
        <f>Vendas!P761</f>
        <v/>
      </c>
      <c r="Q749" s="56" t="str">
        <f>Vendas!Q761</f>
        <v/>
      </c>
      <c r="R749" s="56" t="str">
        <f>Vendas!R761</f>
        <v/>
      </c>
      <c r="S749" s="56" t="str">
        <f>Vendas!S761</f>
        <v/>
      </c>
      <c r="T749" s="16"/>
      <c r="U749" s="16"/>
      <c r="V749" s="16"/>
      <c r="W749" s="16"/>
      <c r="X749" s="16"/>
      <c r="Y749" s="16"/>
      <c r="Z749" s="16"/>
      <c r="AA749" s="16"/>
    </row>
    <row r="750" ht="12.0" customHeight="1">
      <c r="A750" s="63" t="s">
        <v>111</v>
      </c>
      <c r="B750" s="45">
        <v>0.0</v>
      </c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16"/>
      <c r="U750" s="16"/>
      <c r="V750" s="16"/>
      <c r="W750" s="16"/>
      <c r="X750" s="16"/>
      <c r="Y750" s="16"/>
      <c r="Z750" s="16"/>
      <c r="AA750" s="16"/>
    </row>
    <row r="751" ht="12.0" customHeight="1">
      <c r="A751" s="58" t="s">
        <v>103</v>
      </c>
      <c r="B751" s="29"/>
      <c r="C751" s="60">
        <f>Vendas!C762*(1-$B750)</f>
        <v>0</v>
      </c>
      <c r="D751" s="60">
        <f>Vendas!D762*(1-$B750)</f>
        <v>0</v>
      </c>
      <c r="E751" s="60">
        <f>Vendas!E762*(1-$B750)</f>
        <v>0</v>
      </c>
      <c r="F751" s="60">
        <f>Vendas!F762*(1-$B750)</f>
        <v>0</v>
      </c>
      <c r="G751" s="60">
        <f>Vendas!G762*(1-$B750)</f>
        <v>0</v>
      </c>
      <c r="H751" s="60">
        <f>Vendas!H762*(1-$B750)</f>
        <v>0</v>
      </c>
      <c r="I751" s="60">
        <f>Vendas!I762*(1-$B750)</f>
        <v>0</v>
      </c>
      <c r="J751" s="60">
        <f>Vendas!J762*(1-$B750)</f>
        <v>0</v>
      </c>
      <c r="K751" s="60">
        <f>Vendas!K762*(1-$B750)</f>
        <v>0</v>
      </c>
      <c r="L751" s="60">
        <f>Vendas!L762*(1-$B750)</f>
        <v>0</v>
      </c>
      <c r="M751" s="60">
        <f>Vendas!M762*(1-$B750)</f>
        <v>0</v>
      </c>
      <c r="N751" s="60">
        <f>Vendas!N762*(1-$B750)</f>
        <v>0</v>
      </c>
      <c r="O751" s="60">
        <f>AVERAGE(C751:N751)</f>
        <v>0</v>
      </c>
      <c r="P751" s="60">
        <f>Vendas!P762*(1-Aprovisionamento!$B750)</f>
        <v>0</v>
      </c>
      <c r="Q751" s="60">
        <f>Vendas!Q762*(1-Aprovisionamento!$B750)</f>
        <v>0</v>
      </c>
      <c r="R751" s="60">
        <f>Vendas!R762*(1-Aprovisionamento!$B750)</f>
        <v>0</v>
      </c>
      <c r="S751" s="60">
        <f>Vendas!S762*(1-Aprovisionamento!$B750)</f>
        <v>0</v>
      </c>
      <c r="T751" s="16"/>
      <c r="U751" s="16"/>
      <c r="V751" s="16"/>
      <c r="W751" s="16"/>
      <c r="X751" s="16"/>
      <c r="Y751" s="16"/>
      <c r="Z751" s="16"/>
      <c r="AA751" s="16"/>
    </row>
    <row r="752" ht="12.0" customHeight="1">
      <c r="A752" s="58" t="s">
        <v>112</v>
      </c>
      <c r="B752" s="29"/>
      <c r="C752" s="60">
        <f t="shared" ref="C752:N752" si="826">C749*C751</f>
        <v>0</v>
      </c>
      <c r="D752" s="60">
        <f t="shared" si="826"/>
        <v>0</v>
      </c>
      <c r="E752" s="60">
        <f t="shared" si="826"/>
        <v>0</v>
      </c>
      <c r="F752" s="60">
        <f t="shared" si="826"/>
        <v>0</v>
      </c>
      <c r="G752" s="60">
        <f t="shared" si="826"/>
        <v>0</v>
      </c>
      <c r="H752" s="60">
        <f t="shared" si="826"/>
        <v>0</v>
      </c>
      <c r="I752" s="60">
        <f t="shared" si="826"/>
        <v>0</v>
      </c>
      <c r="J752" s="60">
        <f t="shared" si="826"/>
        <v>0</v>
      </c>
      <c r="K752" s="60">
        <f t="shared" si="826"/>
        <v>0</v>
      </c>
      <c r="L752" s="60">
        <f t="shared" si="826"/>
        <v>0</v>
      </c>
      <c r="M752" s="60">
        <f t="shared" si="826"/>
        <v>0</v>
      </c>
      <c r="N752" s="60">
        <f t="shared" si="826"/>
        <v>0</v>
      </c>
      <c r="O752" s="60">
        <f>SUM(C752:N752)</f>
        <v>0</v>
      </c>
      <c r="P752" s="60">
        <f t="shared" ref="P752:S752" si="827">P749*P751</f>
        <v>0</v>
      </c>
      <c r="Q752" s="60">
        <f t="shared" si="827"/>
        <v>0</v>
      </c>
      <c r="R752" s="60">
        <f t="shared" si="827"/>
        <v>0</v>
      </c>
      <c r="S752" s="60">
        <f t="shared" si="827"/>
        <v>0</v>
      </c>
      <c r="T752" s="16"/>
      <c r="U752" s="16"/>
      <c r="V752" s="16"/>
      <c r="W752" s="16"/>
      <c r="X752" s="16"/>
      <c r="Y752" s="16"/>
      <c r="Z752" s="16"/>
      <c r="AA752" s="16"/>
    </row>
    <row r="753" ht="12.0" customHeight="1">
      <c r="A753" s="58" t="s">
        <v>96</v>
      </c>
      <c r="B753" s="29"/>
      <c r="C753" s="61" t="str">
        <f>Vendas!C764</f>
        <v/>
      </c>
      <c r="D753" s="61" t="str">
        <f>Vendas!D764</f>
        <v/>
      </c>
      <c r="E753" s="61" t="str">
        <f>Vendas!E764</f>
        <v/>
      </c>
      <c r="F753" s="61" t="str">
        <f>Vendas!F764</f>
        <v/>
      </c>
      <c r="G753" s="61" t="str">
        <f>Vendas!G764</f>
        <v/>
      </c>
      <c r="H753" s="61" t="str">
        <f>Vendas!H764</f>
        <v/>
      </c>
      <c r="I753" s="61" t="str">
        <f>Vendas!I764</f>
        <v/>
      </c>
      <c r="J753" s="61" t="str">
        <f>Vendas!J764</f>
        <v/>
      </c>
      <c r="K753" s="61" t="str">
        <f>Vendas!K764</f>
        <v/>
      </c>
      <c r="L753" s="61" t="str">
        <f>Vendas!L764</f>
        <v/>
      </c>
      <c r="M753" s="61" t="str">
        <f>Vendas!M764</f>
        <v/>
      </c>
      <c r="N753" s="61" t="str">
        <f>Vendas!N764</f>
        <v/>
      </c>
      <c r="O753" s="60"/>
      <c r="P753" s="60"/>
      <c r="Q753" s="60"/>
      <c r="R753" s="60"/>
      <c r="S753" s="60"/>
      <c r="T753" s="16"/>
      <c r="U753" s="16"/>
      <c r="V753" s="16"/>
      <c r="W753" s="16"/>
      <c r="X753" s="16"/>
      <c r="Y753" s="16"/>
      <c r="Z753" s="16"/>
      <c r="AA753" s="16"/>
    </row>
    <row r="754" ht="12.0" customHeight="1">
      <c r="A754" s="58" t="s">
        <v>113</v>
      </c>
      <c r="B754" s="29"/>
      <c r="C754" s="60">
        <f t="shared" ref="C754:N754" si="828">C752*C753</f>
        <v>0</v>
      </c>
      <c r="D754" s="60">
        <f t="shared" si="828"/>
        <v>0</v>
      </c>
      <c r="E754" s="60">
        <f t="shared" si="828"/>
        <v>0</v>
      </c>
      <c r="F754" s="60">
        <f t="shared" si="828"/>
        <v>0</v>
      </c>
      <c r="G754" s="60">
        <f t="shared" si="828"/>
        <v>0</v>
      </c>
      <c r="H754" s="60">
        <f t="shared" si="828"/>
        <v>0</v>
      </c>
      <c r="I754" s="60">
        <f t="shared" si="828"/>
        <v>0</v>
      </c>
      <c r="J754" s="60">
        <f t="shared" si="828"/>
        <v>0</v>
      </c>
      <c r="K754" s="60">
        <f t="shared" si="828"/>
        <v>0</v>
      </c>
      <c r="L754" s="60">
        <f t="shared" si="828"/>
        <v>0</v>
      </c>
      <c r="M754" s="60">
        <f t="shared" si="828"/>
        <v>0</v>
      </c>
      <c r="N754" s="60">
        <f t="shared" si="828"/>
        <v>0</v>
      </c>
      <c r="O754" s="60">
        <f t="shared" ref="O754:O757" si="831">SUM(C754:N754)</f>
        <v>0</v>
      </c>
      <c r="P754" s="60">
        <f t="shared" ref="P754:S754" si="829">P752*$C753</f>
        <v>0</v>
      </c>
      <c r="Q754" s="60">
        <f t="shared" si="829"/>
        <v>0</v>
      </c>
      <c r="R754" s="60">
        <f t="shared" si="829"/>
        <v>0</v>
      </c>
      <c r="S754" s="60">
        <f t="shared" si="829"/>
        <v>0</v>
      </c>
      <c r="T754" s="16"/>
      <c r="U754" s="16"/>
      <c r="V754" s="16"/>
      <c r="W754" s="16"/>
      <c r="X754" s="16"/>
      <c r="Y754" s="16"/>
      <c r="Z754" s="16"/>
      <c r="AA754" s="16"/>
    </row>
    <row r="755" ht="12.0" customHeight="1">
      <c r="A755" s="58" t="s">
        <v>98</v>
      </c>
      <c r="B755" s="29"/>
      <c r="C755" s="60">
        <f t="shared" ref="C755:N755" si="830">C752+C754</f>
        <v>0</v>
      </c>
      <c r="D755" s="60">
        <f t="shared" si="830"/>
        <v>0</v>
      </c>
      <c r="E755" s="60">
        <f t="shared" si="830"/>
        <v>0</v>
      </c>
      <c r="F755" s="60">
        <f t="shared" si="830"/>
        <v>0</v>
      </c>
      <c r="G755" s="60">
        <f t="shared" si="830"/>
        <v>0</v>
      </c>
      <c r="H755" s="60">
        <f t="shared" si="830"/>
        <v>0</v>
      </c>
      <c r="I755" s="60">
        <f t="shared" si="830"/>
        <v>0</v>
      </c>
      <c r="J755" s="60">
        <f t="shared" si="830"/>
        <v>0</v>
      </c>
      <c r="K755" s="60">
        <f t="shared" si="830"/>
        <v>0</v>
      </c>
      <c r="L755" s="60">
        <f t="shared" si="830"/>
        <v>0</v>
      </c>
      <c r="M755" s="60">
        <f t="shared" si="830"/>
        <v>0</v>
      </c>
      <c r="N755" s="60">
        <f t="shared" si="830"/>
        <v>0</v>
      </c>
      <c r="O755" s="60">
        <f t="shared" si="831"/>
        <v>0</v>
      </c>
      <c r="P755" s="60">
        <f t="shared" ref="P755:S755" si="832">P752+P754</f>
        <v>0</v>
      </c>
      <c r="Q755" s="60">
        <f t="shared" si="832"/>
        <v>0</v>
      </c>
      <c r="R755" s="60">
        <f t="shared" si="832"/>
        <v>0</v>
      </c>
      <c r="S755" s="60">
        <f t="shared" si="832"/>
        <v>0</v>
      </c>
      <c r="T755" s="16"/>
      <c r="U755" s="16"/>
      <c r="V755" s="16"/>
      <c r="W755" s="16"/>
      <c r="X755" s="16"/>
      <c r="Y755" s="16"/>
      <c r="Z755" s="16"/>
      <c r="AA755" s="16"/>
    </row>
    <row r="756" ht="12.0" customHeight="1">
      <c r="A756" s="63" t="s">
        <v>99</v>
      </c>
      <c r="B756" s="64">
        <v>0.25</v>
      </c>
      <c r="C756" s="60">
        <f t="shared" ref="C756:N756" si="833">C755*$B$16</f>
        <v>0</v>
      </c>
      <c r="D756" s="60">
        <f t="shared" si="833"/>
        <v>0</v>
      </c>
      <c r="E756" s="60">
        <f t="shared" si="833"/>
        <v>0</v>
      </c>
      <c r="F756" s="60">
        <f t="shared" si="833"/>
        <v>0</v>
      </c>
      <c r="G756" s="60">
        <f t="shared" si="833"/>
        <v>0</v>
      </c>
      <c r="H756" s="60">
        <f t="shared" si="833"/>
        <v>0</v>
      </c>
      <c r="I756" s="60">
        <f t="shared" si="833"/>
        <v>0</v>
      </c>
      <c r="J756" s="60">
        <f t="shared" si="833"/>
        <v>0</v>
      </c>
      <c r="K756" s="60">
        <f t="shared" si="833"/>
        <v>0</v>
      </c>
      <c r="L756" s="60">
        <f t="shared" si="833"/>
        <v>0</v>
      </c>
      <c r="M756" s="60">
        <f t="shared" si="833"/>
        <v>0</v>
      </c>
      <c r="N756" s="60">
        <f t="shared" si="833"/>
        <v>0</v>
      </c>
      <c r="O756" s="60">
        <f t="shared" si="831"/>
        <v>0</v>
      </c>
      <c r="P756" s="60">
        <f t="shared" ref="P756:S756" si="834">P755*$B756</f>
        <v>0</v>
      </c>
      <c r="Q756" s="60">
        <f t="shared" si="834"/>
        <v>0</v>
      </c>
      <c r="R756" s="60">
        <f t="shared" si="834"/>
        <v>0</v>
      </c>
      <c r="S756" s="60">
        <f t="shared" si="834"/>
        <v>0</v>
      </c>
      <c r="T756" s="16"/>
      <c r="U756" s="16"/>
      <c r="V756" s="16"/>
      <c r="W756" s="16"/>
      <c r="X756" s="16"/>
      <c r="Y756" s="16"/>
      <c r="Z756" s="16"/>
      <c r="AA756" s="16"/>
    </row>
    <row r="757" ht="12.0" customHeight="1">
      <c r="A757" s="63" t="s">
        <v>100</v>
      </c>
      <c r="B757" s="65">
        <f>1-B756</f>
        <v>0.75</v>
      </c>
      <c r="C757" s="60">
        <f t="shared" ref="C757:N757" si="835">C755*$B$17</f>
        <v>0</v>
      </c>
      <c r="D757" s="60">
        <f t="shared" si="835"/>
        <v>0</v>
      </c>
      <c r="E757" s="60">
        <f t="shared" si="835"/>
        <v>0</v>
      </c>
      <c r="F757" s="60">
        <f t="shared" si="835"/>
        <v>0</v>
      </c>
      <c r="G757" s="60">
        <f t="shared" si="835"/>
        <v>0</v>
      </c>
      <c r="H757" s="60">
        <f t="shared" si="835"/>
        <v>0</v>
      </c>
      <c r="I757" s="60">
        <f t="shared" si="835"/>
        <v>0</v>
      </c>
      <c r="J757" s="60">
        <f t="shared" si="835"/>
        <v>0</v>
      </c>
      <c r="K757" s="60">
        <f t="shared" si="835"/>
        <v>0</v>
      </c>
      <c r="L757" s="60">
        <f t="shared" si="835"/>
        <v>0</v>
      </c>
      <c r="M757" s="60">
        <f t="shared" si="835"/>
        <v>0</v>
      </c>
      <c r="N757" s="60">
        <f t="shared" si="835"/>
        <v>0</v>
      </c>
      <c r="O757" s="60">
        <f t="shared" si="831"/>
        <v>0</v>
      </c>
      <c r="P757" s="60">
        <f t="shared" ref="P757:S757" si="836">P755-P756</f>
        <v>0</v>
      </c>
      <c r="Q757" s="60">
        <f t="shared" si="836"/>
        <v>0</v>
      </c>
      <c r="R757" s="60">
        <f t="shared" si="836"/>
        <v>0</v>
      </c>
      <c r="S757" s="60">
        <f t="shared" si="836"/>
        <v>0</v>
      </c>
      <c r="T757" s="16"/>
      <c r="U757" s="16"/>
      <c r="V757" s="16"/>
      <c r="W757" s="16"/>
      <c r="X757" s="16"/>
      <c r="Y757" s="16"/>
      <c r="Z757" s="16"/>
      <c r="AA757" s="16"/>
    </row>
    <row r="758" ht="12.0" customHeight="1">
      <c r="A758" s="51" t="str">
        <f>Vendas!A769</f>
        <v/>
      </c>
      <c r="B758" s="29"/>
      <c r="C758" s="52" t="s">
        <v>73</v>
      </c>
      <c r="D758" s="52" t="s">
        <v>74</v>
      </c>
      <c r="E758" s="52" t="s">
        <v>75</v>
      </c>
      <c r="F758" s="52" t="s">
        <v>76</v>
      </c>
      <c r="G758" s="52" t="s">
        <v>77</v>
      </c>
      <c r="H758" s="52" t="s">
        <v>78</v>
      </c>
      <c r="I758" s="52" t="s">
        <v>79</v>
      </c>
      <c r="J758" s="52" t="s">
        <v>80</v>
      </c>
      <c r="K758" s="52" t="s">
        <v>81</v>
      </c>
      <c r="L758" s="52" t="s">
        <v>82</v>
      </c>
      <c r="M758" s="52" t="s">
        <v>83</v>
      </c>
      <c r="N758" s="52" t="s">
        <v>84</v>
      </c>
      <c r="O758" s="52" t="s">
        <v>26</v>
      </c>
      <c r="P758" s="52" t="s">
        <v>27</v>
      </c>
      <c r="Q758" s="52" t="s">
        <v>28</v>
      </c>
      <c r="R758" s="52" t="s">
        <v>29</v>
      </c>
      <c r="S758" s="52" t="s">
        <v>30</v>
      </c>
      <c r="T758" s="16"/>
      <c r="U758" s="16"/>
      <c r="V758" s="16"/>
      <c r="W758" s="16"/>
      <c r="X758" s="16"/>
      <c r="Y758" s="16"/>
      <c r="Z758" s="16"/>
      <c r="AA758" s="16"/>
    </row>
    <row r="759" ht="12.0" customHeight="1">
      <c r="A759" s="58" t="s">
        <v>102</v>
      </c>
      <c r="B759" s="29"/>
      <c r="C759" s="56" t="str">
        <f>Vendas!C771</f>
        <v/>
      </c>
      <c r="D759" s="56" t="str">
        <f>Vendas!D771</f>
        <v/>
      </c>
      <c r="E759" s="56" t="str">
        <f>Vendas!E771</f>
        <v/>
      </c>
      <c r="F759" s="56" t="str">
        <f>Vendas!F771</f>
        <v/>
      </c>
      <c r="G759" s="56" t="str">
        <f>Vendas!G771</f>
        <v/>
      </c>
      <c r="H759" s="56" t="str">
        <f>Vendas!H771</f>
        <v/>
      </c>
      <c r="I759" s="56" t="str">
        <f>Vendas!I771</f>
        <v/>
      </c>
      <c r="J759" s="56" t="str">
        <f>Vendas!J771</f>
        <v/>
      </c>
      <c r="K759" s="56" t="str">
        <f>Vendas!K771</f>
        <v/>
      </c>
      <c r="L759" s="56" t="str">
        <f>Vendas!L771</f>
        <v/>
      </c>
      <c r="M759" s="56" t="str">
        <f>Vendas!M771</f>
        <v/>
      </c>
      <c r="N759" s="56" t="str">
        <f>Vendas!N771</f>
        <v/>
      </c>
      <c r="O759" s="56">
        <f>SUM(C759:N759)</f>
        <v>0</v>
      </c>
      <c r="P759" s="56" t="str">
        <f>Vendas!P771</f>
        <v/>
      </c>
      <c r="Q759" s="56" t="str">
        <f>Vendas!Q771</f>
        <v/>
      </c>
      <c r="R759" s="56" t="str">
        <f>Vendas!R771</f>
        <v/>
      </c>
      <c r="S759" s="56" t="str">
        <f>Vendas!S771</f>
        <v/>
      </c>
      <c r="T759" s="16"/>
      <c r="U759" s="16"/>
      <c r="V759" s="16"/>
      <c r="W759" s="16"/>
      <c r="X759" s="16"/>
      <c r="Y759" s="16"/>
      <c r="Z759" s="16"/>
      <c r="AA759" s="16"/>
    </row>
    <row r="760" ht="12.0" customHeight="1">
      <c r="A760" s="63" t="s">
        <v>111</v>
      </c>
      <c r="B760" s="45">
        <v>0.0</v>
      </c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16"/>
      <c r="U760" s="16"/>
      <c r="V760" s="16"/>
      <c r="W760" s="16"/>
      <c r="X760" s="16"/>
      <c r="Y760" s="16"/>
      <c r="Z760" s="16"/>
      <c r="AA760" s="16"/>
    </row>
    <row r="761" ht="12.0" customHeight="1">
      <c r="A761" s="58" t="s">
        <v>103</v>
      </c>
      <c r="B761" s="29"/>
      <c r="C761" s="60">
        <f>Vendas!C772*(1-$B760)</f>
        <v>0</v>
      </c>
      <c r="D761" s="60">
        <f>Vendas!D772*(1-$B760)</f>
        <v>0</v>
      </c>
      <c r="E761" s="60">
        <f>Vendas!E772*(1-$B760)</f>
        <v>0</v>
      </c>
      <c r="F761" s="60">
        <f>Vendas!F772*(1-$B760)</f>
        <v>0</v>
      </c>
      <c r="G761" s="60">
        <f>Vendas!G772*(1-$B760)</f>
        <v>0</v>
      </c>
      <c r="H761" s="60">
        <f>Vendas!H772*(1-$B760)</f>
        <v>0</v>
      </c>
      <c r="I761" s="60">
        <f>Vendas!I772*(1-$B760)</f>
        <v>0</v>
      </c>
      <c r="J761" s="60">
        <f>Vendas!J772*(1-$B760)</f>
        <v>0</v>
      </c>
      <c r="K761" s="60">
        <f>Vendas!K772*(1-$B760)</f>
        <v>0</v>
      </c>
      <c r="L761" s="60">
        <f>Vendas!L772*(1-$B760)</f>
        <v>0</v>
      </c>
      <c r="M761" s="60">
        <f>Vendas!M772*(1-$B760)</f>
        <v>0</v>
      </c>
      <c r="N761" s="60">
        <f>Vendas!N772*(1-$B760)</f>
        <v>0</v>
      </c>
      <c r="O761" s="60">
        <f>AVERAGE(C761:N761)</f>
        <v>0</v>
      </c>
      <c r="P761" s="60">
        <f>Vendas!P772*(1-Aprovisionamento!$B760)</f>
        <v>0</v>
      </c>
      <c r="Q761" s="60">
        <f>Vendas!Q772*(1-Aprovisionamento!$B760)</f>
        <v>0</v>
      </c>
      <c r="R761" s="60">
        <f>Vendas!R772*(1-Aprovisionamento!$B760)</f>
        <v>0</v>
      </c>
      <c r="S761" s="60">
        <f>Vendas!S772*(1-Aprovisionamento!$B760)</f>
        <v>0</v>
      </c>
      <c r="T761" s="16"/>
      <c r="U761" s="16"/>
      <c r="V761" s="16"/>
      <c r="W761" s="16"/>
      <c r="X761" s="16"/>
      <c r="Y761" s="16"/>
      <c r="Z761" s="16"/>
      <c r="AA761" s="16"/>
    </row>
    <row r="762" ht="12.0" customHeight="1">
      <c r="A762" s="58" t="s">
        <v>112</v>
      </c>
      <c r="B762" s="29"/>
      <c r="C762" s="60">
        <f t="shared" ref="C762:N762" si="837">C759*C761</f>
        <v>0</v>
      </c>
      <c r="D762" s="60">
        <f t="shared" si="837"/>
        <v>0</v>
      </c>
      <c r="E762" s="60">
        <f t="shared" si="837"/>
        <v>0</v>
      </c>
      <c r="F762" s="60">
        <f t="shared" si="837"/>
        <v>0</v>
      </c>
      <c r="G762" s="60">
        <f t="shared" si="837"/>
        <v>0</v>
      </c>
      <c r="H762" s="60">
        <f t="shared" si="837"/>
        <v>0</v>
      </c>
      <c r="I762" s="60">
        <f t="shared" si="837"/>
        <v>0</v>
      </c>
      <c r="J762" s="60">
        <f t="shared" si="837"/>
        <v>0</v>
      </c>
      <c r="K762" s="60">
        <f t="shared" si="837"/>
        <v>0</v>
      </c>
      <c r="L762" s="60">
        <f t="shared" si="837"/>
        <v>0</v>
      </c>
      <c r="M762" s="60">
        <f t="shared" si="837"/>
        <v>0</v>
      </c>
      <c r="N762" s="60">
        <f t="shared" si="837"/>
        <v>0</v>
      </c>
      <c r="O762" s="60">
        <f>SUM(C762:N762)</f>
        <v>0</v>
      </c>
      <c r="P762" s="60">
        <f t="shared" ref="P762:S762" si="838">P759*P761</f>
        <v>0</v>
      </c>
      <c r="Q762" s="60">
        <f t="shared" si="838"/>
        <v>0</v>
      </c>
      <c r="R762" s="60">
        <f t="shared" si="838"/>
        <v>0</v>
      </c>
      <c r="S762" s="60">
        <f t="shared" si="838"/>
        <v>0</v>
      </c>
      <c r="T762" s="16"/>
      <c r="U762" s="16"/>
      <c r="V762" s="16"/>
      <c r="W762" s="16"/>
      <c r="X762" s="16"/>
      <c r="Y762" s="16"/>
      <c r="Z762" s="16"/>
      <c r="AA762" s="16"/>
    </row>
    <row r="763" ht="12.0" customHeight="1">
      <c r="A763" s="58" t="s">
        <v>96</v>
      </c>
      <c r="B763" s="29"/>
      <c r="C763" s="61" t="str">
        <f>Vendas!C774</f>
        <v/>
      </c>
      <c r="D763" s="61" t="str">
        <f>Vendas!D774</f>
        <v/>
      </c>
      <c r="E763" s="61" t="str">
        <f>Vendas!E774</f>
        <v/>
      </c>
      <c r="F763" s="61" t="str">
        <f>Vendas!F774</f>
        <v/>
      </c>
      <c r="G763" s="61" t="str">
        <f>Vendas!G774</f>
        <v/>
      </c>
      <c r="H763" s="61" t="str">
        <f>Vendas!H774</f>
        <v/>
      </c>
      <c r="I763" s="61" t="str">
        <f>Vendas!I774</f>
        <v/>
      </c>
      <c r="J763" s="61" t="str">
        <f>Vendas!J774</f>
        <v/>
      </c>
      <c r="K763" s="61" t="str">
        <f>Vendas!K774</f>
        <v/>
      </c>
      <c r="L763" s="61" t="str">
        <f>Vendas!L774</f>
        <v/>
      </c>
      <c r="M763" s="61" t="str">
        <f>Vendas!M774</f>
        <v/>
      </c>
      <c r="N763" s="61" t="str">
        <f>Vendas!N774</f>
        <v/>
      </c>
      <c r="O763" s="60"/>
      <c r="P763" s="60"/>
      <c r="Q763" s="60"/>
      <c r="R763" s="60"/>
      <c r="S763" s="60"/>
      <c r="T763" s="16"/>
      <c r="U763" s="16"/>
      <c r="V763" s="16"/>
      <c r="W763" s="16"/>
      <c r="X763" s="16"/>
      <c r="Y763" s="16"/>
      <c r="Z763" s="16"/>
      <c r="AA763" s="16"/>
    </row>
    <row r="764" ht="12.0" customHeight="1">
      <c r="A764" s="58" t="s">
        <v>113</v>
      </c>
      <c r="B764" s="29"/>
      <c r="C764" s="60">
        <f t="shared" ref="C764:N764" si="839">C762*C763</f>
        <v>0</v>
      </c>
      <c r="D764" s="60">
        <f t="shared" si="839"/>
        <v>0</v>
      </c>
      <c r="E764" s="60">
        <f t="shared" si="839"/>
        <v>0</v>
      </c>
      <c r="F764" s="60">
        <f t="shared" si="839"/>
        <v>0</v>
      </c>
      <c r="G764" s="60">
        <f t="shared" si="839"/>
        <v>0</v>
      </c>
      <c r="H764" s="60">
        <f t="shared" si="839"/>
        <v>0</v>
      </c>
      <c r="I764" s="60">
        <f t="shared" si="839"/>
        <v>0</v>
      </c>
      <c r="J764" s="60">
        <f t="shared" si="839"/>
        <v>0</v>
      </c>
      <c r="K764" s="60">
        <f t="shared" si="839"/>
        <v>0</v>
      </c>
      <c r="L764" s="60">
        <f t="shared" si="839"/>
        <v>0</v>
      </c>
      <c r="M764" s="60">
        <f t="shared" si="839"/>
        <v>0</v>
      </c>
      <c r="N764" s="60">
        <f t="shared" si="839"/>
        <v>0</v>
      </c>
      <c r="O764" s="60">
        <f t="shared" ref="O764:O767" si="842">SUM(C764:N764)</f>
        <v>0</v>
      </c>
      <c r="P764" s="60">
        <f t="shared" ref="P764:S764" si="840">P762*$C763</f>
        <v>0</v>
      </c>
      <c r="Q764" s="60">
        <f t="shared" si="840"/>
        <v>0</v>
      </c>
      <c r="R764" s="60">
        <f t="shared" si="840"/>
        <v>0</v>
      </c>
      <c r="S764" s="60">
        <f t="shared" si="840"/>
        <v>0</v>
      </c>
      <c r="T764" s="16"/>
      <c r="U764" s="16"/>
      <c r="V764" s="16"/>
      <c r="W764" s="16"/>
      <c r="X764" s="16"/>
      <c r="Y764" s="16"/>
      <c r="Z764" s="16"/>
      <c r="AA764" s="16"/>
    </row>
    <row r="765" ht="12.0" customHeight="1">
      <c r="A765" s="58" t="s">
        <v>98</v>
      </c>
      <c r="B765" s="29"/>
      <c r="C765" s="60">
        <f t="shared" ref="C765:N765" si="841">C762+C764</f>
        <v>0</v>
      </c>
      <c r="D765" s="60">
        <f t="shared" si="841"/>
        <v>0</v>
      </c>
      <c r="E765" s="60">
        <f t="shared" si="841"/>
        <v>0</v>
      </c>
      <c r="F765" s="60">
        <f t="shared" si="841"/>
        <v>0</v>
      </c>
      <c r="G765" s="60">
        <f t="shared" si="841"/>
        <v>0</v>
      </c>
      <c r="H765" s="60">
        <f t="shared" si="841"/>
        <v>0</v>
      </c>
      <c r="I765" s="60">
        <f t="shared" si="841"/>
        <v>0</v>
      </c>
      <c r="J765" s="60">
        <f t="shared" si="841"/>
        <v>0</v>
      </c>
      <c r="K765" s="60">
        <f t="shared" si="841"/>
        <v>0</v>
      </c>
      <c r="L765" s="60">
        <f t="shared" si="841"/>
        <v>0</v>
      </c>
      <c r="M765" s="60">
        <f t="shared" si="841"/>
        <v>0</v>
      </c>
      <c r="N765" s="60">
        <f t="shared" si="841"/>
        <v>0</v>
      </c>
      <c r="O765" s="60">
        <f t="shared" si="842"/>
        <v>0</v>
      </c>
      <c r="P765" s="60">
        <f t="shared" ref="P765:S765" si="843">P762+P764</f>
        <v>0</v>
      </c>
      <c r="Q765" s="60">
        <f t="shared" si="843"/>
        <v>0</v>
      </c>
      <c r="R765" s="60">
        <f t="shared" si="843"/>
        <v>0</v>
      </c>
      <c r="S765" s="60">
        <f t="shared" si="843"/>
        <v>0</v>
      </c>
      <c r="T765" s="16"/>
      <c r="U765" s="16"/>
      <c r="V765" s="16"/>
      <c r="W765" s="16"/>
      <c r="X765" s="16"/>
      <c r="Y765" s="16"/>
      <c r="Z765" s="16"/>
      <c r="AA765" s="16"/>
    </row>
    <row r="766" ht="12.0" customHeight="1">
      <c r="A766" s="63" t="s">
        <v>99</v>
      </c>
      <c r="B766" s="64">
        <v>0.25</v>
      </c>
      <c r="C766" s="60">
        <f t="shared" ref="C766:N766" si="844">C765*$B$16</f>
        <v>0</v>
      </c>
      <c r="D766" s="60">
        <f t="shared" si="844"/>
        <v>0</v>
      </c>
      <c r="E766" s="60">
        <f t="shared" si="844"/>
        <v>0</v>
      </c>
      <c r="F766" s="60">
        <f t="shared" si="844"/>
        <v>0</v>
      </c>
      <c r="G766" s="60">
        <f t="shared" si="844"/>
        <v>0</v>
      </c>
      <c r="H766" s="60">
        <f t="shared" si="844"/>
        <v>0</v>
      </c>
      <c r="I766" s="60">
        <f t="shared" si="844"/>
        <v>0</v>
      </c>
      <c r="J766" s="60">
        <f t="shared" si="844"/>
        <v>0</v>
      </c>
      <c r="K766" s="60">
        <f t="shared" si="844"/>
        <v>0</v>
      </c>
      <c r="L766" s="60">
        <f t="shared" si="844"/>
        <v>0</v>
      </c>
      <c r="M766" s="60">
        <f t="shared" si="844"/>
        <v>0</v>
      </c>
      <c r="N766" s="60">
        <f t="shared" si="844"/>
        <v>0</v>
      </c>
      <c r="O766" s="60">
        <f t="shared" si="842"/>
        <v>0</v>
      </c>
      <c r="P766" s="60">
        <f t="shared" ref="P766:S766" si="845">P765*$B766</f>
        <v>0</v>
      </c>
      <c r="Q766" s="60">
        <f t="shared" si="845"/>
        <v>0</v>
      </c>
      <c r="R766" s="60">
        <f t="shared" si="845"/>
        <v>0</v>
      </c>
      <c r="S766" s="60">
        <f t="shared" si="845"/>
        <v>0</v>
      </c>
      <c r="T766" s="16"/>
      <c r="U766" s="16"/>
      <c r="V766" s="16"/>
      <c r="W766" s="16"/>
      <c r="X766" s="16"/>
      <c r="Y766" s="16"/>
      <c r="Z766" s="16"/>
      <c r="AA766" s="16"/>
    </row>
    <row r="767" ht="12.0" customHeight="1">
      <c r="A767" s="63" t="s">
        <v>100</v>
      </c>
      <c r="B767" s="65">
        <f>1-B766</f>
        <v>0.75</v>
      </c>
      <c r="C767" s="60">
        <f t="shared" ref="C767:N767" si="846">C765*$B$17</f>
        <v>0</v>
      </c>
      <c r="D767" s="60">
        <f t="shared" si="846"/>
        <v>0</v>
      </c>
      <c r="E767" s="60">
        <f t="shared" si="846"/>
        <v>0</v>
      </c>
      <c r="F767" s="60">
        <f t="shared" si="846"/>
        <v>0</v>
      </c>
      <c r="G767" s="60">
        <f t="shared" si="846"/>
        <v>0</v>
      </c>
      <c r="H767" s="60">
        <f t="shared" si="846"/>
        <v>0</v>
      </c>
      <c r="I767" s="60">
        <f t="shared" si="846"/>
        <v>0</v>
      </c>
      <c r="J767" s="60">
        <f t="shared" si="846"/>
        <v>0</v>
      </c>
      <c r="K767" s="60">
        <f t="shared" si="846"/>
        <v>0</v>
      </c>
      <c r="L767" s="60">
        <f t="shared" si="846"/>
        <v>0</v>
      </c>
      <c r="M767" s="60">
        <f t="shared" si="846"/>
        <v>0</v>
      </c>
      <c r="N767" s="60">
        <f t="shared" si="846"/>
        <v>0</v>
      </c>
      <c r="O767" s="60">
        <f t="shared" si="842"/>
        <v>0</v>
      </c>
      <c r="P767" s="60">
        <f t="shared" ref="P767:S767" si="847">P765-P766</f>
        <v>0</v>
      </c>
      <c r="Q767" s="60">
        <f t="shared" si="847"/>
        <v>0</v>
      </c>
      <c r="R767" s="60">
        <f t="shared" si="847"/>
        <v>0</v>
      </c>
      <c r="S767" s="60">
        <f t="shared" si="847"/>
        <v>0</v>
      </c>
      <c r="T767" s="16"/>
      <c r="U767" s="16"/>
      <c r="V767" s="16"/>
      <c r="W767" s="16"/>
      <c r="X767" s="16"/>
      <c r="Y767" s="16"/>
      <c r="Z767" s="16"/>
      <c r="AA767" s="16"/>
    </row>
    <row r="768" ht="12.0" customHeight="1">
      <c r="A768" s="51" t="str">
        <f>Vendas!A779</f>
        <v/>
      </c>
      <c r="B768" s="29"/>
      <c r="C768" s="52" t="s">
        <v>73</v>
      </c>
      <c r="D768" s="52" t="s">
        <v>74</v>
      </c>
      <c r="E768" s="52" t="s">
        <v>75</v>
      </c>
      <c r="F768" s="52" t="s">
        <v>76</v>
      </c>
      <c r="G768" s="52" t="s">
        <v>77</v>
      </c>
      <c r="H768" s="52" t="s">
        <v>78</v>
      </c>
      <c r="I768" s="52" t="s">
        <v>79</v>
      </c>
      <c r="J768" s="52" t="s">
        <v>80</v>
      </c>
      <c r="K768" s="52" t="s">
        <v>81</v>
      </c>
      <c r="L768" s="52" t="s">
        <v>82</v>
      </c>
      <c r="M768" s="52" t="s">
        <v>83</v>
      </c>
      <c r="N768" s="52" t="s">
        <v>84</v>
      </c>
      <c r="O768" s="52" t="s">
        <v>26</v>
      </c>
      <c r="P768" s="52" t="s">
        <v>27</v>
      </c>
      <c r="Q768" s="52" t="s">
        <v>28</v>
      </c>
      <c r="R768" s="52" t="s">
        <v>29</v>
      </c>
      <c r="S768" s="52" t="s">
        <v>30</v>
      </c>
      <c r="T768" s="16"/>
      <c r="U768" s="16"/>
      <c r="V768" s="16"/>
      <c r="W768" s="16"/>
      <c r="X768" s="16"/>
      <c r="Y768" s="16"/>
      <c r="Z768" s="16"/>
      <c r="AA768" s="16"/>
    </row>
    <row r="769" ht="12.0" customHeight="1">
      <c r="A769" s="58" t="s">
        <v>102</v>
      </c>
      <c r="B769" s="29"/>
      <c r="C769" s="56" t="str">
        <f>Vendas!C781</f>
        <v/>
      </c>
      <c r="D769" s="56" t="str">
        <f>Vendas!D781</f>
        <v/>
      </c>
      <c r="E769" s="56" t="str">
        <f>Vendas!E781</f>
        <v/>
      </c>
      <c r="F769" s="56" t="str">
        <f>Vendas!F781</f>
        <v/>
      </c>
      <c r="G769" s="56" t="str">
        <f>Vendas!G781</f>
        <v/>
      </c>
      <c r="H769" s="56" t="str">
        <f>Vendas!H781</f>
        <v/>
      </c>
      <c r="I769" s="56" t="str">
        <f>Vendas!I781</f>
        <v/>
      </c>
      <c r="J769" s="56" t="str">
        <f>Vendas!J781</f>
        <v/>
      </c>
      <c r="K769" s="56" t="str">
        <f>Vendas!K781</f>
        <v/>
      </c>
      <c r="L769" s="56" t="str">
        <f>Vendas!L781</f>
        <v/>
      </c>
      <c r="M769" s="56" t="str">
        <f>Vendas!M781</f>
        <v/>
      </c>
      <c r="N769" s="56" t="str">
        <f>Vendas!N781</f>
        <v/>
      </c>
      <c r="O769" s="56">
        <f>SUM(C769:N769)</f>
        <v>0</v>
      </c>
      <c r="P769" s="56" t="str">
        <f>Vendas!P781</f>
        <v/>
      </c>
      <c r="Q769" s="56" t="str">
        <f>Vendas!Q781</f>
        <v/>
      </c>
      <c r="R769" s="56" t="str">
        <f>Vendas!R781</f>
        <v/>
      </c>
      <c r="S769" s="56" t="str">
        <f>Vendas!S781</f>
        <v/>
      </c>
      <c r="T769" s="16"/>
      <c r="U769" s="16"/>
      <c r="V769" s="16"/>
      <c r="W769" s="16"/>
      <c r="X769" s="16"/>
      <c r="Y769" s="16"/>
      <c r="Z769" s="16"/>
      <c r="AA769" s="16"/>
    </row>
    <row r="770" ht="12.0" customHeight="1">
      <c r="A770" s="63" t="s">
        <v>111</v>
      </c>
      <c r="B770" s="45">
        <v>0.0</v>
      </c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16"/>
      <c r="U770" s="16"/>
      <c r="V770" s="16"/>
      <c r="W770" s="16"/>
      <c r="X770" s="16"/>
      <c r="Y770" s="16"/>
      <c r="Z770" s="16"/>
      <c r="AA770" s="16"/>
    </row>
    <row r="771" ht="12.0" customHeight="1">
      <c r="A771" s="58" t="s">
        <v>103</v>
      </c>
      <c r="B771" s="29"/>
      <c r="C771" s="60">
        <f>Vendas!C782*(1-$B770)</f>
        <v>0</v>
      </c>
      <c r="D771" s="60">
        <f>Vendas!D782*(1-$B770)</f>
        <v>0</v>
      </c>
      <c r="E771" s="60">
        <f>Vendas!E782*(1-$B770)</f>
        <v>0</v>
      </c>
      <c r="F771" s="60">
        <f>Vendas!F782*(1-$B770)</f>
        <v>0</v>
      </c>
      <c r="G771" s="60">
        <f>Vendas!G782*(1-$B770)</f>
        <v>0</v>
      </c>
      <c r="H771" s="60">
        <f>Vendas!H782*(1-$B770)</f>
        <v>0</v>
      </c>
      <c r="I771" s="60">
        <f>Vendas!I782*(1-$B770)</f>
        <v>0</v>
      </c>
      <c r="J771" s="60">
        <f>Vendas!J782*(1-$B770)</f>
        <v>0</v>
      </c>
      <c r="K771" s="60">
        <f>Vendas!K782*(1-$B770)</f>
        <v>0</v>
      </c>
      <c r="L771" s="60">
        <f>Vendas!L782*(1-$B770)</f>
        <v>0</v>
      </c>
      <c r="M771" s="60">
        <f>Vendas!M782*(1-$B770)</f>
        <v>0</v>
      </c>
      <c r="N771" s="60">
        <f>Vendas!N782*(1-$B770)</f>
        <v>0</v>
      </c>
      <c r="O771" s="60">
        <f>AVERAGE(C771:N771)</f>
        <v>0</v>
      </c>
      <c r="P771" s="60">
        <f>Vendas!P782*(1-Aprovisionamento!$B770)</f>
        <v>0</v>
      </c>
      <c r="Q771" s="60">
        <f>Vendas!Q782*(1-Aprovisionamento!$B770)</f>
        <v>0</v>
      </c>
      <c r="R771" s="60">
        <f>Vendas!R782*(1-Aprovisionamento!$B770)</f>
        <v>0</v>
      </c>
      <c r="S771" s="60">
        <f>Vendas!S782*(1-Aprovisionamento!$B770)</f>
        <v>0</v>
      </c>
      <c r="T771" s="16"/>
      <c r="U771" s="16"/>
      <c r="V771" s="16"/>
      <c r="W771" s="16"/>
      <c r="X771" s="16"/>
      <c r="Y771" s="16"/>
      <c r="Z771" s="16"/>
      <c r="AA771" s="16"/>
    </row>
    <row r="772" ht="12.0" customHeight="1">
      <c r="A772" s="58" t="s">
        <v>112</v>
      </c>
      <c r="B772" s="29"/>
      <c r="C772" s="60">
        <f t="shared" ref="C772:N772" si="848">C769*C771</f>
        <v>0</v>
      </c>
      <c r="D772" s="60">
        <f t="shared" si="848"/>
        <v>0</v>
      </c>
      <c r="E772" s="60">
        <f t="shared" si="848"/>
        <v>0</v>
      </c>
      <c r="F772" s="60">
        <f t="shared" si="848"/>
        <v>0</v>
      </c>
      <c r="G772" s="60">
        <f t="shared" si="848"/>
        <v>0</v>
      </c>
      <c r="H772" s="60">
        <f t="shared" si="848"/>
        <v>0</v>
      </c>
      <c r="I772" s="60">
        <f t="shared" si="848"/>
        <v>0</v>
      </c>
      <c r="J772" s="60">
        <f t="shared" si="848"/>
        <v>0</v>
      </c>
      <c r="K772" s="60">
        <f t="shared" si="848"/>
        <v>0</v>
      </c>
      <c r="L772" s="60">
        <f t="shared" si="848"/>
        <v>0</v>
      </c>
      <c r="M772" s="60">
        <f t="shared" si="848"/>
        <v>0</v>
      </c>
      <c r="N772" s="60">
        <f t="shared" si="848"/>
        <v>0</v>
      </c>
      <c r="O772" s="60">
        <f>SUM(C772:N772)</f>
        <v>0</v>
      </c>
      <c r="P772" s="60">
        <f t="shared" ref="P772:S772" si="849">P769*P771</f>
        <v>0</v>
      </c>
      <c r="Q772" s="60">
        <f t="shared" si="849"/>
        <v>0</v>
      </c>
      <c r="R772" s="60">
        <f t="shared" si="849"/>
        <v>0</v>
      </c>
      <c r="S772" s="60">
        <f t="shared" si="849"/>
        <v>0</v>
      </c>
      <c r="T772" s="16"/>
      <c r="U772" s="16"/>
      <c r="V772" s="16"/>
      <c r="W772" s="16"/>
      <c r="X772" s="16"/>
      <c r="Y772" s="16"/>
      <c r="Z772" s="16"/>
      <c r="AA772" s="16"/>
    </row>
    <row r="773" ht="12.0" customHeight="1">
      <c r="A773" s="58" t="s">
        <v>96</v>
      </c>
      <c r="B773" s="29"/>
      <c r="C773" s="61" t="str">
        <f>Vendas!C784</f>
        <v/>
      </c>
      <c r="D773" s="61" t="str">
        <f>Vendas!D784</f>
        <v/>
      </c>
      <c r="E773" s="61" t="str">
        <f>Vendas!E784</f>
        <v/>
      </c>
      <c r="F773" s="61" t="str">
        <f>Vendas!F784</f>
        <v/>
      </c>
      <c r="G773" s="61" t="str">
        <f>Vendas!G784</f>
        <v/>
      </c>
      <c r="H773" s="61" t="str">
        <f>Vendas!H784</f>
        <v/>
      </c>
      <c r="I773" s="61" t="str">
        <f>Vendas!I784</f>
        <v/>
      </c>
      <c r="J773" s="61" t="str">
        <f>Vendas!J784</f>
        <v/>
      </c>
      <c r="K773" s="61" t="str">
        <f>Vendas!K784</f>
        <v/>
      </c>
      <c r="L773" s="61" t="str">
        <f>Vendas!L784</f>
        <v/>
      </c>
      <c r="M773" s="61" t="str">
        <f>Vendas!M784</f>
        <v/>
      </c>
      <c r="N773" s="61" t="str">
        <f>Vendas!N784</f>
        <v/>
      </c>
      <c r="O773" s="60"/>
      <c r="P773" s="60"/>
      <c r="Q773" s="60"/>
      <c r="R773" s="60"/>
      <c r="S773" s="60"/>
      <c r="T773" s="16"/>
      <c r="U773" s="16"/>
      <c r="V773" s="16"/>
      <c r="W773" s="16"/>
      <c r="X773" s="16"/>
      <c r="Y773" s="16"/>
      <c r="Z773" s="16"/>
      <c r="AA773" s="16"/>
    </row>
    <row r="774" ht="12.0" customHeight="1">
      <c r="A774" s="58" t="s">
        <v>113</v>
      </c>
      <c r="B774" s="29"/>
      <c r="C774" s="60">
        <f t="shared" ref="C774:N774" si="850">C772*C773</f>
        <v>0</v>
      </c>
      <c r="D774" s="60">
        <f t="shared" si="850"/>
        <v>0</v>
      </c>
      <c r="E774" s="60">
        <f t="shared" si="850"/>
        <v>0</v>
      </c>
      <c r="F774" s="60">
        <f t="shared" si="850"/>
        <v>0</v>
      </c>
      <c r="G774" s="60">
        <f t="shared" si="850"/>
        <v>0</v>
      </c>
      <c r="H774" s="60">
        <f t="shared" si="850"/>
        <v>0</v>
      </c>
      <c r="I774" s="60">
        <f t="shared" si="850"/>
        <v>0</v>
      </c>
      <c r="J774" s="60">
        <f t="shared" si="850"/>
        <v>0</v>
      </c>
      <c r="K774" s="60">
        <f t="shared" si="850"/>
        <v>0</v>
      </c>
      <c r="L774" s="60">
        <f t="shared" si="850"/>
        <v>0</v>
      </c>
      <c r="M774" s="60">
        <f t="shared" si="850"/>
        <v>0</v>
      </c>
      <c r="N774" s="60">
        <f t="shared" si="850"/>
        <v>0</v>
      </c>
      <c r="O774" s="60">
        <f t="shared" ref="O774:O777" si="853">SUM(C774:N774)</f>
        <v>0</v>
      </c>
      <c r="P774" s="60">
        <f t="shared" ref="P774:S774" si="851">P772*$C773</f>
        <v>0</v>
      </c>
      <c r="Q774" s="60">
        <f t="shared" si="851"/>
        <v>0</v>
      </c>
      <c r="R774" s="60">
        <f t="shared" si="851"/>
        <v>0</v>
      </c>
      <c r="S774" s="60">
        <f t="shared" si="851"/>
        <v>0</v>
      </c>
      <c r="T774" s="16"/>
      <c r="U774" s="16"/>
      <c r="V774" s="16"/>
      <c r="W774" s="16"/>
      <c r="X774" s="16"/>
      <c r="Y774" s="16"/>
      <c r="Z774" s="16"/>
      <c r="AA774" s="16"/>
    </row>
    <row r="775" ht="12.0" customHeight="1">
      <c r="A775" s="58" t="s">
        <v>98</v>
      </c>
      <c r="B775" s="29"/>
      <c r="C775" s="60">
        <f t="shared" ref="C775:N775" si="852">C772+C774</f>
        <v>0</v>
      </c>
      <c r="D775" s="60">
        <f t="shared" si="852"/>
        <v>0</v>
      </c>
      <c r="E775" s="60">
        <f t="shared" si="852"/>
        <v>0</v>
      </c>
      <c r="F775" s="60">
        <f t="shared" si="852"/>
        <v>0</v>
      </c>
      <c r="G775" s="60">
        <f t="shared" si="852"/>
        <v>0</v>
      </c>
      <c r="H775" s="60">
        <f t="shared" si="852"/>
        <v>0</v>
      </c>
      <c r="I775" s="60">
        <f t="shared" si="852"/>
        <v>0</v>
      </c>
      <c r="J775" s="60">
        <f t="shared" si="852"/>
        <v>0</v>
      </c>
      <c r="K775" s="60">
        <f t="shared" si="852"/>
        <v>0</v>
      </c>
      <c r="L775" s="60">
        <f t="shared" si="852"/>
        <v>0</v>
      </c>
      <c r="M775" s="60">
        <f t="shared" si="852"/>
        <v>0</v>
      </c>
      <c r="N775" s="60">
        <f t="shared" si="852"/>
        <v>0</v>
      </c>
      <c r="O775" s="60">
        <f t="shared" si="853"/>
        <v>0</v>
      </c>
      <c r="P775" s="60">
        <f t="shared" ref="P775:S775" si="854">P772+P774</f>
        <v>0</v>
      </c>
      <c r="Q775" s="60">
        <f t="shared" si="854"/>
        <v>0</v>
      </c>
      <c r="R775" s="60">
        <f t="shared" si="854"/>
        <v>0</v>
      </c>
      <c r="S775" s="60">
        <f t="shared" si="854"/>
        <v>0</v>
      </c>
      <c r="T775" s="16"/>
      <c r="U775" s="16"/>
      <c r="V775" s="16"/>
      <c r="W775" s="16"/>
      <c r="X775" s="16"/>
      <c r="Y775" s="16"/>
      <c r="Z775" s="16"/>
      <c r="AA775" s="16"/>
    </row>
    <row r="776" ht="12.0" customHeight="1">
      <c r="A776" s="63" t="s">
        <v>99</v>
      </c>
      <c r="B776" s="64">
        <v>0.25</v>
      </c>
      <c r="C776" s="60">
        <f t="shared" ref="C776:N776" si="855">C775*$B$16</f>
        <v>0</v>
      </c>
      <c r="D776" s="60">
        <f t="shared" si="855"/>
        <v>0</v>
      </c>
      <c r="E776" s="60">
        <f t="shared" si="855"/>
        <v>0</v>
      </c>
      <c r="F776" s="60">
        <f t="shared" si="855"/>
        <v>0</v>
      </c>
      <c r="G776" s="60">
        <f t="shared" si="855"/>
        <v>0</v>
      </c>
      <c r="H776" s="60">
        <f t="shared" si="855"/>
        <v>0</v>
      </c>
      <c r="I776" s="60">
        <f t="shared" si="855"/>
        <v>0</v>
      </c>
      <c r="J776" s="60">
        <f t="shared" si="855"/>
        <v>0</v>
      </c>
      <c r="K776" s="60">
        <f t="shared" si="855"/>
        <v>0</v>
      </c>
      <c r="L776" s="60">
        <f t="shared" si="855"/>
        <v>0</v>
      </c>
      <c r="M776" s="60">
        <f t="shared" si="855"/>
        <v>0</v>
      </c>
      <c r="N776" s="60">
        <f t="shared" si="855"/>
        <v>0</v>
      </c>
      <c r="O776" s="60">
        <f t="shared" si="853"/>
        <v>0</v>
      </c>
      <c r="P776" s="60">
        <f t="shared" ref="P776:S776" si="856">P775*$B776</f>
        <v>0</v>
      </c>
      <c r="Q776" s="60">
        <f t="shared" si="856"/>
        <v>0</v>
      </c>
      <c r="R776" s="60">
        <f t="shared" si="856"/>
        <v>0</v>
      </c>
      <c r="S776" s="60">
        <f t="shared" si="856"/>
        <v>0</v>
      </c>
      <c r="T776" s="16"/>
      <c r="U776" s="16"/>
      <c r="V776" s="16"/>
      <c r="W776" s="16"/>
      <c r="X776" s="16"/>
      <c r="Y776" s="16"/>
      <c r="Z776" s="16"/>
      <c r="AA776" s="16"/>
    </row>
    <row r="777" ht="12.0" customHeight="1">
      <c r="A777" s="63" t="s">
        <v>100</v>
      </c>
      <c r="B777" s="65">
        <f>1-B776</f>
        <v>0.75</v>
      </c>
      <c r="C777" s="60">
        <f t="shared" ref="C777:N777" si="857">C775*$B$17</f>
        <v>0</v>
      </c>
      <c r="D777" s="60">
        <f t="shared" si="857"/>
        <v>0</v>
      </c>
      <c r="E777" s="60">
        <f t="shared" si="857"/>
        <v>0</v>
      </c>
      <c r="F777" s="60">
        <f t="shared" si="857"/>
        <v>0</v>
      </c>
      <c r="G777" s="60">
        <f t="shared" si="857"/>
        <v>0</v>
      </c>
      <c r="H777" s="60">
        <f t="shared" si="857"/>
        <v>0</v>
      </c>
      <c r="I777" s="60">
        <f t="shared" si="857"/>
        <v>0</v>
      </c>
      <c r="J777" s="60">
        <f t="shared" si="857"/>
        <v>0</v>
      </c>
      <c r="K777" s="60">
        <f t="shared" si="857"/>
        <v>0</v>
      </c>
      <c r="L777" s="60">
        <f t="shared" si="857"/>
        <v>0</v>
      </c>
      <c r="M777" s="60">
        <f t="shared" si="857"/>
        <v>0</v>
      </c>
      <c r="N777" s="60">
        <f t="shared" si="857"/>
        <v>0</v>
      </c>
      <c r="O777" s="60">
        <f t="shared" si="853"/>
        <v>0</v>
      </c>
      <c r="P777" s="60">
        <f t="shared" ref="P777:S777" si="858">P775-P776</f>
        <v>0</v>
      </c>
      <c r="Q777" s="60">
        <f t="shared" si="858"/>
        <v>0</v>
      </c>
      <c r="R777" s="60">
        <f t="shared" si="858"/>
        <v>0</v>
      </c>
      <c r="S777" s="60">
        <f t="shared" si="858"/>
        <v>0</v>
      </c>
      <c r="T777" s="16"/>
      <c r="U777" s="16"/>
      <c r="V777" s="16"/>
      <c r="W777" s="16"/>
      <c r="X777" s="16"/>
      <c r="Y777" s="16"/>
      <c r="Z777" s="16"/>
      <c r="AA777" s="16"/>
    </row>
    <row r="778" ht="12.0" customHeight="1">
      <c r="A778" s="51" t="str">
        <f>Vendas!A789</f>
        <v/>
      </c>
      <c r="B778" s="29"/>
      <c r="C778" s="52" t="s">
        <v>73</v>
      </c>
      <c r="D778" s="52" t="s">
        <v>74</v>
      </c>
      <c r="E778" s="52" t="s">
        <v>75</v>
      </c>
      <c r="F778" s="52" t="s">
        <v>76</v>
      </c>
      <c r="G778" s="52" t="s">
        <v>77</v>
      </c>
      <c r="H778" s="52" t="s">
        <v>78</v>
      </c>
      <c r="I778" s="52" t="s">
        <v>79</v>
      </c>
      <c r="J778" s="52" t="s">
        <v>80</v>
      </c>
      <c r="K778" s="52" t="s">
        <v>81</v>
      </c>
      <c r="L778" s="52" t="s">
        <v>82</v>
      </c>
      <c r="M778" s="52" t="s">
        <v>83</v>
      </c>
      <c r="N778" s="52" t="s">
        <v>84</v>
      </c>
      <c r="O778" s="52" t="s">
        <v>26</v>
      </c>
      <c r="P778" s="52" t="s">
        <v>27</v>
      </c>
      <c r="Q778" s="52" t="s">
        <v>28</v>
      </c>
      <c r="R778" s="52" t="s">
        <v>29</v>
      </c>
      <c r="S778" s="52" t="s">
        <v>30</v>
      </c>
      <c r="T778" s="16"/>
      <c r="U778" s="16"/>
      <c r="V778" s="16"/>
      <c r="W778" s="16"/>
      <c r="X778" s="16"/>
      <c r="Y778" s="16"/>
      <c r="Z778" s="16"/>
      <c r="AA778" s="16"/>
    </row>
    <row r="779" ht="12.0" customHeight="1">
      <c r="A779" s="58" t="s">
        <v>102</v>
      </c>
      <c r="B779" s="29"/>
      <c r="C779" s="56" t="str">
        <f>Vendas!C791</f>
        <v/>
      </c>
      <c r="D779" s="56" t="str">
        <f>Vendas!D791</f>
        <v/>
      </c>
      <c r="E779" s="56" t="str">
        <f>Vendas!E791</f>
        <v/>
      </c>
      <c r="F779" s="56" t="str">
        <f>Vendas!F791</f>
        <v/>
      </c>
      <c r="G779" s="56" t="str">
        <f>Vendas!G791</f>
        <v/>
      </c>
      <c r="H779" s="56" t="str">
        <f>Vendas!H791</f>
        <v/>
      </c>
      <c r="I779" s="56" t="str">
        <f>Vendas!I791</f>
        <v/>
      </c>
      <c r="J779" s="56" t="str">
        <f>Vendas!J791</f>
        <v/>
      </c>
      <c r="K779" s="56" t="str">
        <f>Vendas!K791</f>
        <v/>
      </c>
      <c r="L779" s="56" t="str">
        <f>Vendas!L791</f>
        <v/>
      </c>
      <c r="M779" s="56" t="str">
        <f>Vendas!M791</f>
        <v/>
      </c>
      <c r="N779" s="56" t="str">
        <f>Vendas!N791</f>
        <v/>
      </c>
      <c r="O779" s="56">
        <f>SUM(C779:N779)</f>
        <v>0</v>
      </c>
      <c r="P779" s="56" t="str">
        <f>Vendas!P791</f>
        <v/>
      </c>
      <c r="Q779" s="56" t="str">
        <f>Vendas!Q791</f>
        <v/>
      </c>
      <c r="R779" s="56" t="str">
        <f>Vendas!R791</f>
        <v/>
      </c>
      <c r="S779" s="56" t="str">
        <f>Vendas!S791</f>
        <v/>
      </c>
      <c r="T779" s="16"/>
      <c r="U779" s="16"/>
      <c r="V779" s="16"/>
      <c r="W779" s="16"/>
      <c r="X779" s="16"/>
      <c r="Y779" s="16"/>
      <c r="Z779" s="16"/>
      <c r="AA779" s="16"/>
    </row>
    <row r="780" ht="12.0" customHeight="1">
      <c r="A780" s="63" t="s">
        <v>111</v>
      </c>
      <c r="B780" s="45">
        <v>0.0</v>
      </c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16"/>
      <c r="U780" s="16"/>
      <c r="V780" s="16"/>
      <c r="W780" s="16"/>
      <c r="X780" s="16"/>
      <c r="Y780" s="16"/>
      <c r="Z780" s="16"/>
      <c r="AA780" s="16"/>
    </row>
    <row r="781" ht="12.0" customHeight="1">
      <c r="A781" s="58" t="s">
        <v>103</v>
      </c>
      <c r="B781" s="29"/>
      <c r="C781" s="60">
        <f>Vendas!C792*(1-$B780)</f>
        <v>0</v>
      </c>
      <c r="D781" s="60">
        <f>Vendas!D792*(1-$B780)</f>
        <v>0</v>
      </c>
      <c r="E781" s="60">
        <f>Vendas!E792*(1-$B780)</f>
        <v>0</v>
      </c>
      <c r="F781" s="60">
        <f>Vendas!F792*(1-$B780)</f>
        <v>0</v>
      </c>
      <c r="G781" s="60">
        <f>Vendas!G792*(1-$B780)</f>
        <v>0</v>
      </c>
      <c r="H781" s="60">
        <f>Vendas!H792*(1-$B780)</f>
        <v>0</v>
      </c>
      <c r="I781" s="60">
        <f>Vendas!I792*(1-$B780)</f>
        <v>0</v>
      </c>
      <c r="J781" s="60">
        <f>Vendas!J792*(1-$B780)</f>
        <v>0</v>
      </c>
      <c r="K781" s="60">
        <f>Vendas!K792*(1-$B780)</f>
        <v>0</v>
      </c>
      <c r="L781" s="60">
        <f>Vendas!L792*(1-$B780)</f>
        <v>0</v>
      </c>
      <c r="M781" s="60">
        <f>Vendas!M792*(1-$B780)</f>
        <v>0</v>
      </c>
      <c r="N781" s="60">
        <f>Vendas!N792*(1-$B780)</f>
        <v>0</v>
      </c>
      <c r="O781" s="60">
        <f>AVERAGE(C781:N781)</f>
        <v>0</v>
      </c>
      <c r="P781" s="60">
        <f>Vendas!P792*(1-Aprovisionamento!$B780)</f>
        <v>0</v>
      </c>
      <c r="Q781" s="60">
        <f>Vendas!Q792*(1-Aprovisionamento!$B780)</f>
        <v>0</v>
      </c>
      <c r="R781" s="60">
        <f>Vendas!R792*(1-Aprovisionamento!$B780)</f>
        <v>0</v>
      </c>
      <c r="S781" s="60">
        <f>Vendas!S792*(1-Aprovisionamento!$B780)</f>
        <v>0</v>
      </c>
      <c r="T781" s="16"/>
      <c r="U781" s="16"/>
      <c r="V781" s="16"/>
      <c r="W781" s="16"/>
      <c r="X781" s="16"/>
      <c r="Y781" s="16"/>
      <c r="Z781" s="16"/>
      <c r="AA781" s="16"/>
    </row>
    <row r="782" ht="12.0" customHeight="1">
      <c r="A782" s="58" t="s">
        <v>112</v>
      </c>
      <c r="B782" s="29"/>
      <c r="C782" s="60">
        <f t="shared" ref="C782:N782" si="859">C779*C781</f>
        <v>0</v>
      </c>
      <c r="D782" s="60">
        <f t="shared" si="859"/>
        <v>0</v>
      </c>
      <c r="E782" s="60">
        <f t="shared" si="859"/>
        <v>0</v>
      </c>
      <c r="F782" s="60">
        <f t="shared" si="859"/>
        <v>0</v>
      </c>
      <c r="G782" s="60">
        <f t="shared" si="859"/>
        <v>0</v>
      </c>
      <c r="H782" s="60">
        <f t="shared" si="859"/>
        <v>0</v>
      </c>
      <c r="I782" s="60">
        <f t="shared" si="859"/>
        <v>0</v>
      </c>
      <c r="J782" s="60">
        <f t="shared" si="859"/>
        <v>0</v>
      </c>
      <c r="K782" s="60">
        <f t="shared" si="859"/>
        <v>0</v>
      </c>
      <c r="L782" s="60">
        <f t="shared" si="859"/>
        <v>0</v>
      </c>
      <c r="M782" s="60">
        <f t="shared" si="859"/>
        <v>0</v>
      </c>
      <c r="N782" s="60">
        <f t="shared" si="859"/>
        <v>0</v>
      </c>
      <c r="O782" s="60">
        <f>SUM(C782:N782)</f>
        <v>0</v>
      </c>
      <c r="P782" s="60">
        <f t="shared" ref="P782:S782" si="860">P779*P781</f>
        <v>0</v>
      </c>
      <c r="Q782" s="60">
        <f t="shared" si="860"/>
        <v>0</v>
      </c>
      <c r="R782" s="60">
        <f t="shared" si="860"/>
        <v>0</v>
      </c>
      <c r="S782" s="60">
        <f t="shared" si="860"/>
        <v>0</v>
      </c>
      <c r="T782" s="16"/>
      <c r="U782" s="16"/>
      <c r="V782" s="16"/>
      <c r="W782" s="16"/>
      <c r="X782" s="16"/>
      <c r="Y782" s="16"/>
      <c r="Z782" s="16"/>
      <c r="AA782" s="16"/>
    </row>
    <row r="783" ht="12.0" customHeight="1">
      <c r="A783" s="58" t="s">
        <v>96</v>
      </c>
      <c r="B783" s="29"/>
      <c r="C783" s="61" t="str">
        <f>Vendas!C794</f>
        <v/>
      </c>
      <c r="D783" s="61" t="str">
        <f>Vendas!D794</f>
        <v/>
      </c>
      <c r="E783" s="61" t="str">
        <f>Vendas!E794</f>
        <v/>
      </c>
      <c r="F783" s="61" t="str">
        <f>Vendas!F794</f>
        <v/>
      </c>
      <c r="G783" s="61" t="str">
        <f>Vendas!G794</f>
        <v/>
      </c>
      <c r="H783" s="61" t="str">
        <f>Vendas!H794</f>
        <v/>
      </c>
      <c r="I783" s="61" t="str">
        <f>Vendas!I794</f>
        <v/>
      </c>
      <c r="J783" s="61" t="str">
        <f>Vendas!J794</f>
        <v/>
      </c>
      <c r="K783" s="61" t="str">
        <f>Vendas!K794</f>
        <v/>
      </c>
      <c r="L783" s="61" t="str">
        <f>Vendas!L794</f>
        <v/>
      </c>
      <c r="M783" s="61" t="str">
        <f>Vendas!M794</f>
        <v/>
      </c>
      <c r="N783" s="61" t="str">
        <f>Vendas!N794</f>
        <v/>
      </c>
      <c r="O783" s="60"/>
      <c r="P783" s="60"/>
      <c r="Q783" s="60"/>
      <c r="R783" s="60"/>
      <c r="S783" s="60"/>
      <c r="T783" s="16"/>
      <c r="U783" s="16"/>
      <c r="V783" s="16"/>
      <c r="W783" s="16"/>
      <c r="X783" s="16"/>
      <c r="Y783" s="16"/>
      <c r="Z783" s="16"/>
      <c r="AA783" s="16"/>
    </row>
    <row r="784" ht="12.0" customHeight="1">
      <c r="A784" s="58" t="s">
        <v>113</v>
      </c>
      <c r="B784" s="29"/>
      <c r="C784" s="60">
        <f t="shared" ref="C784:N784" si="861">C782*C783</f>
        <v>0</v>
      </c>
      <c r="D784" s="60">
        <f t="shared" si="861"/>
        <v>0</v>
      </c>
      <c r="E784" s="60">
        <f t="shared" si="861"/>
        <v>0</v>
      </c>
      <c r="F784" s="60">
        <f t="shared" si="861"/>
        <v>0</v>
      </c>
      <c r="G784" s="60">
        <f t="shared" si="861"/>
        <v>0</v>
      </c>
      <c r="H784" s="60">
        <f t="shared" si="861"/>
        <v>0</v>
      </c>
      <c r="I784" s="60">
        <f t="shared" si="861"/>
        <v>0</v>
      </c>
      <c r="J784" s="60">
        <f t="shared" si="861"/>
        <v>0</v>
      </c>
      <c r="K784" s="60">
        <f t="shared" si="861"/>
        <v>0</v>
      </c>
      <c r="L784" s="60">
        <f t="shared" si="861"/>
        <v>0</v>
      </c>
      <c r="M784" s="60">
        <f t="shared" si="861"/>
        <v>0</v>
      </c>
      <c r="N784" s="60">
        <f t="shared" si="861"/>
        <v>0</v>
      </c>
      <c r="O784" s="60">
        <f t="shared" ref="O784:O787" si="864">SUM(C784:N784)</f>
        <v>0</v>
      </c>
      <c r="P784" s="60">
        <f t="shared" ref="P784:S784" si="862">P782*$C783</f>
        <v>0</v>
      </c>
      <c r="Q784" s="60">
        <f t="shared" si="862"/>
        <v>0</v>
      </c>
      <c r="R784" s="60">
        <f t="shared" si="862"/>
        <v>0</v>
      </c>
      <c r="S784" s="60">
        <f t="shared" si="862"/>
        <v>0</v>
      </c>
      <c r="T784" s="16"/>
      <c r="U784" s="16"/>
      <c r="V784" s="16"/>
      <c r="W784" s="16"/>
      <c r="X784" s="16"/>
      <c r="Y784" s="16"/>
      <c r="Z784" s="16"/>
      <c r="AA784" s="16"/>
    </row>
    <row r="785" ht="12.0" customHeight="1">
      <c r="A785" s="58" t="s">
        <v>98</v>
      </c>
      <c r="B785" s="29"/>
      <c r="C785" s="60">
        <f t="shared" ref="C785:N785" si="863">C782+C784</f>
        <v>0</v>
      </c>
      <c r="D785" s="60">
        <f t="shared" si="863"/>
        <v>0</v>
      </c>
      <c r="E785" s="60">
        <f t="shared" si="863"/>
        <v>0</v>
      </c>
      <c r="F785" s="60">
        <f t="shared" si="863"/>
        <v>0</v>
      </c>
      <c r="G785" s="60">
        <f t="shared" si="863"/>
        <v>0</v>
      </c>
      <c r="H785" s="60">
        <f t="shared" si="863"/>
        <v>0</v>
      </c>
      <c r="I785" s="60">
        <f t="shared" si="863"/>
        <v>0</v>
      </c>
      <c r="J785" s="60">
        <f t="shared" si="863"/>
        <v>0</v>
      </c>
      <c r="K785" s="60">
        <f t="shared" si="863"/>
        <v>0</v>
      </c>
      <c r="L785" s="60">
        <f t="shared" si="863"/>
        <v>0</v>
      </c>
      <c r="M785" s="60">
        <f t="shared" si="863"/>
        <v>0</v>
      </c>
      <c r="N785" s="60">
        <f t="shared" si="863"/>
        <v>0</v>
      </c>
      <c r="O785" s="60">
        <f t="shared" si="864"/>
        <v>0</v>
      </c>
      <c r="P785" s="60">
        <f t="shared" ref="P785:S785" si="865">P782+P784</f>
        <v>0</v>
      </c>
      <c r="Q785" s="60">
        <f t="shared" si="865"/>
        <v>0</v>
      </c>
      <c r="R785" s="60">
        <f t="shared" si="865"/>
        <v>0</v>
      </c>
      <c r="S785" s="60">
        <f t="shared" si="865"/>
        <v>0</v>
      </c>
      <c r="T785" s="16"/>
      <c r="U785" s="16"/>
      <c r="V785" s="16"/>
      <c r="W785" s="16"/>
      <c r="X785" s="16"/>
      <c r="Y785" s="16"/>
      <c r="Z785" s="16"/>
      <c r="AA785" s="16"/>
    </row>
    <row r="786" ht="12.0" customHeight="1">
      <c r="A786" s="63" t="s">
        <v>99</v>
      </c>
      <c r="B786" s="64">
        <v>0.25</v>
      </c>
      <c r="C786" s="60">
        <f t="shared" ref="C786:N786" si="866">C785*$B$16</f>
        <v>0</v>
      </c>
      <c r="D786" s="60">
        <f t="shared" si="866"/>
        <v>0</v>
      </c>
      <c r="E786" s="60">
        <f t="shared" si="866"/>
        <v>0</v>
      </c>
      <c r="F786" s="60">
        <f t="shared" si="866"/>
        <v>0</v>
      </c>
      <c r="G786" s="60">
        <f t="shared" si="866"/>
        <v>0</v>
      </c>
      <c r="H786" s="60">
        <f t="shared" si="866"/>
        <v>0</v>
      </c>
      <c r="I786" s="60">
        <f t="shared" si="866"/>
        <v>0</v>
      </c>
      <c r="J786" s="60">
        <f t="shared" si="866"/>
        <v>0</v>
      </c>
      <c r="K786" s="60">
        <f t="shared" si="866"/>
        <v>0</v>
      </c>
      <c r="L786" s="60">
        <f t="shared" si="866"/>
        <v>0</v>
      </c>
      <c r="M786" s="60">
        <f t="shared" si="866"/>
        <v>0</v>
      </c>
      <c r="N786" s="60">
        <f t="shared" si="866"/>
        <v>0</v>
      </c>
      <c r="O786" s="60">
        <f t="shared" si="864"/>
        <v>0</v>
      </c>
      <c r="P786" s="60">
        <f t="shared" ref="P786:S786" si="867">P785*$B786</f>
        <v>0</v>
      </c>
      <c r="Q786" s="60">
        <f t="shared" si="867"/>
        <v>0</v>
      </c>
      <c r="R786" s="60">
        <f t="shared" si="867"/>
        <v>0</v>
      </c>
      <c r="S786" s="60">
        <f t="shared" si="867"/>
        <v>0</v>
      </c>
      <c r="T786" s="16"/>
      <c r="U786" s="16"/>
      <c r="V786" s="16"/>
      <c r="W786" s="16"/>
      <c r="X786" s="16"/>
      <c r="Y786" s="16"/>
      <c r="Z786" s="16"/>
      <c r="AA786" s="16"/>
    </row>
    <row r="787" ht="12.0" customHeight="1">
      <c r="A787" s="63" t="s">
        <v>100</v>
      </c>
      <c r="B787" s="65">
        <f>1-B786</f>
        <v>0.75</v>
      </c>
      <c r="C787" s="60">
        <f t="shared" ref="C787:N787" si="868">C785*$B$17</f>
        <v>0</v>
      </c>
      <c r="D787" s="60">
        <f t="shared" si="868"/>
        <v>0</v>
      </c>
      <c r="E787" s="60">
        <f t="shared" si="868"/>
        <v>0</v>
      </c>
      <c r="F787" s="60">
        <f t="shared" si="868"/>
        <v>0</v>
      </c>
      <c r="G787" s="60">
        <f t="shared" si="868"/>
        <v>0</v>
      </c>
      <c r="H787" s="60">
        <f t="shared" si="868"/>
        <v>0</v>
      </c>
      <c r="I787" s="60">
        <f t="shared" si="868"/>
        <v>0</v>
      </c>
      <c r="J787" s="60">
        <f t="shared" si="868"/>
        <v>0</v>
      </c>
      <c r="K787" s="60">
        <f t="shared" si="868"/>
        <v>0</v>
      </c>
      <c r="L787" s="60">
        <f t="shared" si="868"/>
        <v>0</v>
      </c>
      <c r="M787" s="60">
        <f t="shared" si="868"/>
        <v>0</v>
      </c>
      <c r="N787" s="60">
        <f t="shared" si="868"/>
        <v>0</v>
      </c>
      <c r="O787" s="60">
        <f t="shared" si="864"/>
        <v>0</v>
      </c>
      <c r="P787" s="60">
        <f t="shared" ref="P787:S787" si="869">P785-P786</f>
        <v>0</v>
      </c>
      <c r="Q787" s="60">
        <f t="shared" si="869"/>
        <v>0</v>
      </c>
      <c r="R787" s="60">
        <f t="shared" si="869"/>
        <v>0</v>
      </c>
      <c r="S787" s="60">
        <f t="shared" si="869"/>
        <v>0</v>
      </c>
      <c r="T787" s="16"/>
      <c r="U787" s="16"/>
      <c r="V787" s="16"/>
      <c r="W787" s="16"/>
      <c r="X787" s="16"/>
      <c r="Y787" s="16"/>
      <c r="Z787" s="16"/>
      <c r="AA787" s="16"/>
    </row>
    <row r="788" ht="12.0" customHeight="1">
      <c r="A788" s="51" t="str">
        <f>Vendas!A799</f>
        <v/>
      </c>
      <c r="B788" s="29"/>
      <c r="C788" s="52" t="s">
        <v>73</v>
      </c>
      <c r="D788" s="52" t="s">
        <v>74</v>
      </c>
      <c r="E788" s="52" t="s">
        <v>75</v>
      </c>
      <c r="F788" s="52" t="s">
        <v>76</v>
      </c>
      <c r="G788" s="52" t="s">
        <v>77</v>
      </c>
      <c r="H788" s="52" t="s">
        <v>78</v>
      </c>
      <c r="I788" s="52" t="s">
        <v>79</v>
      </c>
      <c r="J788" s="52" t="s">
        <v>80</v>
      </c>
      <c r="K788" s="52" t="s">
        <v>81</v>
      </c>
      <c r="L788" s="52" t="s">
        <v>82</v>
      </c>
      <c r="M788" s="52" t="s">
        <v>83</v>
      </c>
      <c r="N788" s="52" t="s">
        <v>84</v>
      </c>
      <c r="O788" s="52" t="s">
        <v>26</v>
      </c>
      <c r="P788" s="52" t="s">
        <v>27</v>
      </c>
      <c r="Q788" s="52" t="s">
        <v>28</v>
      </c>
      <c r="R788" s="52" t="s">
        <v>29</v>
      </c>
      <c r="S788" s="52" t="s">
        <v>30</v>
      </c>
      <c r="T788" s="16"/>
      <c r="U788" s="16"/>
      <c r="V788" s="16"/>
      <c r="W788" s="16"/>
      <c r="X788" s="16"/>
      <c r="Y788" s="16"/>
      <c r="Z788" s="16"/>
      <c r="AA788" s="16"/>
    </row>
    <row r="789" ht="12.0" customHeight="1">
      <c r="A789" s="58" t="s">
        <v>102</v>
      </c>
      <c r="B789" s="29"/>
      <c r="C789" s="56" t="str">
        <f>Vendas!C801</f>
        <v/>
      </c>
      <c r="D789" s="56" t="str">
        <f>Vendas!D801</f>
        <v/>
      </c>
      <c r="E789" s="56" t="str">
        <f>Vendas!E801</f>
        <v/>
      </c>
      <c r="F789" s="56" t="str">
        <f>Vendas!F801</f>
        <v/>
      </c>
      <c r="G789" s="56" t="str">
        <f>Vendas!G801</f>
        <v/>
      </c>
      <c r="H789" s="56" t="str">
        <f>Vendas!H801</f>
        <v/>
      </c>
      <c r="I789" s="56" t="str">
        <f>Vendas!I801</f>
        <v/>
      </c>
      <c r="J789" s="56" t="str">
        <f>Vendas!J801</f>
        <v/>
      </c>
      <c r="K789" s="56" t="str">
        <f>Vendas!K801</f>
        <v/>
      </c>
      <c r="L789" s="56" t="str">
        <f>Vendas!L801</f>
        <v/>
      </c>
      <c r="M789" s="56" t="str">
        <f>Vendas!M801</f>
        <v/>
      </c>
      <c r="N789" s="56" t="str">
        <f>Vendas!N801</f>
        <v/>
      </c>
      <c r="O789" s="56">
        <f>SUM(C789:N789)</f>
        <v>0</v>
      </c>
      <c r="P789" s="56" t="str">
        <f>Vendas!P801</f>
        <v/>
      </c>
      <c r="Q789" s="56" t="str">
        <f>Vendas!Q801</f>
        <v/>
      </c>
      <c r="R789" s="56" t="str">
        <f>Vendas!R801</f>
        <v/>
      </c>
      <c r="S789" s="56" t="str">
        <f>Vendas!S801</f>
        <v/>
      </c>
      <c r="T789" s="16"/>
      <c r="U789" s="16"/>
      <c r="V789" s="16"/>
      <c r="W789" s="16"/>
      <c r="X789" s="16"/>
      <c r="Y789" s="16"/>
      <c r="Z789" s="16"/>
      <c r="AA789" s="16"/>
    </row>
    <row r="790" ht="12.0" customHeight="1">
      <c r="A790" s="63" t="s">
        <v>111</v>
      </c>
      <c r="B790" s="45">
        <v>0.0</v>
      </c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16"/>
      <c r="U790" s="16"/>
      <c r="V790" s="16"/>
      <c r="W790" s="16"/>
      <c r="X790" s="16"/>
      <c r="Y790" s="16"/>
      <c r="Z790" s="16"/>
      <c r="AA790" s="16"/>
    </row>
    <row r="791" ht="12.0" customHeight="1">
      <c r="A791" s="58" t="s">
        <v>103</v>
      </c>
      <c r="B791" s="29"/>
      <c r="C791" s="60">
        <f>Vendas!C802*(1-$B790)</f>
        <v>0</v>
      </c>
      <c r="D791" s="60">
        <f>Vendas!D802*(1-$B790)</f>
        <v>0</v>
      </c>
      <c r="E791" s="60">
        <f>Vendas!E802*(1-$B790)</f>
        <v>0</v>
      </c>
      <c r="F791" s="60">
        <f>Vendas!F802*(1-$B790)</f>
        <v>0</v>
      </c>
      <c r="G791" s="60">
        <f>Vendas!G802*(1-$B790)</f>
        <v>0</v>
      </c>
      <c r="H791" s="60">
        <f>Vendas!H802*(1-$B790)</f>
        <v>0</v>
      </c>
      <c r="I791" s="60">
        <f>Vendas!I802*(1-$B790)</f>
        <v>0</v>
      </c>
      <c r="J791" s="60">
        <f>Vendas!J802*(1-$B790)</f>
        <v>0</v>
      </c>
      <c r="K791" s="60">
        <f>Vendas!K802*(1-$B790)</f>
        <v>0</v>
      </c>
      <c r="L791" s="60">
        <f>Vendas!L802*(1-$B790)</f>
        <v>0</v>
      </c>
      <c r="M791" s="60">
        <f>Vendas!M802*(1-$B790)</f>
        <v>0</v>
      </c>
      <c r="N791" s="60">
        <f>Vendas!N802*(1-$B790)</f>
        <v>0</v>
      </c>
      <c r="O791" s="60">
        <f>AVERAGE(C791:N791)</f>
        <v>0</v>
      </c>
      <c r="P791" s="60">
        <f>Vendas!P802*(1-Aprovisionamento!$B790)</f>
        <v>0</v>
      </c>
      <c r="Q791" s="60">
        <f>Vendas!Q802*(1-Aprovisionamento!$B790)</f>
        <v>0</v>
      </c>
      <c r="R791" s="60">
        <f>Vendas!R802*(1-Aprovisionamento!$B790)</f>
        <v>0</v>
      </c>
      <c r="S791" s="60">
        <f>Vendas!S802*(1-Aprovisionamento!$B790)</f>
        <v>0</v>
      </c>
      <c r="T791" s="16"/>
      <c r="U791" s="16"/>
      <c r="V791" s="16"/>
      <c r="W791" s="16"/>
      <c r="X791" s="16"/>
      <c r="Y791" s="16"/>
      <c r="Z791" s="16"/>
      <c r="AA791" s="16"/>
    </row>
    <row r="792" ht="12.0" customHeight="1">
      <c r="A792" s="58" t="s">
        <v>112</v>
      </c>
      <c r="B792" s="29"/>
      <c r="C792" s="60">
        <f t="shared" ref="C792:N792" si="870">C789*C791</f>
        <v>0</v>
      </c>
      <c r="D792" s="60">
        <f t="shared" si="870"/>
        <v>0</v>
      </c>
      <c r="E792" s="60">
        <f t="shared" si="870"/>
        <v>0</v>
      </c>
      <c r="F792" s="60">
        <f t="shared" si="870"/>
        <v>0</v>
      </c>
      <c r="G792" s="60">
        <f t="shared" si="870"/>
        <v>0</v>
      </c>
      <c r="H792" s="60">
        <f t="shared" si="870"/>
        <v>0</v>
      </c>
      <c r="I792" s="60">
        <f t="shared" si="870"/>
        <v>0</v>
      </c>
      <c r="J792" s="60">
        <f t="shared" si="870"/>
        <v>0</v>
      </c>
      <c r="K792" s="60">
        <f t="shared" si="870"/>
        <v>0</v>
      </c>
      <c r="L792" s="60">
        <f t="shared" si="870"/>
        <v>0</v>
      </c>
      <c r="M792" s="60">
        <f t="shared" si="870"/>
        <v>0</v>
      </c>
      <c r="N792" s="60">
        <f t="shared" si="870"/>
        <v>0</v>
      </c>
      <c r="O792" s="60">
        <f>SUM(C792:N792)</f>
        <v>0</v>
      </c>
      <c r="P792" s="60">
        <f t="shared" ref="P792:S792" si="871">P789*P791</f>
        <v>0</v>
      </c>
      <c r="Q792" s="60">
        <f t="shared" si="871"/>
        <v>0</v>
      </c>
      <c r="R792" s="60">
        <f t="shared" si="871"/>
        <v>0</v>
      </c>
      <c r="S792" s="60">
        <f t="shared" si="871"/>
        <v>0</v>
      </c>
      <c r="T792" s="16"/>
      <c r="U792" s="16"/>
      <c r="V792" s="16"/>
      <c r="W792" s="16"/>
      <c r="X792" s="16"/>
      <c r="Y792" s="16"/>
      <c r="Z792" s="16"/>
      <c r="AA792" s="16"/>
    </row>
    <row r="793" ht="12.0" customHeight="1">
      <c r="A793" s="58" t="s">
        <v>96</v>
      </c>
      <c r="B793" s="29"/>
      <c r="C793" s="61" t="str">
        <f>Vendas!C804</f>
        <v/>
      </c>
      <c r="D793" s="61" t="str">
        <f>Vendas!D804</f>
        <v/>
      </c>
      <c r="E793" s="61" t="str">
        <f>Vendas!E804</f>
        <v/>
      </c>
      <c r="F793" s="61" t="str">
        <f>Vendas!F804</f>
        <v/>
      </c>
      <c r="G793" s="61" t="str">
        <f>Vendas!G804</f>
        <v/>
      </c>
      <c r="H793" s="61" t="str">
        <f>Vendas!H804</f>
        <v/>
      </c>
      <c r="I793" s="61" t="str">
        <f>Vendas!I804</f>
        <v/>
      </c>
      <c r="J793" s="61" t="str">
        <f>Vendas!J804</f>
        <v/>
      </c>
      <c r="K793" s="61" t="str">
        <f>Vendas!K804</f>
        <v/>
      </c>
      <c r="L793" s="61" t="str">
        <f>Vendas!L804</f>
        <v/>
      </c>
      <c r="M793" s="61" t="str">
        <f>Vendas!M804</f>
        <v/>
      </c>
      <c r="N793" s="61" t="str">
        <f>Vendas!N804</f>
        <v/>
      </c>
      <c r="O793" s="60"/>
      <c r="P793" s="60"/>
      <c r="Q793" s="60"/>
      <c r="R793" s="60"/>
      <c r="S793" s="60"/>
      <c r="T793" s="16"/>
      <c r="U793" s="16"/>
      <c r="V793" s="16"/>
      <c r="W793" s="16"/>
      <c r="X793" s="16"/>
      <c r="Y793" s="16"/>
      <c r="Z793" s="16"/>
      <c r="AA793" s="16"/>
    </row>
    <row r="794" ht="12.0" customHeight="1">
      <c r="A794" s="58" t="s">
        <v>113</v>
      </c>
      <c r="B794" s="29"/>
      <c r="C794" s="60">
        <f t="shared" ref="C794:N794" si="872">C792*C793</f>
        <v>0</v>
      </c>
      <c r="D794" s="60">
        <f t="shared" si="872"/>
        <v>0</v>
      </c>
      <c r="E794" s="60">
        <f t="shared" si="872"/>
        <v>0</v>
      </c>
      <c r="F794" s="60">
        <f t="shared" si="872"/>
        <v>0</v>
      </c>
      <c r="G794" s="60">
        <f t="shared" si="872"/>
        <v>0</v>
      </c>
      <c r="H794" s="60">
        <f t="shared" si="872"/>
        <v>0</v>
      </c>
      <c r="I794" s="60">
        <f t="shared" si="872"/>
        <v>0</v>
      </c>
      <c r="J794" s="60">
        <f t="shared" si="872"/>
        <v>0</v>
      </c>
      <c r="K794" s="60">
        <f t="shared" si="872"/>
        <v>0</v>
      </c>
      <c r="L794" s="60">
        <f t="shared" si="872"/>
        <v>0</v>
      </c>
      <c r="M794" s="60">
        <f t="shared" si="872"/>
        <v>0</v>
      </c>
      <c r="N794" s="60">
        <f t="shared" si="872"/>
        <v>0</v>
      </c>
      <c r="O794" s="60">
        <f t="shared" ref="O794:O797" si="875">SUM(C794:N794)</f>
        <v>0</v>
      </c>
      <c r="P794" s="60">
        <f t="shared" ref="P794:S794" si="873">P792*$C793</f>
        <v>0</v>
      </c>
      <c r="Q794" s="60">
        <f t="shared" si="873"/>
        <v>0</v>
      </c>
      <c r="R794" s="60">
        <f t="shared" si="873"/>
        <v>0</v>
      </c>
      <c r="S794" s="60">
        <f t="shared" si="873"/>
        <v>0</v>
      </c>
      <c r="T794" s="16"/>
      <c r="U794" s="16"/>
      <c r="V794" s="16"/>
      <c r="W794" s="16"/>
      <c r="X794" s="16"/>
      <c r="Y794" s="16"/>
      <c r="Z794" s="16"/>
      <c r="AA794" s="16"/>
    </row>
    <row r="795" ht="12.0" customHeight="1">
      <c r="A795" s="58" t="s">
        <v>98</v>
      </c>
      <c r="B795" s="29"/>
      <c r="C795" s="60">
        <f t="shared" ref="C795:N795" si="874">C792+C794</f>
        <v>0</v>
      </c>
      <c r="D795" s="60">
        <f t="shared" si="874"/>
        <v>0</v>
      </c>
      <c r="E795" s="60">
        <f t="shared" si="874"/>
        <v>0</v>
      </c>
      <c r="F795" s="60">
        <f t="shared" si="874"/>
        <v>0</v>
      </c>
      <c r="G795" s="60">
        <f t="shared" si="874"/>
        <v>0</v>
      </c>
      <c r="H795" s="60">
        <f t="shared" si="874"/>
        <v>0</v>
      </c>
      <c r="I795" s="60">
        <f t="shared" si="874"/>
        <v>0</v>
      </c>
      <c r="J795" s="60">
        <f t="shared" si="874"/>
        <v>0</v>
      </c>
      <c r="K795" s="60">
        <f t="shared" si="874"/>
        <v>0</v>
      </c>
      <c r="L795" s="60">
        <f t="shared" si="874"/>
        <v>0</v>
      </c>
      <c r="M795" s="60">
        <f t="shared" si="874"/>
        <v>0</v>
      </c>
      <c r="N795" s="60">
        <f t="shared" si="874"/>
        <v>0</v>
      </c>
      <c r="O795" s="60">
        <f t="shared" si="875"/>
        <v>0</v>
      </c>
      <c r="P795" s="60">
        <f t="shared" ref="P795:S795" si="876">P792+P794</f>
        <v>0</v>
      </c>
      <c r="Q795" s="60">
        <f t="shared" si="876"/>
        <v>0</v>
      </c>
      <c r="R795" s="60">
        <f t="shared" si="876"/>
        <v>0</v>
      </c>
      <c r="S795" s="60">
        <f t="shared" si="876"/>
        <v>0</v>
      </c>
      <c r="T795" s="16"/>
      <c r="U795" s="16"/>
      <c r="V795" s="16"/>
      <c r="W795" s="16"/>
      <c r="X795" s="16"/>
      <c r="Y795" s="16"/>
      <c r="Z795" s="16"/>
      <c r="AA795" s="16"/>
    </row>
    <row r="796" ht="12.0" customHeight="1">
      <c r="A796" s="63" t="s">
        <v>99</v>
      </c>
      <c r="B796" s="64">
        <v>0.25</v>
      </c>
      <c r="C796" s="60">
        <f t="shared" ref="C796:N796" si="877">C795*$B$16</f>
        <v>0</v>
      </c>
      <c r="D796" s="60">
        <f t="shared" si="877"/>
        <v>0</v>
      </c>
      <c r="E796" s="60">
        <f t="shared" si="877"/>
        <v>0</v>
      </c>
      <c r="F796" s="60">
        <f t="shared" si="877"/>
        <v>0</v>
      </c>
      <c r="G796" s="60">
        <f t="shared" si="877"/>
        <v>0</v>
      </c>
      <c r="H796" s="60">
        <f t="shared" si="877"/>
        <v>0</v>
      </c>
      <c r="I796" s="60">
        <f t="shared" si="877"/>
        <v>0</v>
      </c>
      <c r="J796" s="60">
        <f t="shared" si="877"/>
        <v>0</v>
      </c>
      <c r="K796" s="60">
        <f t="shared" si="877"/>
        <v>0</v>
      </c>
      <c r="L796" s="60">
        <f t="shared" si="877"/>
        <v>0</v>
      </c>
      <c r="M796" s="60">
        <f t="shared" si="877"/>
        <v>0</v>
      </c>
      <c r="N796" s="60">
        <f t="shared" si="877"/>
        <v>0</v>
      </c>
      <c r="O796" s="60">
        <f t="shared" si="875"/>
        <v>0</v>
      </c>
      <c r="P796" s="60">
        <f t="shared" ref="P796:S796" si="878">P795*$B796</f>
        <v>0</v>
      </c>
      <c r="Q796" s="60">
        <f t="shared" si="878"/>
        <v>0</v>
      </c>
      <c r="R796" s="60">
        <f t="shared" si="878"/>
        <v>0</v>
      </c>
      <c r="S796" s="60">
        <f t="shared" si="878"/>
        <v>0</v>
      </c>
      <c r="T796" s="16"/>
      <c r="U796" s="16"/>
      <c r="V796" s="16"/>
      <c r="W796" s="16"/>
      <c r="X796" s="16"/>
      <c r="Y796" s="16"/>
      <c r="Z796" s="16"/>
      <c r="AA796" s="16"/>
    </row>
    <row r="797" ht="12.0" customHeight="1">
      <c r="A797" s="63" t="s">
        <v>100</v>
      </c>
      <c r="B797" s="65">
        <f>1-B796</f>
        <v>0.75</v>
      </c>
      <c r="C797" s="60">
        <f t="shared" ref="C797:N797" si="879">C795*$B$17</f>
        <v>0</v>
      </c>
      <c r="D797" s="60">
        <f t="shared" si="879"/>
        <v>0</v>
      </c>
      <c r="E797" s="60">
        <f t="shared" si="879"/>
        <v>0</v>
      </c>
      <c r="F797" s="60">
        <f t="shared" si="879"/>
        <v>0</v>
      </c>
      <c r="G797" s="60">
        <f t="shared" si="879"/>
        <v>0</v>
      </c>
      <c r="H797" s="60">
        <f t="shared" si="879"/>
        <v>0</v>
      </c>
      <c r="I797" s="60">
        <f t="shared" si="879"/>
        <v>0</v>
      </c>
      <c r="J797" s="60">
        <f t="shared" si="879"/>
        <v>0</v>
      </c>
      <c r="K797" s="60">
        <f t="shared" si="879"/>
        <v>0</v>
      </c>
      <c r="L797" s="60">
        <f t="shared" si="879"/>
        <v>0</v>
      </c>
      <c r="M797" s="60">
        <f t="shared" si="879"/>
        <v>0</v>
      </c>
      <c r="N797" s="60">
        <f t="shared" si="879"/>
        <v>0</v>
      </c>
      <c r="O797" s="60">
        <f t="shared" si="875"/>
        <v>0</v>
      </c>
      <c r="P797" s="60">
        <f t="shared" ref="P797:S797" si="880">P795-P796</f>
        <v>0</v>
      </c>
      <c r="Q797" s="60">
        <f t="shared" si="880"/>
        <v>0</v>
      </c>
      <c r="R797" s="60">
        <f t="shared" si="880"/>
        <v>0</v>
      </c>
      <c r="S797" s="60">
        <f t="shared" si="880"/>
        <v>0</v>
      </c>
      <c r="T797" s="16"/>
      <c r="U797" s="16"/>
      <c r="V797" s="16"/>
      <c r="W797" s="16"/>
      <c r="X797" s="16"/>
      <c r="Y797" s="16"/>
      <c r="Z797" s="16"/>
      <c r="AA797" s="16"/>
    </row>
    <row r="798" ht="12.0" customHeight="1">
      <c r="A798" s="51" t="str">
        <f>Vendas!A809</f>
        <v/>
      </c>
      <c r="B798" s="29"/>
      <c r="C798" s="52" t="s">
        <v>73</v>
      </c>
      <c r="D798" s="52" t="s">
        <v>74</v>
      </c>
      <c r="E798" s="52" t="s">
        <v>75</v>
      </c>
      <c r="F798" s="52" t="s">
        <v>76</v>
      </c>
      <c r="G798" s="52" t="s">
        <v>77</v>
      </c>
      <c r="H798" s="52" t="s">
        <v>78</v>
      </c>
      <c r="I798" s="52" t="s">
        <v>79</v>
      </c>
      <c r="J798" s="52" t="s">
        <v>80</v>
      </c>
      <c r="K798" s="52" t="s">
        <v>81</v>
      </c>
      <c r="L798" s="52" t="s">
        <v>82</v>
      </c>
      <c r="M798" s="52" t="s">
        <v>83</v>
      </c>
      <c r="N798" s="52" t="s">
        <v>84</v>
      </c>
      <c r="O798" s="52" t="s">
        <v>26</v>
      </c>
      <c r="P798" s="52" t="s">
        <v>27</v>
      </c>
      <c r="Q798" s="52" t="s">
        <v>28</v>
      </c>
      <c r="R798" s="52" t="s">
        <v>29</v>
      </c>
      <c r="S798" s="52" t="s">
        <v>30</v>
      </c>
      <c r="T798" s="16"/>
      <c r="U798" s="16"/>
      <c r="V798" s="16"/>
      <c r="W798" s="16"/>
      <c r="X798" s="16"/>
      <c r="Y798" s="16"/>
      <c r="Z798" s="16"/>
      <c r="AA798" s="16"/>
    </row>
    <row r="799" ht="12.0" customHeight="1">
      <c r="A799" s="58" t="s">
        <v>102</v>
      </c>
      <c r="B799" s="29"/>
      <c r="C799" s="56" t="str">
        <f>Vendas!C811</f>
        <v/>
      </c>
      <c r="D799" s="56" t="str">
        <f>Vendas!D811</f>
        <v/>
      </c>
      <c r="E799" s="56" t="str">
        <f>Vendas!E811</f>
        <v/>
      </c>
      <c r="F799" s="56" t="str">
        <f>Vendas!F811</f>
        <v/>
      </c>
      <c r="G799" s="56" t="str">
        <f>Vendas!G811</f>
        <v/>
      </c>
      <c r="H799" s="56" t="str">
        <f>Vendas!H811</f>
        <v/>
      </c>
      <c r="I799" s="56" t="str">
        <f>Vendas!I811</f>
        <v/>
      </c>
      <c r="J799" s="56" t="str">
        <f>Vendas!J811</f>
        <v/>
      </c>
      <c r="K799" s="56" t="str">
        <f>Vendas!K811</f>
        <v/>
      </c>
      <c r="L799" s="56" t="str">
        <f>Vendas!L811</f>
        <v/>
      </c>
      <c r="M799" s="56" t="str">
        <f>Vendas!M811</f>
        <v/>
      </c>
      <c r="N799" s="56" t="str">
        <f>Vendas!N811</f>
        <v/>
      </c>
      <c r="O799" s="56">
        <f>SUM(C799:N799)</f>
        <v>0</v>
      </c>
      <c r="P799" s="56" t="str">
        <f>Vendas!P811</f>
        <v/>
      </c>
      <c r="Q799" s="56" t="str">
        <f>Vendas!Q811</f>
        <v/>
      </c>
      <c r="R799" s="56" t="str">
        <f>Vendas!R811</f>
        <v/>
      </c>
      <c r="S799" s="56" t="str">
        <f>Vendas!S811</f>
        <v/>
      </c>
      <c r="T799" s="16"/>
      <c r="U799" s="16"/>
      <c r="V799" s="16"/>
      <c r="W799" s="16"/>
      <c r="X799" s="16"/>
      <c r="Y799" s="16"/>
      <c r="Z799" s="16"/>
      <c r="AA799" s="16"/>
    </row>
    <row r="800" ht="12.0" customHeight="1">
      <c r="A800" s="63" t="s">
        <v>111</v>
      </c>
      <c r="B800" s="45">
        <v>0.0</v>
      </c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16"/>
      <c r="U800" s="16"/>
      <c r="V800" s="16"/>
      <c r="W800" s="16"/>
      <c r="X800" s="16"/>
      <c r="Y800" s="16"/>
      <c r="Z800" s="16"/>
      <c r="AA800" s="16"/>
    </row>
    <row r="801" ht="12.0" customHeight="1">
      <c r="A801" s="58" t="s">
        <v>103</v>
      </c>
      <c r="B801" s="29"/>
      <c r="C801" s="60">
        <f>Vendas!C812*(1-$B800)</f>
        <v>0</v>
      </c>
      <c r="D801" s="60">
        <f>Vendas!D812*(1-$B800)</f>
        <v>0</v>
      </c>
      <c r="E801" s="60">
        <f>Vendas!E812*(1-$B800)</f>
        <v>0</v>
      </c>
      <c r="F801" s="60">
        <f>Vendas!F812*(1-$B800)</f>
        <v>0</v>
      </c>
      <c r="G801" s="60">
        <f>Vendas!G812*(1-$B800)</f>
        <v>0</v>
      </c>
      <c r="H801" s="60">
        <f>Vendas!H812*(1-$B800)</f>
        <v>0</v>
      </c>
      <c r="I801" s="60">
        <f>Vendas!I812*(1-$B800)</f>
        <v>0</v>
      </c>
      <c r="J801" s="60">
        <f>Vendas!J812*(1-$B800)</f>
        <v>0</v>
      </c>
      <c r="K801" s="60">
        <f>Vendas!K812*(1-$B800)</f>
        <v>0</v>
      </c>
      <c r="L801" s="60">
        <f>Vendas!L812*(1-$B800)</f>
        <v>0</v>
      </c>
      <c r="M801" s="60">
        <f>Vendas!M812*(1-$B800)</f>
        <v>0</v>
      </c>
      <c r="N801" s="60">
        <f>Vendas!N812*(1-$B800)</f>
        <v>0</v>
      </c>
      <c r="O801" s="60">
        <f>AVERAGE(C801:N801)</f>
        <v>0</v>
      </c>
      <c r="P801" s="60">
        <f>Vendas!P812*(1-Aprovisionamento!$B800)</f>
        <v>0</v>
      </c>
      <c r="Q801" s="60">
        <f>Vendas!Q812*(1-Aprovisionamento!$B800)</f>
        <v>0</v>
      </c>
      <c r="R801" s="60">
        <f>Vendas!R812*(1-Aprovisionamento!$B800)</f>
        <v>0</v>
      </c>
      <c r="S801" s="60">
        <f>Vendas!S812*(1-Aprovisionamento!$B800)</f>
        <v>0</v>
      </c>
      <c r="T801" s="16"/>
      <c r="U801" s="16"/>
      <c r="V801" s="16"/>
      <c r="W801" s="16"/>
      <c r="X801" s="16"/>
      <c r="Y801" s="16"/>
      <c r="Z801" s="16"/>
      <c r="AA801" s="16"/>
    </row>
    <row r="802" ht="12.0" customHeight="1">
      <c r="A802" s="58" t="s">
        <v>112</v>
      </c>
      <c r="B802" s="29"/>
      <c r="C802" s="60">
        <f t="shared" ref="C802:N802" si="881">C799*C801</f>
        <v>0</v>
      </c>
      <c r="D802" s="60">
        <f t="shared" si="881"/>
        <v>0</v>
      </c>
      <c r="E802" s="60">
        <f t="shared" si="881"/>
        <v>0</v>
      </c>
      <c r="F802" s="60">
        <f t="shared" si="881"/>
        <v>0</v>
      </c>
      <c r="G802" s="60">
        <f t="shared" si="881"/>
        <v>0</v>
      </c>
      <c r="H802" s="60">
        <f t="shared" si="881"/>
        <v>0</v>
      </c>
      <c r="I802" s="60">
        <f t="shared" si="881"/>
        <v>0</v>
      </c>
      <c r="J802" s="60">
        <f t="shared" si="881"/>
        <v>0</v>
      </c>
      <c r="K802" s="60">
        <f t="shared" si="881"/>
        <v>0</v>
      </c>
      <c r="L802" s="60">
        <f t="shared" si="881"/>
        <v>0</v>
      </c>
      <c r="M802" s="60">
        <f t="shared" si="881"/>
        <v>0</v>
      </c>
      <c r="N802" s="60">
        <f t="shared" si="881"/>
        <v>0</v>
      </c>
      <c r="O802" s="60">
        <f>SUM(C802:N802)</f>
        <v>0</v>
      </c>
      <c r="P802" s="60">
        <f t="shared" ref="P802:S802" si="882">P799*P801</f>
        <v>0</v>
      </c>
      <c r="Q802" s="60">
        <f t="shared" si="882"/>
        <v>0</v>
      </c>
      <c r="R802" s="60">
        <f t="shared" si="882"/>
        <v>0</v>
      </c>
      <c r="S802" s="60">
        <f t="shared" si="882"/>
        <v>0</v>
      </c>
      <c r="T802" s="16"/>
      <c r="U802" s="16"/>
      <c r="V802" s="16"/>
      <c r="W802" s="16"/>
      <c r="X802" s="16"/>
      <c r="Y802" s="16"/>
      <c r="Z802" s="16"/>
      <c r="AA802" s="16"/>
    </row>
    <row r="803" ht="12.0" customHeight="1">
      <c r="A803" s="58" t="s">
        <v>96</v>
      </c>
      <c r="B803" s="29"/>
      <c r="C803" s="61" t="str">
        <f>Vendas!C814</f>
        <v/>
      </c>
      <c r="D803" s="61" t="str">
        <f>Vendas!D814</f>
        <v/>
      </c>
      <c r="E803" s="61" t="str">
        <f>Vendas!E814</f>
        <v/>
      </c>
      <c r="F803" s="61" t="str">
        <f>Vendas!F814</f>
        <v/>
      </c>
      <c r="G803" s="61" t="str">
        <f>Vendas!G814</f>
        <v/>
      </c>
      <c r="H803" s="61" t="str">
        <f>Vendas!H814</f>
        <v/>
      </c>
      <c r="I803" s="61" t="str">
        <f>Vendas!I814</f>
        <v/>
      </c>
      <c r="J803" s="61" t="str">
        <f>Vendas!J814</f>
        <v/>
      </c>
      <c r="K803" s="61" t="str">
        <f>Vendas!K814</f>
        <v/>
      </c>
      <c r="L803" s="61" t="str">
        <f>Vendas!L814</f>
        <v/>
      </c>
      <c r="M803" s="61" t="str">
        <f>Vendas!M814</f>
        <v/>
      </c>
      <c r="N803" s="61" t="str">
        <f>Vendas!N814</f>
        <v/>
      </c>
      <c r="O803" s="60"/>
      <c r="P803" s="60"/>
      <c r="Q803" s="60"/>
      <c r="R803" s="60"/>
      <c r="S803" s="60"/>
      <c r="T803" s="16"/>
      <c r="U803" s="16"/>
      <c r="V803" s="16"/>
      <c r="W803" s="16"/>
      <c r="X803" s="16"/>
      <c r="Y803" s="16"/>
      <c r="Z803" s="16"/>
      <c r="AA803" s="16"/>
    </row>
    <row r="804" ht="12.0" customHeight="1">
      <c r="A804" s="58" t="s">
        <v>113</v>
      </c>
      <c r="B804" s="29"/>
      <c r="C804" s="60">
        <f t="shared" ref="C804:N804" si="883">C802*C803</f>
        <v>0</v>
      </c>
      <c r="D804" s="60">
        <f t="shared" si="883"/>
        <v>0</v>
      </c>
      <c r="E804" s="60">
        <f t="shared" si="883"/>
        <v>0</v>
      </c>
      <c r="F804" s="60">
        <f t="shared" si="883"/>
        <v>0</v>
      </c>
      <c r="G804" s="60">
        <f t="shared" si="883"/>
        <v>0</v>
      </c>
      <c r="H804" s="60">
        <f t="shared" si="883"/>
        <v>0</v>
      </c>
      <c r="I804" s="60">
        <f t="shared" si="883"/>
        <v>0</v>
      </c>
      <c r="J804" s="60">
        <f t="shared" si="883"/>
        <v>0</v>
      </c>
      <c r="K804" s="60">
        <f t="shared" si="883"/>
        <v>0</v>
      </c>
      <c r="L804" s="60">
        <f t="shared" si="883"/>
        <v>0</v>
      </c>
      <c r="M804" s="60">
        <f t="shared" si="883"/>
        <v>0</v>
      </c>
      <c r="N804" s="60">
        <f t="shared" si="883"/>
        <v>0</v>
      </c>
      <c r="O804" s="60">
        <f t="shared" ref="O804:O807" si="886">SUM(C804:N804)</f>
        <v>0</v>
      </c>
      <c r="P804" s="60">
        <f t="shared" ref="P804:S804" si="884">P802*$C803</f>
        <v>0</v>
      </c>
      <c r="Q804" s="60">
        <f t="shared" si="884"/>
        <v>0</v>
      </c>
      <c r="R804" s="60">
        <f t="shared" si="884"/>
        <v>0</v>
      </c>
      <c r="S804" s="60">
        <f t="shared" si="884"/>
        <v>0</v>
      </c>
      <c r="T804" s="16"/>
      <c r="U804" s="16"/>
      <c r="V804" s="16"/>
      <c r="W804" s="16"/>
      <c r="X804" s="16"/>
      <c r="Y804" s="16"/>
      <c r="Z804" s="16"/>
      <c r="AA804" s="16"/>
    </row>
    <row r="805" ht="12.0" customHeight="1">
      <c r="A805" s="58" t="s">
        <v>98</v>
      </c>
      <c r="B805" s="29"/>
      <c r="C805" s="60">
        <f t="shared" ref="C805:N805" si="885">C802+C804</f>
        <v>0</v>
      </c>
      <c r="D805" s="60">
        <f t="shared" si="885"/>
        <v>0</v>
      </c>
      <c r="E805" s="60">
        <f t="shared" si="885"/>
        <v>0</v>
      </c>
      <c r="F805" s="60">
        <f t="shared" si="885"/>
        <v>0</v>
      </c>
      <c r="G805" s="60">
        <f t="shared" si="885"/>
        <v>0</v>
      </c>
      <c r="H805" s="60">
        <f t="shared" si="885"/>
        <v>0</v>
      </c>
      <c r="I805" s="60">
        <f t="shared" si="885"/>
        <v>0</v>
      </c>
      <c r="J805" s="60">
        <f t="shared" si="885"/>
        <v>0</v>
      </c>
      <c r="K805" s="60">
        <f t="shared" si="885"/>
        <v>0</v>
      </c>
      <c r="L805" s="60">
        <f t="shared" si="885"/>
        <v>0</v>
      </c>
      <c r="M805" s="60">
        <f t="shared" si="885"/>
        <v>0</v>
      </c>
      <c r="N805" s="60">
        <f t="shared" si="885"/>
        <v>0</v>
      </c>
      <c r="O805" s="60">
        <f t="shared" si="886"/>
        <v>0</v>
      </c>
      <c r="P805" s="60">
        <f t="shared" ref="P805:S805" si="887">P802+P804</f>
        <v>0</v>
      </c>
      <c r="Q805" s="60">
        <f t="shared" si="887"/>
        <v>0</v>
      </c>
      <c r="R805" s="60">
        <f t="shared" si="887"/>
        <v>0</v>
      </c>
      <c r="S805" s="60">
        <f t="shared" si="887"/>
        <v>0</v>
      </c>
      <c r="T805" s="16"/>
      <c r="U805" s="16"/>
      <c r="V805" s="16"/>
      <c r="W805" s="16"/>
      <c r="X805" s="16"/>
      <c r="Y805" s="16"/>
      <c r="Z805" s="16"/>
      <c r="AA805" s="16"/>
    </row>
    <row r="806" ht="12.0" customHeight="1">
      <c r="A806" s="63" t="s">
        <v>99</v>
      </c>
      <c r="B806" s="64">
        <v>0.25</v>
      </c>
      <c r="C806" s="60">
        <f t="shared" ref="C806:N806" si="888">C805*$B$16</f>
        <v>0</v>
      </c>
      <c r="D806" s="60">
        <f t="shared" si="888"/>
        <v>0</v>
      </c>
      <c r="E806" s="60">
        <f t="shared" si="888"/>
        <v>0</v>
      </c>
      <c r="F806" s="60">
        <f t="shared" si="888"/>
        <v>0</v>
      </c>
      <c r="G806" s="60">
        <f t="shared" si="888"/>
        <v>0</v>
      </c>
      <c r="H806" s="60">
        <f t="shared" si="888"/>
        <v>0</v>
      </c>
      <c r="I806" s="60">
        <f t="shared" si="888"/>
        <v>0</v>
      </c>
      <c r="J806" s="60">
        <f t="shared" si="888"/>
        <v>0</v>
      </c>
      <c r="K806" s="60">
        <f t="shared" si="888"/>
        <v>0</v>
      </c>
      <c r="L806" s="60">
        <f t="shared" si="888"/>
        <v>0</v>
      </c>
      <c r="M806" s="60">
        <f t="shared" si="888"/>
        <v>0</v>
      </c>
      <c r="N806" s="60">
        <f t="shared" si="888"/>
        <v>0</v>
      </c>
      <c r="O806" s="60">
        <f t="shared" si="886"/>
        <v>0</v>
      </c>
      <c r="P806" s="60">
        <f t="shared" ref="P806:S806" si="889">P805*$B806</f>
        <v>0</v>
      </c>
      <c r="Q806" s="60">
        <f t="shared" si="889"/>
        <v>0</v>
      </c>
      <c r="R806" s="60">
        <f t="shared" si="889"/>
        <v>0</v>
      </c>
      <c r="S806" s="60">
        <f t="shared" si="889"/>
        <v>0</v>
      </c>
      <c r="T806" s="16"/>
      <c r="U806" s="16"/>
      <c r="V806" s="16"/>
      <c r="W806" s="16"/>
      <c r="X806" s="16"/>
      <c r="Y806" s="16"/>
      <c r="Z806" s="16"/>
      <c r="AA806" s="16"/>
    </row>
    <row r="807" ht="12.0" customHeight="1">
      <c r="A807" s="63" t="s">
        <v>100</v>
      </c>
      <c r="B807" s="65">
        <f>1-B806</f>
        <v>0.75</v>
      </c>
      <c r="C807" s="60">
        <f t="shared" ref="C807:N807" si="890">C805*$B$17</f>
        <v>0</v>
      </c>
      <c r="D807" s="60">
        <f t="shared" si="890"/>
        <v>0</v>
      </c>
      <c r="E807" s="60">
        <f t="shared" si="890"/>
        <v>0</v>
      </c>
      <c r="F807" s="60">
        <f t="shared" si="890"/>
        <v>0</v>
      </c>
      <c r="G807" s="60">
        <f t="shared" si="890"/>
        <v>0</v>
      </c>
      <c r="H807" s="60">
        <f t="shared" si="890"/>
        <v>0</v>
      </c>
      <c r="I807" s="60">
        <f t="shared" si="890"/>
        <v>0</v>
      </c>
      <c r="J807" s="60">
        <f t="shared" si="890"/>
        <v>0</v>
      </c>
      <c r="K807" s="60">
        <f t="shared" si="890"/>
        <v>0</v>
      </c>
      <c r="L807" s="60">
        <f t="shared" si="890"/>
        <v>0</v>
      </c>
      <c r="M807" s="60">
        <f t="shared" si="890"/>
        <v>0</v>
      </c>
      <c r="N807" s="60">
        <f t="shared" si="890"/>
        <v>0</v>
      </c>
      <c r="O807" s="60">
        <f t="shared" si="886"/>
        <v>0</v>
      </c>
      <c r="P807" s="60">
        <f t="shared" ref="P807:S807" si="891">P805-P806</f>
        <v>0</v>
      </c>
      <c r="Q807" s="60">
        <f t="shared" si="891"/>
        <v>0</v>
      </c>
      <c r="R807" s="60">
        <f t="shared" si="891"/>
        <v>0</v>
      </c>
      <c r="S807" s="60">
        <f t="shared" si="891"/>
        <v>0</v>
      </c>
      <c r="T807" s="16"/>
      <c r="U807" s="16"/>
      <c r="V807" s="16"/>
      <c r="W807" s="16"/>
      <c r="X807" s="16"/>
      <c r="Y807" s="16"/>
      <c r="Z807" s="16"/>
      <c r="AA807" s="16"/>
    </row>
    <row r="808" ht="12.0" customHeight="1">
      <c r="A808" s="51" t="str">
        <f>Vendas!A819</f>
        <v/>
      </c>
      <c r="B808" s="29"/>
      <c r="C808" s="52" t="s">
        <v>73</v>
      </c>
      <c r="D808" s="52" t="s">
        <v>74</v>
      </c>
      <c r="E808" s="52" t="s">
        <v>75</v>
      </c>
      <c r="F808" s="52" t="s">
        <v>76</v>
      </c>
      <c r="G808" s="52" t="s">
        <v>77</v>
      </c>
      <c r="H808" s="52" t="s">
        <v>78</v>
      </c>
      <c r="I808" s="52" t="s">
        <v>79</v>
      </c>
      <c r="J808" s="52" t="s">
        <v>80</v>
      </c>
      <c r="K808" s="52" t="s">
        <v>81</v>
      </c>
      <c r="L808" s="52" t="s">
        <v>82</v>
      </c>
      <c r="M808" s="52" t="s">
        <v>83</v>
      </c>
      <c r="N808" s="52" t="s">
        <v>84</v>
      </c>
      <c r="O808" s="52" t="s">
        <v>26</v>
      </c>
      <c r="P808" s="52" t="s">
        <v>27</v>
      </c>
      <c r="Q808" s="52" t="s">
        <v>28</v>
      </c>
      <c r="R808" s="52" t="s">
        <v>29</v>
      </c>
      <c r="S808" s="52" t="s">
        <v>30</v>
      </c>
      <c r="T808" s="16"/>
      <c r="U808" s="16"/>
      <c r="V808" s="16"/>
      <c r="W808" s="16"/>
      <c r="X808" s="16"/>
      <c r="Y808" s="16"/>
      <c r="Z808" s="16"/>
      <c r="AA808" s="16"/>
    </row>
    <row r="809" ht="12.0" customHeight="1">
      <c r="A809" s="58" t="s">
        <v>102</v>
      </c>
      <c r="B809" s="29"/>
      <c r="C809" s="56" t="str">
        <f>Vendas!C821</f>
        <v/>
      </c>
      <c r="D809" s="56" t="str">
        <f>Vendas!D821</f>
        <v/>
      </c>
      <c r="E809" s="56" t="str">
        <f>Vendas!E821</f>
        <v/>
      </c>
      <c r="F809" s="56" t="str">
        <f>Vendas!F821</f>
        <v/>
      </c>
      <c r="G809" s="56" t="str">
        <f>Vendas!G821</f>
        <v/>
      </c>
      <c r="H809" s="56" t="str">
        <f>Vendas!H821</f>
        <v/>
      </c>
      <c r="I809" s="56" t="str">
        <f>Vendas!I821</f>
        <v/>
      </c>
      <c r="J809" s="56" t="str">
        <f>Vendas!J821</f>
        <v/>
      </c>
      <c r="K809" s="56" t="str">
        <f>Vendas!K821</f>
        <v/>
      </c>
      <c r="L809" s="56" t="str">
        <f>Vendas!L821</f>
        <v/>
      </c>
      <c r="M809" s="56" t="str">
        <f>Vendas!M821</f>
        <v/>
      </c>
      <c r="N809" s="56" t="str">
        <f>Vendas!N821</f>
        <v/>
      </c>
      <c r="O809" s="56">
        <f>SUM(C809:N809)</f>
        <v>0</v>
      </c>
      <c r="P809" s="56" t="str">
        <f>Vendas!P821</f>
        <v/>
      </c>
      <c r="Q809" s="56" t="str">
        <f>Vendas!Q821</f>
        <v/>
      </c>
      <c r="R809" s="56" t="str">
        <f>Vendas!R821</f>
        <v/>
      </c>
      <c r="S809" s="56" t="str">
        <f>Vendas!S821</f>
        <v/>
      </c>
      <c r="T809" s="16"/>
      <c r="U809" s="16"/>
      <c r="V809" s="16"/>
      <c r="W809" s="16"/>
      <c r="X809" s="16"/>
      <c r="Y809" s="16"/>
      <c r="Z809" s="16"/>
      <c r="AA809" s="16"/>
    </row>
    <row r="810" ht="12.0" customHeight="1">
      <c r="A810" s="63" t="s">
        <v>111</v>
      </c>
      <c r="B810" s="45">
        <v>0.0</v>
      </c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16"/>
      <c r="U810" s="16"/>
      <c r="V810" s="16"/>
      <c r="W810" s="16"/>
      <c r="X810" s="16"/>
      <c r="Y810" s="16"/>
      <c r="Z810" s="16"/>
      <c r="AA810" s="16"/>
    </row>
    <row r="811" ht="12.0" customHeight="1">
      <c r="A811" s="58" t="s">
        <v>103</v>
      </c>
      <c r="B811" s="29"/>
      <c r="C811" s="60">
        <f>Vendas!C822*(1-$B810)</f>
        <v>0</v>
      </c>
      <c r="D811" s="60">
        <f>Vendas!D822*(1-$B810)</f>
        <v>0</v>
      </c>
      <c r="E811" s="60">
        <f>Vendas!E822*(1-$B810)</f>
        <v>0</v>
      </c>
      <c r="F811" s="60">
        <f>Vendas!F822*(1-$B810)</f>
        <v>0</v>
      </c>
      <c r="G811" s="60">
        <f>Vendas!G822*(1-$B810)</f>
        <v>0</v>
      </c>
      <c r="H811" s="60">
        <f>Vendas!H822*(1-$B810)</f>
        <v>0</v>
      </c>
      <c r="I811" s="60">
        <f>Vendas!I822*(1-$B810)</f>
        <v>0</v>
      </c>
      <c r="J811" s="60">
        <f>Vendas!J822*(1-$B810)</f>
        <v>0</v>
      </c>
      <c r="K811" s="60">
        <f>Vendas!K822*(1-$B810)</f>
        <v>0</v>
      </c>
      <c r="L811" s="60">
        <f>Vendas!L822*(1-$B810)</f>
        <v>0</v>
      </c>
      <c r="M811" s="60">
        <f>Vendas!M822*(1-$B810)</f>
        <v>0</v>
      </c>
      <c r="N811" s="60">
        <f>Vendas!N822*(1-$B810)</f>
        <v>0</v>
      </c>
      <c r="O811" s="60">
        <f>AVERAGE(C811:N811)</f>
        <v>0</v>
      </c>
      <c r="P811" s="60">
        <f>Vendas!P822*(1-Aprovisionamento!$B810)</f>
        <v>0</v>
      </c>
      <c r="Q811" s="60">
        <f>Vendas!Q822*(1-Aprovisionamento!$B810)</f>
        <v>0</v>
      </c>
      <c r="R811" s="60">
        <f>Vendas!R822*(1-Aprovisionamento!$B810)</f>
        <v>0</v>
      </c>
      <c r="S811" s="60">
        <f>Vendas!S822*(1-Aprovisionamento!$B810)</f>
        <v>0</v>
      </c>
      <c r="T811" s="16"/>
      <c r="U811" s="16"/>
      <c r="V811" s="16"/>
      <c r="W811" s="16"/>
      <c r="X811" s="16"/>
      <c r="Y811" s="16"/>
      <c r="Z811" s="16"/>
      <c r="AA811" s="16"/>
    </row>
    <row r="812" ht="12.0" customHeight="1">
      <c r="A812" s="58" t="s">
        <v>112</v>
      </c>
      <c r="B812" s="29"/>
      <c r="C812" s="60">
        <f t="shared" ref="C812:N812" si="892">C809*C811</f>
        <v>0</v>
      </c>
      <c r="D812" s="60">
        <f t="shared" si="892"/>
        <v>0</v>
      </c>
      <c r="E812" s="60">
        <f t="shared" si="892"/>
        <v>0</v>
      </c>
      <c r="F812" s="60">
        <f t="shared" si="892"/>
        <v>0</v>
      </c>
      <c r="G812" s="60">
        <f t="shared" si="892"/>
        <v>0</v>
      </c>
      <c r="H812" s="60">
        <f t="shared" si="892"/>
        <v>0</v>
      </c>
      <c r="I812" s="60">
        <f t="shared" si="892"/>
        <v>0</v>
      </c>
      <c r="J812" s="60">
        <f t="shared" si="892"/>
        <v>0</v>
      </c>
      <c r="K812" s="60">
        <f t="shared" si="892"/>
        <v>0</v>
      </c>
      <c r="L812" s="60">
        <f t="shared" si="892"/>
        <v>0</v>
      </c>
      <c r="M812" s="60">
        <f t="shared" si="892"/>
        <v>0</v>
      </c>
      <c r="N812" s="60">
        <f t="shared" si="892"/>
        <v>0</v>
      </c>
      <c r="O812" s="60">
        <f>SUM(C812:N812)</f>
        <v>0</v>
      </c>
      <c r="P812" s="60">
        <f t="shared" ref="P812:S812" si="893">P809*P811</f>
        <v>0</v>
      </c>
      <c r="Q812" s="60">
        <f t="shared" si="893"/>
        <v>0</v>
      </c>
      <c r="R812" s="60">
        <f t="shared" si="893"/>
        <v>0</v>
      </c>
      <c r="S812" s="60">
        <f t="shared" si="893"/>
        <v>0</v>
      </c>
      <c r="T812" s="16"/>
      <c r="U812" s="16"/>
      <c r="V812" s="16"/>
      <c r="W812" s="16"/>
      <c r="X812" s="16"/>
      <c r="Y812" s="16"/>
      <c r="Z812" s="16"/>
      <c r="AA812" s="16"/>
    </row>
    <row r="813" ht="12.0" customHeight="1">
      <c r="A813" s="58" t="s">
        <v>96</v>
      </c>
      <c r="B813" s="29"/>
      <c r="C813" s="61" t="str">
        <f>Vendas!C824</f>
        <v/>
      </c>
      <c r="D813" s="61" t="str">
        <f>Vendas!D824</f>
        <v/>
      </c>
      <c r="E813" s="61" t="str">
        <f>Vendas!E824</f>
        <v/>
      </c>
      <c r="F813" s="61" t="str">
        <f>Vendas!F824</f>
        <v/>
      </c>
      <c r="G813" s="61" t="str">
        <f>Vendas!G824</f>
        <v/>
      </c>
      <c r="H813" s="61" t="str">
        <f>Vendas!H824</f>
        <v/>
      </c>
      <c r="I813" s="61" t="str">
        <f>Vendas!I824</f>
        <v/>
      </c>
      <c r="J813" s="61" t="str">
        <f>Vendas!J824</f>
        <v/>
      </c>
      <c r="K813" s="61" t="str">
        <f>Vendas!K824</f>
        <v/>
      </c>
      <c r="L813" s="61" t="str">
        <f>Vendas!L824</f>
        <v/>
      </c>
      <c r="M813" s="61" t="str">
        <f>Vendas!M824</f>
        <v/>
      </c>
      <c r="N813" s="61" t="str">
        <f>Vendas!N824</f>
        <v/>
      </c>
      <c r="O813" s="60"/>
      <c r="P813" s="60"/>
      <c r="Q813" s="60"/>
      <c r="R813" s="60"/>
      <c r="S813" s="60"/>
      <c r="T813" s="16"/>
      <c r="U813" s="16"/>
      <c r="V813" s="16"/>
      <c r="W813" s="16"/>
      <c r="X813" s="16"/>
      <c r="Y813" s="16"/>
      <c r="Z813" s="16"/>
      <c r="AA813" s="16"/>
    </row>
    <row r="814" ht="12.0" customHeight="1">
      <c r="A814" s="58" t="s">
        <v>113</v>
      </c>
      <c r="B814" s="29"/>
      <c r="C814" s="60">
        <f t="shared" ref="C814:N814" si="894">C812*C813</f>
        <v>0</v>
      </c>
      <c r="D814" s="60">
        <f t="shared" si="894"/>
        <v>0</v>
      </c>
      <c r="E814" s="60">
        <f t="shared" si="894"/>
        <v>0</v>
      </c>
      <c r="F814" s="60">
        <f t="shared" si="894"/>
        <v>0</v>
      </c>
      <c r="G814" s="60">
        <f t="shared" si="894"/>
        <v>0</v>
      </c>
      <c r="H814" s="60">
        <f t="shared" si="894"/>
        <v>0</v>
      </c>
      <c r="I814" s="60">
        <f t="shared" si="894"/>
        <v>0</v>
      </c>
      <c r="J814" s="60">
        <f t="shared" si="894"/>
        <v>0</v>
      </c>
      <c r="K814" s="60">
        <f t="shared" si="894"/>
        <v>0</v>
      </c>
      <c r="L814" s="60">
        <f t="shared" si="894"/>
        <v>0</v>
      </c>
      <c r="M814" s="60">
        <f t="shared" si="894"/>
        <v>0</v>
      </c>
      <c r="N814" s="60">
        <f t="shared" si="894"/>
        <v>0</v>
      </c>
      <c r="O814" s="60">
        <f t="shared" ref="O814:O817" si="897">SUM(C814:N814)</f>
        <v>0</v>
      </c>
      <c r="P814" s="60">
        <f t="shared" ref="P814:S814" si="895">P812*$C813</f>
        <v>0</v>
      </c>
      <c r="Q814" s="60">
        <f t="shared" si="895"/>
        <v>0</v>
      </c>
      <c r="R814" s="60">
        <f t="shared" si="895"/>
        <v>0</v>
      </c>
      <c r="S814" s="60">
        <f t="shared" si="895"/>
        <v>0</v>
      </c>
      <c r="T814" s="16"/>
      <c r="U814" s="16"/>
      <c r="V814" s="16"/>
      <c r="W814" s="16"/>
      <c r="X814" s="16"/>
      <c r="Y814" s="16"/>
      <c r="Z814" s="16"/>
      <c r="AA814" s="16"/>
    </row>
    <row r="815" ht="12.0" customHeight="1">
      <c r="A815" s="58" t="s">
        <v>98</v>
      </c>
      <c r="B815" s="29"/>
      <c r="C815" s="60">
        <f t="shared" ref="C815:N815" si="896">C812+C814</f>
        <v>0</v>
      </c>
      <c r="D815" s="60">
        <f t="shared" si="896"/>
        <v>0</v>
      </c>
      <c r="E815" s="60">
        <f t="shared" si="896"/>
        <v>0</v>
      </c>
      <c r="F815" s="60">
        <f t="shared" si="896"/>
        <v>0</v>
      </c>
      <c r="G815" s="60">
        <f t="shared" si="896"/>
        <v>0</v>
      </c>
      <c r="H815" s="60">
        <f t="shared" si="896"/>
        <v>0</v>
      </c>
      <c r="I815" s="60">
        <f t="shared" si="896"/>
        <v>0</v>
      </c>
      <c r="J815" s="60">
        <f t="shared" si="896"/>
        <v>0</v>
      </c>
      <c r="K815" s="60">
        <f t="shared" si="896"/>
        <v>0</v>
      </c>
      <c r="L815" s="60">
        <f t="shared" si="896"/>
        <v>0</v>
      </c>
      <c r="M815" s="60">
        <f t="shared" si="896"/>
        <v>0</v>
      </c>
      <c r="N815" s="60">
        <f t="shared" si="896"/>
        <v>0</v>
      </c>
      <c r="O815" s="60">
        <f t="shared" si="897"/>
        <v>0</v>
      </c>
      <c r="P815" s="60">
        <f t="shared" ref="P815:S815" si="898">P812+P814</f>
        <v>0</v>
      </c>
      <c r="Q815" s="60">
        <f t="shared" si="898"/>
        <v>0</v>
      </c>
      <c r="R815" s="60">
        <f t="shared" si="898"/>
        <v>0</v>
      </c>
      <c r="S815" s="60">
        <f t="shared" si="898"/>
        <v>0</v>
      </c>
      <c r="T815" s="16"/>
      <c r="U815" s="16"/>
      <c r="V815" s="16"/>
      <c r="W815" s="16"/>
      <c r="X815" s="16"/>
      <c r="Y815" s="16"/>
      <c r="Z815" s="16"/>
      <c r="AA815" s="16"/>
    </row>
    <row r="816" ht="12.0" customHeight="1">
      <c r="A816" s="63" t="s">
        <v>99</v>
      </c>
      <c r="B816" s="64">
        <v>0.25</v>
      </c>
      <c r="C816" s="60">
        <f t="shared" ref="C816:N816" si="899">C815*$B$16</f>
        <v>0</v>
      </c>
      <c r="D816" s="60">
        <f t="shared" si="899"/>
        <v>0</v>
      </c>
      <c r="E816" s="60">
        <f t="shared" si="899"/>
        <v>0</v>
      </c>
      <c r="F816" s="60">
        <f t="shared" si="899"/>
        <v>0</v>
      </c>
      <c r="G816" s="60">
        <f t="shared" si="899"/>
        <v>0</v>
      </c>
      <c r="H816" s="60">
        <f t="shared" si="899"/>
        <v>0</v>
      </c>
      <c r="I816" s="60">
        <f t="shared" si="899"/>
        <v>0</v>
      </c>
      <c r="J816" s="60">
        <f t="shared" si="899"/>
        <v>0</v>
      </c>
      <c r="K816" s="60">
        <f t="shared" si="899"/>
        <v>0</v>
      </c>
      <c r="L816" s="60">
        <f t="shared" si="899"/>
        <v>0</v>
      </c>
      <c r="M816" s="60">
        <f t="shared" si="899"/>
        <v>0</v>
      </c>
      <c r="N816" s="60">
        <f t="shared" si="899"/>
        <v>0</v>
      </c>
      <c r="O816" s="60">
        <f t="shared" si="897"/>
        <v>0</v>
      </c>
      <c r="P816" s="60">
        <f t="shared" ref="P816:S816" si="900">P815*$B816</f>
        <v>0</v>
      </c>
      <c r="Q816" s="60">
        <f t="shared" si="900"/>
        <v>0</v>
      </c>
      <c r="R816" s="60">
        <f t="shared" si="900"/>
        <v>0</v>
      </c>
      <c r="S816" s="60">
        <f t="shared" si="900"/>
        <v>0</v>
      </c>
      <c r="T816" s="16"/>
      <c r="U816" s="16"/>
      <c r="V816" s="16"/>
      <c r="W816" s="16"/>
      <c r="X816" s="16"/>
      <c r="Y816" s="16"/>
      <c r="Z816" s="16"/>
      <c r="AA816" s="16"/>
    </row>
    <row r="817" ht="12.0" customHeight="1">
      <c r="A817" s="63" t="s">
        <v>100</v>
      </c>
      <c r="B817" s="65">
        <f>1-B816</f>
        <v>0.75</v>
      </c>
      <c r="C817" s="60">
        <f t="shared" ref="C817:N817" si="901">C815*$B$17</f>
        <v>0</v>
      </c>
      <c r="D817" s="60">
        <f t="shared" si="901"/>
        <v>0</v>
      </c>
      <c r="E817" s="60">
        <f t="shared" si="901"/>
        <v>0</v>
      </c>
      <c r="F817" s="60">
        <f t="shared" si="901"/>
        <v>0</v>
      </c>
      <c r="G817" s="60">
        <f t="shared" si="901"/>
        <v>0</v>
      </c>
      <c r="H817" s="60">
        <f t="shared" si="901"/>
        <v>0</v>
      </c>
      <c r="I817" s="60">
        <f t="shared" si="901"/>
        <v>0</v>
      </c>
      <c r="J817" s="60">
        <f t="shared" si="901"/>
        <v>0</v>
      </c>
      <c r="K817" s="60">
        <f t="shared" si="901"/>
        <v>0</v>
      </c>
      <c r="L817" s="60">
        <f t="shared" si="901"/>
        <v>0</v>
      </c>
      <c r="M817" s="60">
        <f t="shared" si="901"/>
        <v>0</v>
      </c>
      <c r="N817" s="60">
        <f t="shared" si="901"/>
        <v>0</v>
      </c>
      <c r="O817" s="60">
        <f t="shared" si="897"/>
        <v>0</v>
      </c>
      <c r="P817" s="60">
        <f t="shared" ref="P817:S817" si="902">P815-P816</f>
        <v>0</v>
      </c>
      <c r="Q817" s="60">
        <f t="shared" si="902"/>
        <v>0</v>
      </c>
      <c r="R817" s="60">
        <f t="shared" si="902"/>
        <v>0</v>
      </c>
      <c r="S817" s="60">
        <f t="shared" si="902"/>
        <v>0</v>
      </c>
      <c r="T817" s="16"/>
      <c r="U817" s="16"/>
      <c r="V817" s="16"/>
      <c r="W817" s="16"/>
      <c r="X817" s="16"/>
      <c r="Y817" s="16"/>
      <c r="Z817" s="16"/>
      <c r="AA817" s="16"/>
    </row>
    <row r="818" ht="12.0" customHeight="1">
      <c r="A818" s="51" t="str">
        <f>Vendas!A829</f>
        <v/>
      </c>
      <c r="B818" s="29"/>
      <c r="C818" s="52" t="s">
        <v>73</v>
      </c>
      <c r="D818" s="52" t="s">
        <v>74</v>
      </c>
      <c r="E818" s="52" t="s">
        <v>75</v>
      </c>
      <c r="F818" s="52" t="s">
        <v>76</v>
      </c>
      <c r="G818" s="52" t="s">
        <v>77</v>
      </c>
      <c r="H818" s="52" t="s">
        <v>78</v>
      </c>
      <c r="I818" s="52" t="s">
        <v>79</v>
      </c>
      <c r="J818" s="52" t="s">
        <v>80</v>
      </c>
      <c r="K818" s="52" t="s">
        <v>81</v>
      </c>
      <c r="L818" s="52" t="s">
        <v>82</v>
      </c>
      <c r="M818" s="52" t="s">
        <v>83</v>
      </c>
      <c r="N818" s="52" t="s">
        <v>84</v>
      </c>
      <c r="O818" s="52" t="s">
        <v>26</v>
      </c>
      <c r="P818" s="52" t="s">
        <v>27</v>
      </c>
      <c r="Q818" s="52" t="s">
        <v>28</v>
      </c>
      <c r="R818" s="52" t="s">
        <v>29</v>
      </c>
      <c r="S818" s="52" t="s">
        <v>30</v>
      </c>
      <c r="T818" s="16"/>
      <c r="U818" s="16"/>
      <c r="V818" s="16"/>
      <c r="W818" s="16"/>
      <c r="X818" s="16"/>
      <c r="Y818" s="16"/>
      <c r="Z818" s="16"/>
      <c r="AA818" s="16"/>
    </row>
    <row r="819" ht="12.0" customHeight="1">
      <c r="A819" s="58" t="s">
        <v>102</v>
      </c>
      <c r="B819" s="29"/>
      <c r="C819" s="56" t="str">
        <f>Vendas!C831</f>
        <v/>
      </c>
      <c r="D819" s="56" t="str">
        <f>Vendas!D831</f>
        <v/>
      </c>
      <c r="E819" s="56" t="str">
        <f>Vendas!E831</f>
        <v/>
      </c>
      <c r="F819" s="56" t="str">
        <f>Vendas!F831</f>
        <v/>
      </c>
      <c r="G819" s="56" t="str">
        <f>Vendas!G831</f>
        <v/>
      </c>
      <c r="H819" s="56" t="str">
        <f>Vendas!H831</f>
        <v/>
      </c>
      <c r="I819" s="56" t="str">
        <f>Vendas!I831</f>
        <v/>
      </c>
      <c r="J819" s="56" t="str">
        <f>Vendas!J831</f>
        <v/>
      </c>
      <c r="K819" s="56" t="str">
        <f>Vendas!K831</f>
        <v/>
      </c>
      <c r="L819" s="56" t="str">
        <f>Vendas!L831</f>
        <v/>
      </c>
      <c r="M819" s="56" t="str">
        <f>Vendas!M831</f>
        <v/>
      </c>
      <c r="N819" s="56" t="str">
        <f>Vendas!N831</f>
        <v/>
      </c>
      <c r="O819" s="56">
        <f>SUM(C819:N819)</f>
        <v>0</v>
      </c>
      <c r="P819" s="56" t="str">
        <f>Vendas!P831</f>
        <v/>
      </c>
      <c r="Q819" s="56" t="str">
        <f>Vendas!Q831</f>
        <v/>
      </c>
      <c r="R819" s="56" t="str">
        <f>Vendas!R831</f>
        <v/>
      </c>
      <c r="S819" s="56" t="str">
        <f>Vendas!S831</f>
        <v/>
      </c>
      <c r="T819" s="16"/>
      <c r="U819" s="16"/>
      <c r="V819" s="16"/>
      <c r="W819" s="16"/>
      <c r="X819" s="16"/>
      <c r="Y819" s="16"/>
      <c r="Z819" s="16"/>
      <c r="AA819" s="16"/>
    </row>
    <row r="820" ht="12.0" customHeight="1">
      <c r="A820" s="63" t="s">
        <v>111</v>
      </c>
      <c r="B820" s="45">
        <v>0.0</v>
      </c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16"/>
      <c r="U820" s="16"/>
      <c r="V820" s="16"/>
      <c r="W820" s="16"/>
      <c r="X820" s="16"/>
      <c r="Y820" s="16"/>
      <c r="Z820" s="16"/>
      <c r="AA820" s="16"/>
    </row>
    <row r="821" ht="12.0" customHeight="1">
      <c r="A821" s="58" t="s">
        <v>103</v>
      </c>
      <c r="B821" s="29"/>
      <c r="C821" s="60">
        <f>Vendas!C832*(1-$B820)</f>
        <v>0</v>
      </c>
      <c r="D821" s="60">
        <f>Vendas!D832*(1-$B820)</f>
        <v>0</v>
      </c>
      <c r="E821" s="60">
        <f>Vendas!E832*(1-$B820)</f>
        <v>0</v>
      </c>
      <c r="F821" s="60">
        <f>Vendas!F832*(1-$B820)</f>
        <v>0</v>
      </c>
      <c r="G821" s="60">
        <f>Vendas!G832*(1-$B820)</f>
        <v>0</v>
      </c>
      <c r="H821" s="60">
        <f>Vendas!H832*(1-$B820)</f>
        <v>0</v>
      </c>
      <c r="I821" s="60">
        <f>Vendas!I832*(1-$B820)</f>
        <v>0</v>
      </c>
      <c r="J821" s="60">
        <f>Vendas!J832*(1-$B820)</f>
        <v>0</v>
      </c>
      <c r="K821" s="60">
        <f>Vendas!K832*(1-$B820)</f>
        <v>0</v>
      </c>
      <c r="L821" s="60">
        <f>Vendas!L832*(1-$B820)</f>
        <v>0</v>
      </c>
      <c r="M821" s="60">
        <f>Vendas!M832*(1-$B820)</f>
        <v>0</v>
      </c>
      <c r="N821" s="60">
        <f>Vendas!N832*(1-$B820)</f>
        <v>0</v>
      </c>
      <c r="O821" s="60">
        <f>AVERAGE(C821:N821)</f>
        <v>0</v>
      </c>
      <c r="P821" s="60">
        <f>Vendas!P832*(1-Aprovisionamento!$B820)</f>
        <v>0</v>
      </c>
      <c r="Q821" s="60">
        <f>Vendas!Q832*(1-Aprovisionamento!$B820)</f>
        <v>0</v>
      </c>
      <c r="R821" s="60">
        <f>Vendas!R832*(1-Aprovisionamento!$B820)</f>
        <v>0</v>
      </c>
      <c r="S821" s="60">
        <f>Vendas!S832*(1-Aprovisionamento!$B820)</f>
        <v>0</v>
      </c>
      <c r="T821" s="16"/>
      <c r="U821" s="16"/>
      <c r="V821" s="16"/>
      <c r="W821" s="16"/>
      <c r="X821" s="16"/>
      <c r="Y821" s="16"/>
      <c r="Z821" s="16"/>
      <c r="AA821" s="16"/>
    </row>
    <row r="822" ht="12.0" customHeight="1">
      <c r="A822" s="58" t="s">
        <v>112</v>
      </c>
      <c r="B822" s="29"/>
      <c r="C822" s="60">
        <f t="shared" ref="C822:N822" si="903">C819*C821</f>
        <v>0</v>
      </c>
      <c r="D822" s="60">
        <f t="shared" si="903"/>
        <v>0</v>
      </c>
      <c r="E822" s="60">
        <f t="shared" si="903"/>
        <v>0</v>
      </c>
      <c r="F822" s="60">
        <f t="shared" si="903"/>
        <v>0</v>
      </c>
      <c r="G822" s="60">
        <f t="shared" si="903"/>
        <v>0</v>
      </c>
      <c r="H822" s="60">
        <f t="shared" si="903"/>
        <v>0</v>
      </c>
      <c r="I822" s="60">
        <f t="shared" si="903"/>
        <v>0</v>
      </c>
      <c r="J822" s="60">
        <f t="shared" si="903"/>
        <v>0</v>
      </c>
      <c r="K822" s="60">
        <f t="shared" si="903"/>
        <v>0</v>
      </c>
      <c r="L822" s="60">
        <f t="shared" si="903"/>
        <v>0</v>
      </c>
      <c r="M822" s="60">
        <f t="shared" si="903"/>
        <v>0</v>
      </c>
      <c r="N822" s="60">
        <f t="shared" si="903"/>
        <v>0</v>
      </c>
      <c r="O822" s="60">
        <f>SUM(C822:N822)</f>
        <v>0</v>
      </c>
      <c r="P822" s="60">
        <f t="shared" ref="P822:S822" si="904">P819*P821</f>
        <v>0</v>
      </c>
      <c r="Q822" s="60">
        <f t="shared" si="904"/>
        <v>0</v>
      </c>
      <c r="R822" s="60">
        <f t="shared" si="904"/>
        <v>0</v>
      </c>
      <c r="S822" s="60">
        <f t="shared" si="904"/>
        <v>0</v>
      </c>
      <c r="T822" s="16"/>
      <c r="U822" s="16"/>
      <c r="V822" s="16"/>
      <c r="W822" s="16"/>
      <c r="X822" s="16"/>
      <c r="Y822" s="16"/>
      <c r="Z822" s="16"/>
      <c r="AA822" s="16"/>
    </row>
    <row r="823" ht="12.0" customHeight="1">
      <c r="A823" s="58" t="s">
        <v>96</v>
      </c>
      <c r="B823" s="29"/>
      <c r="C823" s="61" t="str">
        <f>Vendas!C834</f>
        <v/>
      </c>
      <c r="D823" s="61" t="str">
        <f>Vendas!D834</f>
        <v/>
      </c>
      <c r="E823" s="61" t="str">
        <f>Vendas!E834</f>
        <v/>
      </c>
      <c r="F823" s="61" t="str">
        <f>Vendas!F834</f>
        <v/>
      </c>
      <c r="G823" s="61" t="str">
        <f>Vendas!G834</f>
        <v/>
      </c>
      <c r="H823" s="61" t="str">
        <f>Vendas!H834</f>
        <v/>
      </c>
      <c r="I823" s="61" t="str">
        <f>Vendas!I834</f>
        <v/>
      </c>
      <c r="J823" s="61" t="str">
        <f>Vendas!J834</f>
        <v/>
      </c>
      <c r="K823" s="61" t="str">
        <f>Vendas!K834</f>
        <v/>
      </c>
      <c r="L823" s="61" t="str">
        <f>Vendas!L834</f>
        <v/>
      </c>
      <c r="M823" s="61" t="str">
        <f>Vendas!M834</f>
        <v/>
      </c>
      <c r="N823" s="61" t="str">
        <f>Vendas!N834</f>
        <v/>
      </c>
      <c r="O823" s="60"/>
      <c r="P823" s="60"/>
      <c r="Q823" s="60"/>
      <c r="R823" s="60"/>
      <c r="S823" s="60"/>
      <c r="T823" s="16"/>
      <c r="U823" s="16"/>
      <c r="V823" s="16"/>
      <c r="W823" s="16"/>
      <c r="X823" s="16"/>
      <c r="Y823" s="16"/>
      <c r="Z823" s="16"/>
      <c r="AA823" s="16"/>
    </row>
    <row r="824" ht="12.0" customHeight="1">
      <c r="A824" s="58" t="s">
        <v>113</v>
      </c>
      <c r="B824" s="29"/>
      <c r="C824" s="60">
        <f t="shared" ref="C824:N824" si="905">C822*C823</f>
        <v>0</v>
      </c>
      <c r="D824" s="60">
        <f t="shared" si="905"/>
        <v>0</v>
      </c>
      <c r="E824" s="60">
        <f t="shared" si="905"/>
        <v>0</v>
      </c>
      <c r="F824" s="60">
        <f t="shared" si="905"/>
        <v>0</v>
      </c>
      <c r="G824" s="60">
        <f t="shared" si="905"/>
        <v>0</v>
      </c>
      <c r="H824" s="60">
        <f t="shared" si="905"/>
        <v>0</v>
      </c>
      <c r="I824" s="60">
        <f t="shared" si="905"/>
        <v>0</v>
      </c>
      <c r="J824" s="60">
        <f t="shared" si="905"/>
        <v>0</v>
      </c>
      <c r="K824" s="60">
        <f t="shared" si="905"/>
        <v>0</v>
      </c>
      <c r="L824" s="60">
        <f t="shared" si="905"/>
        <v>0</v>
      </c>
      <c r="M824" s="60">
        <f t="shared" si="905"/>
        <v>0</v>
      </c>
      <c r="N824" s="60">
        <f t="shared" si="905"/>
        <v>0</v>
      </c>
      <c r="O824" s="60">
        <f t="shared" ref="O824:O827" si="908">SUM(C824:N824)</f>
        <v>0</v>
      </c>
      <c r="P824" s="60">
        <f t="shared" ref="P824:S824" si="906">P822*$C823</f>
        <v>0</v>
      </c>
      <c r="Q824" s="60">
        <f t="shared" si="906"/>
        <v>0</v>
      </c>
      <c r="R824" s="60">
        <f t="shared" si="906"/>
        <v>0</v>
      </c>
      <c r="S824" s="60">
        <f t="shared" si="906"/>
        <v>0</v>
      </c>
      <c r="T824" s="16"/>
      <c r="U824" s="16"/>
      <c r="V824" s="16"/>
      <c r="W824" s="16"/>
      <c r="X824" s="16"/>
      <c r="Y824" s="16"/>
      <c r="Z824" s="16"/>
      <c r="AA824" s="16"/>
    </row>
    <row r="825" ht="12.0" customHeight="1">
      <c r="A825" s="58" t="s">
        <v>98</v>
      </c>
      <c r="B825" s="29"/>
      <c r="C825" s="60">
        <f t="shared" ref="C825:N825" si="907">C822+C824</f>
        <v>0</v>
      </c>
      <c r="D825" s="60">
        <f t="shared" si="907"/>
        <v>0</v>
      </c>
      <c r="E825" s="60">
        <f t="shared" si="907"/>
        <v>0</v>
      </c>
      <c r="F825" s="60">
        <f t="shared" si="907"/>
        <v>0</v>
      </c>
      <c r="G825" s="60">
        <f t="shared" si="907"/>
        <v>0</v>
      </c>
      <c r="H825" s="60">
        <f t="shared" si="907"/>
        <v>0</v>
      </c>
      <c r="I825" s="60">
        <f t="shared" si="907"/>
        <v>0</v>
      </c>
      <c r="J825" s="60">
        <f t="shared" si="907"/>
        <v>0</v>
      </c>
      <c r="K825" s="60">
        <f t="shared" si="907"/>
        <v>0</v>
      </c>
      <c r="L825" s="60">
        <f t="shared" si="907"/>
        <v>0</v>
      </c>
      <c r="M825" s="60">
        <f t="shared" si="907"/>
        <v>0</v>
      </c>
      <c r="N825" s="60">
        <f t="shared" si="907"/>
        <v>0</v>
      </c>
      <c r="O825" s="60">
        <f t="shared" si="908"/>
        <v>0</v>
      </c>
      <c r="P825" s="60">
        <f t="shared" ref="P825:S825" si="909">P822+P824</f>
        <v>0</v>
      </c>
      <c r="Q825" s="60">
        <f t="shared" si="909"/>
        <v>0</v>
      </c>
      <c r="R825" s="60">
        <f t="shared" si="909"/>
        <v>0</v>
      </c>
      <c r="S825" s="60">
        <f t="shared" si="909"/>
        <v>0</v>
      </c>
      <c r="T825" s="16"/>
      <c r="U825" s="16"/>
      <c r="V825" s="16"/>
      <c r="W825" s="16"/>
      <c r="X825" s="16"/>
      <c r="Y825" s="16"/>
      <c r="Z825" s="16"/>
      <c r="AA825" s="16"/>
    </row>
    <row r="826" ht="12.0" customHeight="1">
      <c r="A826" s="63" t="s">
        <v>99</v>
      </c>
      <c r="B826" s="64">
        <v>0.25</v>
      </c>
      <c r="C826" s="60">
        <f t="shared" ref="C826:N826" si="910">C825*$B$16</f>
        <v>0</v>
      </c>
      <c r="D826" s="60">
        <f t="shared" si="910"/>
        <v>0</v>
      </c>
      <c r="E826" s="60">
        <f t="shared" si="910"/>
        <v>0</v>
      </c>
      <c r="F826" s="60">
        <f t="shared" si="910"/>
        <v>0</v>
      </c>
      <c r="G826" s="60">
        <f t="shared" si="910"/>
        <v>0</v>
      </c>
      <c r="H826" s="60">
        <f t="shared" si="910"/>
        <v>0</v>
      </c>
      <c r="I826" s="60">
        <f t="shared" si="910"/>
        <v>0</v>
      </c>
      <c r="J826" s="60">
        <f t="shared" si="910"/>
        <v>0</v>
      </c>
      <c r="K826" s="60">
        <f t="shared" si="910"/>
        <v>0</v>
      </c>
      <c r="L826" s="60">
        <f t="shared" si="910"/>
        <v>0</v>
      </c>
      <c r="M826" s="60">
        <f t="shared" si="910"/>
        <v>0</v>
      </c>
      <c r="N826" s="60">
        <f t="shared" si="910"/>
        <v>0</v>
      </c>
      <c r="O826" s="60">
        <f t="shared" si="908"/>
        <v>0</v>
      </c>
      <c r="P826" s="60">
        <f t="shared" ref="P826:S826" si="911">P825*$B826</f>
        <v>0</v>
      </c>
      <c r="Q826" s="60">
        <f t="shared" si="911"/>
        <v>0</v>
      </c>
      <c r="R826" s="60">
        <f t="shared" si="911"/>
        <v>0</v>
      </c>
      <c r="S826" s="60">
        <f t="shared" si="911"/>
        <v>0</v>
      </c>
      <c r="T826" s="16"/>
      <c r="U826" s="16"/>
      <c r="V826" s="16"/>
      <c r="W826" s="16"/>
      <c r="X826" s="16"/>
      <c r="Y826" s="16"/>
      <c r="Z826" s="16"/>
      <c r="AA826" s="16"/>
    </row>
    <row r="827" ht="12.0" customHeight="1">
      <c r="A827" s="63" t="s">
        <v>100</v>
      </c>
      <c r="B827" s="65">
        <f>1-B826</f>
        <v>0.75</v>
      </c>
      <c r="C827" s="60">
        <f t="shared" ref="C827:N827" si="912">C825*$B$17</f>
        <v>0</v>
      </c>
      <c r="D827" s="60">
        <f t="shared" si="912"/>
        <v>0</v>
      </c>
      <c r="E827" s="60">
        <f t="shared" si="912"/>
        <v>0</v>
      </c>
      <c r="F827" s="60">
        <f t="shared" si="912"/>
        <v>0</v>
      </c>
      <c r="G827" s="60">
        <f t="shared" si="912"/>
        <v>0</v>
      </c>
      <c r="H827" s="60">
        <f t="shared" si="912"/>
        <v>0</v>
      </c>
      <c r="I827" s="60">
        <f t="shared" si="912"/>
        <v>0</v>
      </c>
      <c r="J827" s="60">
        <f t="shared" si="912"/>
        <v>0</v>
      </c>
      <c r="K827" s="60">
        <f t="shared" si="912"/>
        <v>0</v>
      </c>
      <c r="L827" s="60">
        <f t="shared" si="912"/>
        <v>0</v>
      </c>
      <c r="M827" s="60">
        <f t="shared" si="912"/>
        <v>0</v>
      </c>
      <c r="N827" s="60">
        <f t="shared" si="912"/>
        <v>0</v>
      </c>
      <c r="O827" s="60">
        <f t="shared" si="908"/>
        <v>0</v>
      </c>
      <c r="P827" s="60">
        <f t="shared" ref="P827:S827" si="913">P825-P826</f>
        <v>0</v>
      </c>
      <c r="Q827" s="60">
        <f t="shared" si="913"/>
        <v>0</v>
      </c>
      <c r="R827" s="60">
        <f t="shared" si="913"/>
        <v>0</v>
      </c>
      <c r="S827" s="60">
        <f t="shared" si="913"/>
        <v>0</v>
      </c>
      <c r="T827" s="16"/>
      <c r="U827" s="16"/>
      <c r="V827" s="16"/>
      <c r="W827" s="16"/>
      <c r="X827" s="16"/>
      <c r="Y827" s="16"/>
      <c r="Z827" s="16"/>
      <c r="AA827" s="16"/>
    </row>
    <row r="828" ht="12.0" customHeight="1">
      <c r="A828" s="51" t="str">
        <f>Vendas!A839</f>
        <v/>
      </c>
      <c r="B828" s="29"/>
      <c r="C828" s="52" t="s">
        <v>73</v>
      </c>
      <c r="D828" s="52" t="s">
        <v>74</v>
      </c>
      <c r="E828" s="52" t="s">
        <v>75</v>
      </c>
      <c r="F828" s="52" t="s">
        <v>76</v>
      </c>
      <c r="G828" s="52" t="s">
        <v>77</v>
      </c>
      <c r="H828" s="52" t="s">
        <v>78</v>
      </c>
      <c r="I828" s="52" t="s">
        <v>79</v>
      </c>
      <c r="J828" s="52" t="s">
        <v>80</v>
      </c>
      <c r="K828" s="52" t="s">
        <v>81</v>
      </c>
      <c r="L828" s="52" t="s">
        <v>82</v>
      </c>
      <c r="M828" s="52" t="s">
        <v>83</v>
      </c>
      <c r="N828" s="52" t="s">
        <v>84</v>
      </c>
      <c r="O828" s="52" t="s">
        <v>26</v>
      </c>
      <c r="P828" s="52" t="s">
        <v>27</v>
      </c>
      <c r="Q828" s="52" t="s">
        <v>28</v>
      </c>
      <c r="R828" s="52" t="s">
        <v>29</v>
      </c>
      <c r="S828" s="52" t="s">
        <v>30</v>
      </c>
      <c r="T828" s="16"/>
      <c r="U828" s="16"/>
      <c r="V828" s="16"/>
      <c r="W828" s="16"/>
      <c r="X828" s="16"/>
      <c r="Y828" s="16"/>
      <c r="Z828" s="16"/>
      <c r="AA828" s="16"/>
    </row>
    <row r="829" ht="12.0" customHeight="1">
      <c r="A829" s="58" t="s">
        <v>102</v>
      </c>
      <c r="B829" s="29"/>
      <c r="C829" s="56" t="str">
        <f>Vendas!C841</f>
        <v/>
      </c>
      <c r="D829" s="56" t="str">
        <f>Vendas!D841</f>
        <v/>
      </c>
      <c r="E829" s="56" t="str">
        <f>Vendas!E841</f>
        <v/>
      </c>
      <c r="F829" s="56" t="str">
        <f>Vendas!F841</f>
        <v/>
      </c>
      <c r="G829" s="56" t="str">
        <f>Vendas!G841</f>
        <v/>
      </c>
      <c r="H829" s="56" t="str">
        <f>Vendas!H841</f>
        <v/>
      </c>
      <c r="I829" s="56" t="str">
        <f>Vendas!I841</f>
        <v/>
      </c>
      <c r="J829" s="56" t="str">
        <f>Vendas!J841</f>
        <v/>
      </c>
      <c r="K829" s="56" t="str">
        <f>Vendas!K841</f>
        <v/>
      </c>
      <c r="L829" s="56" t="str">
        <f>Vendas!L841</f>
        <v/>
      </c>
      <c r="M829" s="56" t="str">
        <f>Vendas!M841</f>
        <v/>
      </c>
      <c r="N829" s="56" t="str">
        <f>Vendas!N841</f>
        <v/>
      </c>
      <c r="O829" s="56">
        <f>SUM(C829:N829)</f>
        <v>0</v>
      </c>
      <c r="P829" s="56" t="str">
        <f>Vendas!P841</f>
        <v/>
      </c>
      <c r="Q829" s="56" t="str">
        <f>Vendas!Q841</f>
        <v/>
      </c>
      <c r="R829" s="56" t="str">
        <f>Vendas!R841</f>
        <v/>
      </c>
      <c r="S829" s="56" t="str">
        <f>Vendas!S841</f>
        <v/>
      </c>
      <c r="T829" s="16"/>
      <c r="U829" s="16"/>
      <c r="V829" s="16"/>
      <c r="W829" s="16"/>
      <c r="X829" s="16"/>
      <c r="Y829" s="16"/>
      <c r="Z829" s="16"/>
      <c r="AA829" s="16"/>
    </row>
    <row r="830" ht="12.0" customHeight="1">
      <c r="A830" s="63" t="s">
        <v>111</v>
      </c>
      <c r="B830" s="45">
        <v>0.0</v>
      </c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16"/>
      <c r="U830" s="16"/>
      <c r="V830" s="16"/>
      <c r="W830" s="16"/>
      <c r="X830" s="16"/>
      <c r="Y830" s="16"/>
      <c r="Z830" s="16"/>
      <c r="AA830" s="16"/>
    </row>
    <row r="831" ht="12.0" customHeight="1">
      <c r="A831" s="58" t="s">
        <v>103</v>
      </c>
      <c r="B831" s="29"/>
      <c r="C831" s="60">
        <f>Vendas!C842*(1-$B830)</f>
        <v>0</v>
      </c>
      <c r="D831" s="60">
        <f>Vendas!D842*(1-$B830)</f>
        <v>0</v>
      </c>
      <c r="E831" s="60">
        <f>Vendas!E842*(1-$B830)</f>
        <v>0</v>
      </c>
      <c r="F831" s="60">
        <f>Vendas!F842*(1-$B830)</f>
        <v>0</v>
      </c>
      <c r="G831" s="60">
        <f>Vendas!G842*(1-$B830)</f>
        <v>0</v>
      </c>
      <c r="H831" s="60">
        <f>Vendas!H842*(1-$B830)</f>
        <v>0</v>
      </c>
      <c r="I831" s="60">
        <f>Vendas!I842*(1-$B830)</f>
        <v>0</v>
      </c>
      <c r="J831" s="60">
        <f>Vendas!J842*(1-$B830)</f>
        <v>0</v>
      </c>
      <c r="K831" s="60">
        <f>Vendas!K842*(1-$B830)</f>
        <v>0</v>
      </c>
      <c r="L831" s="60">
        <f>Vendas!L842*(1-$B830)</f>
        <v>0</v>
      </c>
      <c r="M831" s="60">
        <f>Vendas!M842*(1-$B830)</f>
        <v>0</v>
      </c>
      <c r="N831" s="60">
        <f>Vendas!N842*(1-$B830)</f>
        <v>0</v>
      </c>
      <c r="O831" s="60">
        <f>AVERAGE(C831:N831)</f>
        <v>0</v>
      </c>
      <c r="P831" s="60">
        <f>Vendas!P842*(1-Aprovisionamento!$B830)</f>
        <v>0</v>
      </c>
      <c r="Q831" s="60">
        <f>Vendas!Q842*(1-Aprovisionamento!$B830)</f>
        <v>0</v>
      </c>
      <c r="R831" s="60">
        <f>Vendas!R842*(1-Aprovisionamento!$B830)</f>
        <v>0</v>
      </c>
      <c r="S831" s="60">
        <f>Vendas!S842*(1-Aprovisionamento!$B830)</f>
        <v>0</v>
      </c>
      <c r="T831" s="16"/>
      <c r="U831" s="16"/>
      <c r="V831" s="16"/>
      <c r="W831" s="16"/>
      <c r="X831" s="16"/>
      <c r="Y831" s="16"/>
      <c r="Z831" s="16"/>
      <c r="AA831" s="16"/>
    </row>
    <row r="832" ht="12.0" customHeight="1">
      <c r="A832" s="58" t="s">
        <v>112</v>
      </c>
      <c r="B832" s="29"/>
      <c r="C832" s="60">
        <f t="shared" ref="C832:N832" si="914">C829*C831</f>
        <v>0</v>
      </c>
      <c r="D832" s="60">
        <f t="shared" si="914"/>
        <v>0</v>
      </c>
      <c r="E832" s="60">
        <f t="shared" si="914"/>
        <v>0</v>
      </c>
      <c r="F832" s="60">
        <f t="shared" si="914"/>
        <v>0</v>
      </c>
      <c r="G832" s="60">
        <f t="shared" si="914"/>
        <v>0</v>
      </c>
      <c r="H832" s="60">
        <f t="shared" si="914"/>
        <v>0</v>
      </c>
      <c r="I832" s="60">
        <f t="shared" si="914"/>
        <v>0</v>
      </c>
      <c r="J832" s="60">
        <f t="shared" si="914"/>
        <v>0</v>
      </c>
      <c r="K832" s="60">
        <f t="shared" si="914"/>
        <v>0</v>
      </c>
      <c r="L832" s="60">
        <f t="shared" si="914"/>
        <v>0</v>
      </c>
      <c r="M832" s="60">
        <f t="shared" si="914"/>
        <v>0</v>
      </c>
      <c r="N832" s="60">
        <f t="shared" si="914"/>
        <v>0</v>
      </c>
      <c r="O832" s="60">
        <f>SUM(C832:N832)</f>
        <v>0</v>
      </c>
      <c r="P832" s="60">
        <f t="shared" ref="P832:S832" si="915">P829*P831</f>
        <v>0</v>
      </c>
      <c r="Q832" s="60">
        <f t="shared" si="915"/>
        <v>0</v>
      </c>
      <c r="R832" s="60">
        <f t="shared" si="915"/>
        <v>0</v>
      </c>
      <c r="S832" s="60">
        <f t="shared" si="915"/>
        <v>0</v>
      </c>
      <c r="T832" s="16"/>
      <c r="U832" s="16"/>
      <c r="V832" s="16"/>
      <c r="W832" s="16"/>
      <c r="X832" s="16"/>
      <c r="Y832" s="16"/>
      <c r="Z832" s="16"/>
      <c r="AA832" s="16"/>
    </row>
    <row r="833" ht="12.0" customHeight="1">
      <c r="A833" s="58" t="s">
        <v>96</v>
      </c>
      <c r="B833" s="29"/>
      <c r="C833" s="61" t="str">
        <f>Vendas!C844</f>
        <v/>
      </c>
      <c r="D833" s="61" t="str">
        <f>Vendas!D844</f>
        <v/>
      </c>
      <c r="E833" s="61" t="str">
        <f>Vendas!E844</f>
        <v/>
      </c>
      <c r="F833" s="61" t="str">
        <f>Vendas!F844</f>
        <v/>
      </c>
      <c r="G833" s="61" t="str">
        <f>Vendas!G844</f>
        <v/>
      </c>
      <c r="H833" s="61" t="str">
        <f>Vendas!H844</f>
        <v/>
      </c>
      <c r="I833" s="61" t="str">
        <f>Vendas!I844</f>
        <v/>
      </c>
      <c r="J833" s="61" t="str">
        <f>Vendas!J844</f>
        <v/>
      </c>
      <c r="K833" s="61" t="str">
        <f>Vendas!K844</f>
        <v/>
      </c>
      <c r="L833" s="61" t="str">
        <f>Vendas!L844</f>
        <v/>
      </c>
      <c r="M833" s="61" t="str">
        <f>Vendas!M844</f>
        <v/>
      </c>
      <c r="N833" s="61" t="str">
        <f>Vendas!N844</f>
        <v/>
      </c>
      <c r="O833" s="60"/>
      <c r="P833" s="60"/>
      <c r="Q833" s="60"/>
      <c r="R833" s="60"/>
      <c r="S833" s="60"/>
      <c r="T833" s="16"/>
      <c r="U833" s="16"/>
      <c r="V833" s="16"/>
      <c r="W833" s="16"/>
      <c r="X833" s="16"/>
      <c r="Y833" s="16"/>
      <c r="Z833" s="16"/>
      <c r="AA833" s="16"/>
    </row>
    <row r="834" ht="12.0" customHeight="1">
      <c r="A834" s="58" t="s">
        <v>113</v>
      </c>
      <c r="B834" s="29"/>
      <c r="C834" s="60">
        <f t="shared" ref="C834:N834" si="916">C832*C833</f>
        <v>0</v>
      </c>
      <c r="D834" s="60">
        <f t="shared" si="916"/>
        <v>0</v>
      </c>
      <c r="E834" s="60">
        <f t="shared" si="916"/>
        <v>0</v>
      </c>
      <c r="F834" s="60">
        <f t="shared" si="916"/>
        <v>0</v>
      </c>
      <c r="G834" s="60">
        <f t="shared" si="916"/>
        <v>0</v>
      </c>
      <c r="H834" s="60">
        <f t="shared" si="916"/>
        <v>0</v>
      </c>
      <c r="I834" s="60">
        <f t="shared" si="916"/>
        <v>0</v>
      </c>
      <c r="J834" s="60">
        <f t="shared" si="916"/>
        <v>0</v>
      </c>
      <c r="K834" s="60">
        <f t="shared" si="916"/>
        <v>0</v>
      </c>
      <c r="L834" s="60">
        <f t="shared" si="916"/>
        <v>0</v>
      </c>
      <c r="M834" s="60">
        <f t="shared" si="916"/>
        <v>0</v>
      </c>
      <c r="N834" s="60">
        <f t="shared" si="916"/>
        <v>0</v>
      </c>
      <c r="O834" s="60">
        <f t="shared" ref="O834:O837" si="919">SUM(C834:N834)</f>
        <v>0</v>
      </c>
      <c r="P834" s="60">
        <f t="shared" ref="P834:S834" si="917">P832*$C833</f>
        <v>0</v>
      </c>
      <c r="Q834" s="60">
        <f t="shared" si="917"/>
        <v>0</v>
      </c>
      <c r="R834" s="60">
        <f t="shared" si="917"/>
        <v>0</v>
      </c>
      <c r="S834" s="60">
        <f t="shared" si="917"/>
        <v>0</v>
      </c>
      <c r="T834" s="16"/>
      <c r="U834" s="16"/>
      <c r="V834" s="16"/>
      <c r="W834" s="16"/>
      <c r="X834" s="16"/>
      <c r="Y834" s="16"/>
      <c r="Z834" s="16"/>
      <c r="AA834" s="16"/>
    </row>
    <row r="835" ht="12.0" customHeight="1">
      <c r="A835" s="58" t="s">
        <v>98</v>
      </c>
      <c r="B835" s="29"/>
      <c r="C835" s="60">
        <f t="shared" ref="C835:N835" si="918">C832+C834</f>
        <v>0</v>
      </c>
      <c r="D835" s="60">
        <f t="shared" si="918"/>
        <v>0</v>
      </c>
      <c r="E835" s="60">
        <f t="shared" si="918"/>
        <v>0</v>
      </c>
      <c r="F835" s="60">
        <f t="shared" si="918"/>
        <v>0</v>
      </c>
      <c r="G835" s="60">
        <f t="shared" si="918"/>
        <v>0</v>
      </c>
      <c r="H835" s="60">
        <f t="shared" si="918"/>
        <v>0</v>
      </c>
      <c r="I835" s="60">
        <f t="shared" si="918"/>
        <v>0</v>
      </c>
      <c r="J835" s="60">
        <f t="shared" si="918"/>
        <v>0</v>
      </c>
      <c r="K835" s="60">
        <f t="shared" si="918"/>
        <v>0</v>
      </c>
      <c r="L835" s="60">
        <f t="shared" si="918"/>
        <v>0</v>
      </c>
      <c r="M835" s="60">
        <f t="shared" si="918"/>
        <v>0</v>
      </c>
      <c r="N835" s="60">
        <f t="shared" si="918"/>
        <v>0</v>
      </c>
      <c r="O835" s="60">
        <f t="shared" si="919"/>
        <v>0</v>
      </c>
      <c r="P835" s="60">
        <f t="shared" ref="P835:S835" si="920">P832+P834</f>
        <v>0</v>
      </c>
      <c r="Q835" s="60">
        <f t="shared" si="920"/>
        <v>0</v>
      </c>
      <c r="R835" s="60">
        <f t="shared" si="920"/>
        <v>0</v>
      </c>
      <c r="S835" s="60">
        <f t="shared" si="920"/>
        <v>0</v>
      </c>
      <c r="T835" s="16"/>
      <c r="U835" s="16"/>
      <c r="V835" s="16"/>
      <c r="W835" s="16"/>
      <c r="X835" s="16"/>
      <c r="Y835" s="16"/>
      <c r="Z835" s="16"/>
      <c r="AA835" s="16"/>
    </row>
    <row r="836" ht="12.0" customHeight="1">
      <c r="A836" s="63" t="s">
        <v>99</v>
      </c>
      <c r="B836" s="64">
        <v>0.25</v>
      </c>
      <c r="C836" s="60">
        <f t="shared" ref="C836:N836" si="921">C835*$B$16</f>
        <v>0</v>
      </c>
      <c r="D836" s="60">
        <f t="shared" si="921"/>
        <v>0</v>
      </c>
      <c r="E836" s="60">
        <f t="shared" si="921"/>
        <v>0</v>
      </c>
      <c r="F836" s="60">
        <f t="shared" si="921"/>
        <v>0</v>
      </c>
      <c r="G836" s="60">
        <f t="shared" si="921"/>
        <v>0</v>
      </c>
      <c r="H836" s="60">
        <f t="shared" si="921"/>
        <v>0</v>
      </c>
      <c r="I836" s="60">
        <f t="shared" si="921"/>
        <v>0</v>
      </c>
      <c r="J836" s="60">
        <f t="shared" si="921"/>
        <v>0</v>
      </c>
      <c r="K836" s="60">
        <f t="shared" si="921"/>
        <v>0</v>
      </c>
      <c r="L836" s="60">
        <f t="shared" si="921"/>
        <v>0</v>
      </c>
      <c r="M836" s="60">
        <f t="shared" si="921"/>
        <v>0</v>
      </c>
      <c r="N836" s="60">
        <f t="shared" si="921"/>
        <v>0</v>
      </c>
      <c r="O836" s="60">
        <f t="shared" si="919"/>
        <v>0</v>
      </c>
      <c r="P836" s="60">
        <f t="shared" ref="P836:S836" si="922">P835*$B836</f>
        <v>0</v>
      </c>
      <c r="Q836" s="60">
        <f t="shared" si="922"/>
        <v>0</v>
      </c>
      <c r="R836" s="60">
        <f t="shared" si="922"/>
        <v>0</v>
      </c>
      <c r="S836" s="60">
        <f t="shared" si="922"/>
        <v>0</v>
      </c>
      <c r="T836" s="16"/>
      <c r="U836" s="16"/>
      <c r="V836" s="16"/>
      <c r="W836" s="16"/>
      <c r="X836" s="16"/>
      <c r="Y836" s="16"/>
      <c r="Z836" s="16"/>
      <c r="AA836" s="16"/>
    </row>
    <row r="837" ht="12.0" customHeight="1">
      <c r="A837" s="63" t="s">
        <v>100</v>
      </c>
      <c r="B837" s="65">
        <f>1-B836</f>
        <v>0.75</v>
      </c>
      <c r="C837" s="60">
        <f t="shared" ref="C837:N837" si="923">C835*$B$17</f>
        <v>0</v>
      </c>
      <c r="D837" s="60">
        <f t="shared" si="923"/>
        <v>0</v>
      </c>
      <c r="E837" s="60">
        <f t="shared" si="923"/>
        <v>0</v>
      </c>
      <c r="F837" s="60">
        <f t="shared" si="923"/>
        <v>0</v>
      </c>
      <c r="G837" s="60">
        <f t="shared" si="923"/>
        <v>0</v>
      </c>
      <c r="H837" s="60">
        <f t="shared" si="923"/>
        <v>0</v>
      </c>
      <c r="I837" s="60">
        <f t="shared" si="923"/>
        <v>0</v>
      </c>
      <c r="J837" s="60">
        <f t="shared" si="923"/>
        <v>0</v>
      </c>
      <c r="K837" s="60">
        <f t="shared" si="923"/>
        <v>0</v>
      </c>
      <c r="L837" s="60">
        <f t="shared" si="923"/>
        <v>0</v>
      </c>
      <c r="M837" s="60">
        <f t="shared" si="923"/>
        <v>0</v>
      </c>
      <c r="N837" s="60">
        <f t="shared" si="923"/>
        <v>0</v>
      </c>
      <c r="O837" s="60">
        <f t="shared" si="919"/>
        <v>0</v>
      </c>
      <c r="P837" s="60">
        <f t="shared" ref="P837:S837" si="924">P835-P836</f>
        <v>0</v>
      </c>
      <c r="Q837" s="60">
        <f t="shared" si="924"/>
        <v>0</v>
      </c>
      <c r="R837" s="60">
        <f t="shared" si="924"/>
        <v>0</v>
      </c>
      <c r="S837" s="60">
        <f t="shared" si="924"/>
        <v>0</v>
      </c>
      <c r="T837" s="16"/>
      <c r="U837" s="16"/>
      <c r="V837" s="16"/>
      <c r="W837" s="16"/>
      <c r="X837" s="16"/>
      <c r="Y837" s="16"/>
      <c r="Z837" s="16"/>
      <c r="AA837" s="16"/>
    </row>
    <row r="838" ht="12.0" customHeight="1">
      <c r="A838" s="51" t="str">
        <f>Vendas!A849</f>
        <v/>
      </c>
      <c r="B838" s="29"/>
      <c r="C838" s="52" t="s">
        <v>73</v>
      </c>
      <c r="D838" s="52" t="s">
        <v>74</v>
      </c>
      <c r="E838" s="52" t="s">
        <v>75</v>
      </c>
      <c r="F838" s="52" t="s">
        <v>76</v>
      </c>
      <c r="G838" s="52" t="s">
        <v>77</v>
      </c>
      <c r="H838" s="52" t="s">
        <v>78</v>
      </c>
      <c r="I838" s="52" t="s">
        <v>79</v>
      </c>
      <c r="J838" s="52" t="s">
        <v>80</v>
      </c>
      <c r="K838" s="52" t="s">
        <v>81</v>
      </c>
      <c r="L838" s="52" t="s">
        <v>82</v>
      </c>
      <c r="M838" s="52" t="s">
        <v>83</v>
      </c>
      <c r="N838" s="52" t="s">
        <v>84</v>
      </c>
      <c r="O838" s="52" t="s">
        <v>26</v>
      </c>
      <c r="P838" s="52" t="s">
        <v>27</v>
      </c>
      <c r="Q838" s="52" t="s">
        <v>28</v>
      </c>
      <c r="R838" s="52" t="s">
        <v>29</v>
      </c>
      <c r="S838" s="52" t="s">
        <v>30</v>
      </c>
      <c r="T838" s="16"/>
      <c r="U838" s="16"/>
      <c r="V838" s="16"/>
      <c r="W838" s="16"/>
      <c r="X838" s="16"/>
      <c r="Y838" s="16"/>
      <c r="Z838" s="16"/>
      <c r="AA838" s="16"/>
    </row>
    <row r="839" ht="12.0" customHeight="1">
      <c r="A839" s="58" t="s">
        <v>102</v>
      </c>
      <c r="B839" s="29"/>
      <c r="C839" s="56" t="str">
        <f>Vendas!C851</f>
        <v/>
      </c>
      <c r="D839" s="56" t="str">
        <f>Vendas!D851</f>
        <v/>
      </c>
      <c r="E839" s="56" t="str">
        <f>Vendas!E851</f>
        <v/>
      </c>
      <c r="F839" s="56" t="str">
        <f>Vendas!F851</f>
        <v/>
      </c>
      <c r="G839" s="56" t="str">
        <f>Vendas!G851</f>
        <v/>
      </c>
      <c r="H839" s="56" t="str">
        <f>Vendas!H851</f>
        <v/>
      </c>
      <c r="I839" s="56" t="str">
        <f>Vendas!I851</f>
        <v/>
      </c>
      <c r="J839" s="56" t="str">
        <f>Vendas!J851</f>
        <v/>
      </c>
      <c r="K839" s="56" t="str">
        <f>Vendas!K851</f>
        <v/>
      </c>
      <c r="L839" s="56" t="str">
        <f>Vendas!L851</f>
        <v/>
      </c>
      <c r="M839" s="56" t="str">
        <f>Vendas!M851</f>
        <v/>
      </c>
      <c r="N839" s="56" t="str">
        <f>Vendas!N851</f>
        <v/>
      </c>
      <c r="O839" s="56">
        <f>SUM(C839:N839)</f>
        <v>0</v>
      </c>
      <c r="P839" s="56" t="str">
        <f>Vendas!P851</f>
        <v/>
      </c>
      <c r="Q839" s="56" t="str">
        <f>Vendas!Q851</f>
        <v/>
      </c>
      <c r="R839" s="56" t="str">
        <f>Vendas!R851</f>
        <v/>
      </c>
      <c r="S839" s="56" t="str">
        <f>Vendas!S851</f>
        <v/>
      </c>
      <c r="T839" s="16"/>
      <c r="U839" s="16"/>
      <c r="V839" s="16"/>
      <c r="W839" s="16"/>
      <c r="X839" s="16"/>
      <c r="Y839" s="16"/>
      <c r="Z839" s="16"/>
      <c r="AA839" s="16"/>
    </row>
    <row r="840" ht="12.0" customHeight="1">
      <c r="A840" s="63" t="s">
        <v>111</v>
      </c>
      <c r="B840" s="45">
        <v>0.0</v>
      </c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16"/>
      <c r="U840" s="16"/>
      <c r="V840" s="16"/>
      <c r="W840" s="16"/>
      <c r="X840" s="16"/>
      <c r="Y840" s="16"/>
      <c r="Z840" s="16"/>
      <c r="AA840" s="16"/>
    </row>
    <row r="841" ht="12.0" customHeight="1">
      <c r="A841" s="58" t="s">
        <v>103</v>
      </c>
      <c r="B841" s="29"/>
      <c r="C841" s="60">
        <f>Vendas!C852*(1-$B840)</f>
        <v>0</v>
      </c>
      <c r="D841" s="60">
        <f>Vendas!D852*(1-$B840)</f>
        <v>0</v>
      </c>
      <c r="E841" s="60">
        <f>Vendas!E852*(1-$B840)</f>
        <v>0</v>
      </c>
      <c r="F841" s="60">
        <f>Vendas!F852*(1-$B840)</f>
        <v>0</v>
      </c>
      <c r="G841" s="60">
        <f>Vendas!G852*(1-$B840)</f>
        <v>0</v>
      </c>
      <c r="H841" s="60">
        <f>Vendas!H852*(1-$B840)</f>
        <v>0</v>
      </c>
      <c r="I841" s="60">
        <f>Vendas!I852*(1-$B840)</f>
        <v>0</v>
      </c>
      <c r="J841" s="60">
        <f>Vendas!J852*(1-$B840)</f>
        <v>0</v>
      </c>
      <c r="K841" s="60">
        <f>Vendas!K852*(1-$B840)</f>
        <v>0</v>
      </c>
      <c r="L841" s="60">
        <f>Vendas!L852*(1-$B840)</f>
        <v>0</v>
      </c>
      <c r="M841" s="60">
        <f>Vendas!M852*(1-$B840)</f>
        <v>0</v>
      </c>
      <c r="N841" s="60">
        <f>Vendas!N852*(1-$B840)</f>
        <v>0</v>
      </c>
      <c r="O841" s="60">
        <f>AVERAGE(C841:N841)</f>
        <v>0</v>
      </c>
      <c r="P841" s="60">
        <f>Vendas!P852*(1-Aprovisionamento!$B840)</f>
        <v>0</v>
      </c>
      <c r="Q841" s="60">
        <f>Vendas!Q852*(1-Aprovisionamento!$B840)</f>
        <v>0</v>
      </c>
      <c r="R841" s="60">
        <f>Vendas!R852*(1-Aprovisionamento!$B840)</f>
        <v>0</v>
      </c>
      <c r="S841" s="60">
        <f>Vendas!S852*(1-Aprovisionamento!$B840)</f>
        <v>0</v>
      </c>
      <c r="T841" s="16"/>
      <c r="U841" s="16"/>
      <c r="V841" s="16"/>
      <c r="W841" s="16"/>
      <c r="X841" s="16"/>
      <c r="Y841" s="16"/>
      <c r="Z841" s="16"/>
      <c r="AA841" s="16"/>
    </row>
    <row r="842" ht="12.0" customHeight="1">
      <c r="A842" s="58" t="s">
        <v>112</v>
      </c>
      <c r="B842" s="29"/>
      <c r="C842" s="60">
        <f t="shared" ref="C842:N842" si="925">C839*C841</f>
        <v>0</v>
      </c>
      <c r="D842" s="60">
        <f t="shared" si="925"/>
        <v>0</v>
      </c>
      <c r="E842" s="60">
        <f t="shared" si="925"/>
        <v>0</v>
      </c>
      <c r="F842" s="60">
        <f t="shared" si="925"/>
        <v>0</v>
      </c>
      <c r="G842" s="60">
        <f t="shared" si="925"/>
        <v>0</v>
      </c>
      <c r="H842" s="60">
        <f t="shared" si="925"/>
        <v>0</v>
      </c>
      <c r="I842" s="60">
        <f t="shared" si="925"/>
        <v>0</v>
      </c>
      <c r="J842" s="60">
        <f t="shared" si="925"/>
        <v>0</v>
      </c>
      <c r="K842" s="60">
        <f t="shared" si="925"/>
        <v>0</v>
      </c>
      <c r="L842" s="60">
        <f t="shared" si="925"/>
        <v>0</v>
      </c>
      <c r="M842" s="60">
        <f t="shared" si="925"/>
        <v>0</v>
      </c>
      <c r="N842" s="60">
        <f t="shared" si="925"/>
        <v>0</v>
      </c>
      <c r="O842" s="60">
        <f>SUM(C842:N842)</f>
        <v>0</v>
      </c>
      <c r="P842" s="60">
        <f t="shared" ref="P842:S842" si="926">P839*P841</f>
        <v>0</v>
      </c>
      <c r="Q842" s="60">
        <f t="shared" si="926"/>
        <v>0</v>
      </c>
      <c r="R842" s="60">
        <f t="shared" si="926"/>
        <v>0</v>
      </c>
      <c r="S842" s="60">
        <f t="shared" si="926"/>
        <v>0</v>
      </c>
      <c r="T842" s="16"/>
      <c r="U842" s="16"/>
      <c r="V842" s="16"/>
      <c r="W842" s="16"/>
      <c r="X842" s="16"/>
      <c r="Y842" s="16"/>
      <c r="Z842" s="16"/>
      <c r="AA842" s="16"/>
    </row>
    <row r="843" ht="12.0" customHeight="1">
      <c r="A843" s="58" t="s">
        <v>96</v>
      </c>
      <c r="B843" s="29"/>
      <c r="C843" s="61" t="str">
        <f>Vendas!C854</f>
        <v/>
      </c>
      <c r="D843" s="61" t="str">
        <f>Vendas!D854</f>
        <v/>
      </c>
      <c r="E843" s="61" t="str">
        <f>Vendas!E854</f>
        <v/>
      </c>
      <c r="F843" s="61" t="str">
        <f>Vendas!F854</f>
        <v/>
      </c>
      <c r="G843" s="61" t="str">
        <f>Vendas!G854</f>
        <v/>
      </c>
      <c r="H843" s="61" t="str">
        <f>Vendas!H854</f>
        <v/>
      </c>
      <c r="I843" s="61" t="str">
        <f>Vendas!I854</f>
        <v/>
      </c>
      <c r="J843" s="61" t="str">
        <f>Vendas!J854</f>
        <v/>
      </c>
      <c r="K843" s="61" t="str">
        <f>Vendas!K854</f>
        <v/>
      </c>
      <c r="L843" s="61" t="str">
        <f>Vendas!L854</f>
        <v/>
      </c>
      <c r="M843" s="61" t="str">
        <f>Vendas!M854</f>
        <v/>
      </c>
      <c r="N843" s="61" t="str">
        <f>Vendas!N854</f>
        <v/>
      </c>
      <c r="O843" s="60"/>
      <c r="P843" s="60"/>
      <c r="Q843" s="60"/>
      <c r="R843" s="60"/>
      <c r="S843" s="60"/>
      <c r="T843" s="16"/>
      <c r="U843" s="16"/>
      <c r="V843" s="16"/>
      <c r="W843" s="16"/>
      <c r="X843" s="16"/>
      <c r="Y843" s="16"/>
      <c r="Z843" s="16"/>
      <c r="AA843" s="16"/>
    </row>
    <row r="844" ht="12.0" customHeight="1">
      <c r="A844" s="58" t="s">
        <v>113</v>
      </c>
      <c r="B844" s="29"/>
      <c r="C844" s="60">
        <f t="shared" ref="C844:N844" si="927">C842*C843</f>
        <v>0</v>
      </c>
      <c r="D844" s="60">
        <f t="shared" si="927"/>
        <v>0</v>
      </c>
      <c r="E844" s="60">
        <f t="shared" si="927"/>
        <v>0</v>
      </c>
      <c r="F844" s="60">
        <f t="shared" si="927"/>
        <v>0</v>
      </c>
      <c r="G844" s="60">
        <f t="shared" si="927"/>
        <v>0</v>
      </c>
      <c r="H844" s="60">
        <f t="shared" si="927"/>
        <v>0</v>
      </c>
      <c r="I844" s="60">
        <f t="shared" si="927"/>
        <v>0</v>
      </c>
      <c r="J844" s="60">
        <f t="shared" si="927"/>
        <v>0</v>
      </c>
      <c r="K844" s="60">
        <f t="shared" si="927"/>
        <v>0</v>
      </c>
      <c r="L844" s="60">
        <f t="shared" si="927"/>
        <v>0</v>
      </c>
      <c r="M844" s="60">
        <f t="shared" si="927"/>
        <v>0</v>
      </c>
      <c r="N844" s="60">
        <f t="shared" si="927"/>
        <v>0</v>
      </c>
      <c r="O844" s="60">
        <f t="shared" ref="O844:O847" si="930">SUM(C844:N844)</f>
        <v>0</v>
      </c>
      <c r="P844" s="60">
        <f t="shared" ref="P844:S844" si="928">P842*$C843</f>
        <v>0</v>
      </c>
      <c r="Q844" s="60">
        <f t="shared" si="928"/>
        <v>0</v>
      </c>
      <c r="R844" s="60">
        <f t="shared" si="928"/>
        <v>0</v>
      </c>
      <c r="S844" s="60">
        <f t="shared" si="928"/>
        <v>0</v>
      </c>
      <c r="T844" s="16"/>
      <c r="U844" s="16"/>
      <c r="V844" s="16"/>
      <c r="W844" s="16"/>
      <c r="X844" s="16"/>
      <c r="Y844" s="16"/>
      <c r="Z844" s="16"/>
      <c r="AA844" s="16"/>
    </row>
    <row r="845" ht="12.0" customHeight="1">
      <c r="A845" s="58" t="s">
        <v>98</v>
      </c>
      <c r="B845" s="29"/>
      <c r="C845" s="60">
        <f t="shared" ref="C845:N845" si="929">C842+C844</f>
        <v>0</v>
      </c>
      <c r="D845" s="60">
        <f t="shared" si="929"/>
        <v>0</v>
      </c>
      <c r="E845" s="60">
        <f t="shared" si="929"/>
        <v>0</v>
      </c>
      <c r="F845" s="60">
        <f t="shared" si="929"/>
        <v>0</v>
      </c>
      <c r="G845" s="60">
        <f t="shared" si="929"/>
        <v>0</v>
      </c>
      <c r="H845" s="60">
        <f t="shared" si="929"/>
        <v>0</v>
      </c>
      <c r="I845" s="60">
        <f t="shared" si="929"/>
        <v>0</v>
      </c>
      <c r="J845" s="60">
        <f t="shared" si="929"/>
        <v>0</v>
      </c>
      <c r="K845" s="60">
        <f t="shared" si="929"/>
        <v>0</v>
      </c>
      <c r="L845" s="60">
        <f t="shared" si="929"/>
        <v>0</v>
      </c>
      <c r="M845" s="60">
        <f t="shared" si="929"/>
        <v>0</v>
      </c>
      <c r="N845" s="60">
        <f t="shared" si="929"/>
        <v>0</v>
      </c>
      <c r="O845" s="60">
        <f t="shared" si="930"/>
        <v>0</v>
      </c>
      <c r="P845" s="60">
        <f t="shared" ref="P845:S845" si="931">P842+P844</f>
        <v>0</v>
      </c>
      <c r="Q845" s="60">
        <f t="shared" si="931"/>
        <v>0</v>
      </c>
      <c r="R845" s="60">
        <f t="shared" si="931"/>
        <v>0</v>
      </c>
      <c r="S845" s="60">
        <f t="shared" si="931"/>
        <v>0</v>
      </c>
      <c r="T845" s="16"/>
      <c r="U845" s="16"/>
      <c r="V845" s="16"/>
      <c r="W845" s="16"/>
      <c r="X845" s="16"/>
      <c r="Y845" s="16"/>
      <c r="Z845" s="16"/>
      <c r="AA845" s="16"/>
    </row>
    <row r="846" ht="12.0" customHeight="1">
      <c r="A846" s="63" t="s">
        <v>99</v>
      </c>
      <c r="B846" s="64">
        <v>0.25</v>
      </c>
      <c r="C846" s="60">
        <f t="shared" ref="C846:N846" si="932">C845*$B$16</f>
        <v>0</v>
      </c>
      <c r="D846" s="60">
        <f t="shared" si="932"/>
        <v>0</v>
      </c>
      <c r="E846" s="60">
        <f t="shared" si="932"/>
        <v>0</v>
      </c>
      <c r="F846" s="60">
        <f t="shared" si="932"/>
        <v>0</v>
      </c>
      <c r="G846" s="60">
        <f t="shared" si="932"/>
        <v>0</v>
      </c>
      <c r="H846" s="60">
        <f t="shared" si="932"/>
        <v>0</v>
      </c>
      <c r="I846" s="60">
        <f t="shared" si="932"/>
        <v>0</v>
      </c>
      <c r="J846" s="60">
        <f t="shared" si="932"/>
        <v>0</v>
      </c>
      <c r="K846" s="60">
        <f t="shared" si="932"/>
        <v>0</v>
      </c>
      <c r="L846" s="60">
        <f t="shared" si="932"/>
        <v>0</v>
      </c>
      <c r="M846" s="60">
        <f t="shared" si="932"/>
        <v>0</v>
      </c>
      <c r="N846" s="60">
        <f t="shared" si="932"/>
        <v>0</v>
      </c>
      <c r="O846" s="60">
        <f t="shared" si="930"/>
        <v>0</v>
      </c>
      <c r="P846" s="60">
        <f t="shared" ref="P846:S846" si="933">P845*$B846</f>
        <v>0</v>
      </c>
      <c r="Q846" s="60">
        <f t="shared" si="933"/>
        <v>0</v>
      </c>
      <c r="R846" s="60">
        <f t="shared" si="933"/>
        <v>0</v>
      </c>
      <c r="S846" s="60">
        <f t="shared" si="933"/>
        <v>0</v>
      </c>
      <c r="T846" s="16"/>
      <c r="U846" s="16"/>
      <c r="V846" s="16"/>
      <c r="W846" s="16"/>
      <c r="X846" s="16"/>
      <c r="Y846" s="16"/>
      <c r="Z846" s="16"/>
      <c r="AA846" s="16"/>
    </row>
    <row r="847" ht="12.0" customHeight="1">
      <c r="A847" s="63" t="s">
        <v>100</v>
      </c>
      <c r="B847" s="65">
        <f>1-B846</f>
        <v>0.75</v>
      </c>
      <c r="C847" s="60">
        <f t="shared" ref="C847:N847" si="934">C845*$B$17</f>
        <v>0</v>
      </c>
      <c r="D847" s="60">
        <f t="shared" si="934"/>
        <v>0</v>
      </c>
      <c r="E847" s="60">
        <f t="shared" si="934"/>
        <v>0</v>
      </c>
      <c r="F847" s="60">
        <f t="shared" si="934"/>
        <v>0</v>
      </c>
      <c r="G847" s="60">
        <f t="shared" si="934"/>
        <v>0</v>
      </c>
      <c r="H847" s="60">
        <f t="shared" si="934"/>
        <v>0</v>
      </c>
      <c r="I847" s="60">
        <f t="shared" si="934"/>
        <v>0</v>
      </c>
      <c r="J847" s="60">
        <f t="shared" si="934"/>
        <v>0</v>
      </c>
      <c r="K847" s="60">
        <f t="shared" si="934"/>
        <v>0</v>
      </c>
      <c r="L847" s="60">
        <f t="shared" si="934"/>
        <v>0</v>
      </c>
      <c r="M847" s="60">
        <f t="shared" si="934"/>
        <v>0</v>
      </c>
      <c r="N847" s="60">
        <f t="shared" si="934"/>
        <v>0</v>
      </c>
      <c r="O847" s="60">
        <f t="shared" si="930"/>
        <v>0</v>
      </c>
      <c r="P847" s="60">
        <f t="shared" ref="P847:S847" si="935">P845-P846</f>
        <v>0</v>
      </c>
      <c r="Q847" s="60">
        <f t="shared" si="935"/>
        <v>0</v>
      </c>
      <c r="R847" s="60">
        <f t="shared" si="935"/>
        <v>0</v>
      </c>
      <c r="S847" s="60">
        <f t="shared" si="935"/>
        <v>0</v>
      </c>
      <c r="T847" s="16"/>
      <c r="U847" s="16"/>
      <c r="V847" s="16"/>
      <c r="W847" s="16"/>
      <c r="X847" s="16"/>
      <c r="Y847" s="16"/>
      <c r="Z847" s="16"/>
      <c r="AA847" s="16"/>
    </row>
    <row r="848" ht="12.0" customHeight="1">
      <c r="A848" s="51" t="str">
        <f>Vendas!A859</f>
        <v/>
      </c>
      <c r="B848" s="29"/>
      <c r="C848" s="52" t="s">
        <v>73</v>
      </c>
      <c r="D848" s="52" t="s">
        <v>74</v>
      </c>
      <c r="E848" s="52" t="s">
        <v>75</v>
      </c>
      <c r="F848" s="52" t="s">
        <v>76</v>
      </c>
      <c r="G848" s="52" t="s">
        <v>77</v>
      </c>
      <c r="H848" s="52" t="s">
        <v>78</v>
      </c>
      <c r="I848" s="52" t="s">
        <v>79</v>
      </c>
      <c r="J848" s="52" t="s">
        <v>80</v>
      </c>
      <c r="K848" s="52" t="s">
        <v>81</v>
      </c>
      <c r="L848" s="52" t="s">
        <v>82</v>
      </c>
      <c r="M848" s="52" t="s">
        <v>83</v>
      </c>
      <c r="N848" s="52" t="s">
        <v>84</v>
      </c>
      <c r="O848" s="52" t="s">
        <v>26</v>
      </c>
      <c r="P848" s="52" t="s">
        <v>27</v>
      </c>
      <c r="Q848" s="52" t="s">
        <v>28</v>
      </c>
      <c r="R848" s="52" t="s">
        <v>29</v>
      </c>
      <c r="S848" s="52" t="s">
        <v>30</v>
      </c>
      <c r="T848" s="16"/>
      <c r="U848" s="16"/>
      <c r="V848" s="16"/>
      <c r="W848" s="16"/>
      <c r="X848" s="16"/>
      <c r="Y848" s="16"/>
      <c r="Z848" s="16"/>
      <c r="AA848" s="16"/>
    </row>
    <row r="849" ht="12.0" customHeight="1">
      <c r="A849" s="58" t="s">
        <v>102</v>
      </c>
      <c r="B849" s="29"/>
      <c r="C849" s="56" t="str">
        <f>Vendas!C861</f>
        <v/>
      </c>
      <c r="D849" s="56" t="str">
        <f>Vendas!D861</f>
        <v/>
      </c>
      <c r="E849" s="56" t="str">
        <f>Vendas!E861</f>
        <v/>
      </c>
      <c r="F849" s="56" t="str">
        <f>Vendas!F861</f>
        <v/>
      </c>
      <c r="G849" s="56" t="str">
        <f>Vendas!G861</f>
        <v/>
      </c>
      <c r="H849" s="56" t="str">
        <f>Vendas!H861</f>
        <v/>
      </c>
      <c r="I849" s="56" t="str">
        <f>Vendas!I861</f>
        <v/>
      </c>
      <c r="J849" s="56" t="str">
        <f>Vendas!J861</f>
        <v/>
      </c>
      <c r="K849" s="56" t="str">
        <f>Vendas!K861</f>
        <v/>
      </c>
      <c r="L849" s="56" t="str">
        <f>Vendas!L861</f>
        <v/>
      </c>
      <c r="M849" s="56" t="str">
        <f>Vendas!M861</f>
        <v/>
      </c>
      <c r="N849" s="56" t="str">
        <f>Vendas!N861</f>
        <v/>
      </c>
      <c r="O849" s="56">
        <f>SUM(C849:N849)</f>
        <v>0</v>
      </c>
      <c r="P849" s="56" t="str">
        <f>Vendas!P861</f>
        <v/>
      </c>
      <c r="Q849" s="56" t="str">
        <f>Vendas!Q861</f>
        <v/>
      </c>
      <c r="R849" s="56" t="str">
        <f>Vendas!R861</f>
        <v/>
      </c>
      <c r="S849" s="56" t="str">
        <f>Vendas!S861</f>
        <v/>
      </c>
      <c r="T849" s="16"/>
      <c r="U849" s="16"/>
      <c r="V849" s="16"/>
      <c r="W849" s="16"/>
      <c r="X849" s="16"/>
      <c r="Y849" s="16"/>
      <c r="Z849" s="16"/>
      <c r="AA849" s="16"/>
    </row>
    <row r="850" ht="12.0" customHeight="1">
      <c r="A850" s="63" t="s">
        <v>111</v>
      </c>
      <c r="B850" s="45">
        <v>0.0</v>
      </c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16"/>
      <c r="U850" s="16"/>
      <c r="V850" s="16"/>
      <c r="W850" s="16"/>
      <c r="X850" s="16"/>
      <c r="Y850" s="16"/>
      <c r="Z850" s="16"/>
      <c r="AA850" s="16"/>
    </row>
    <row r="851" ht="12.0" customHeight="1">
      <c r="A851" s="58" t="s">
        <v>103</v>
      </c>
      <c r="B851" s="29"/>
      <c r="C851" s="60">
        <f>Vendas!C862*(1-$B850)</f>
        <v>0</v>
      </c>
      <c r="D851" s="60">
        <f>Vendas!D862*(1-$B850)</f>
        <v>0</v>
      </c>
      <c r="E851" s="60">
        <f>Vendas!E862*(1-$B850)</f>
        <v>0</v>
      </c>
      <c r="F851" s="60">
        <f>Vendas!F862*(1-$B850)</f>
        <v>0</v>
      </c>
      <c r="G851" s="60">
        <f>Vendas!G862*(1-$B850)</f>
        <v>0</v>
      </c>
      <c r="H851" s="60">
        <f>Vendas!H862*(1-$B850)</f>
        <v>0</v>
      </c>
      <c r="I851" s="60">
        <f>Vendas!I862*(1-$B850)</f>
        <v>0</v>
      </c>
      <c r="J851" s="60">
        <f>Vendas!J862*(1-$B850)</f>
        <v>0</v>
      </c>
      <c r="K851" s="60">
        <f>Vendas!K862*(1-$B850)</f>
        <v>0</v>
      </c>
      <c r="L851" s="60">
        <f>Vendas!L862*(1-$B850)</f>
        <v>0</v>
      </c>
      <c r="M851" s="60">
        <f>Vendas!M862*(1-$B850)</f>
        <v>0</v>
      </c>
      <c r="N851" s="60">
        <f>Vendas!N862*(1-$B850)</f>
        <v>0</v>
      </c>
      <c r="O851" s="60">
        <f>AVERAGE(C851:N851)</f>
        <v>0</v>
      </c>
      <c r="P851" s="60">
        <f>Vendas!P862*(1-Aprovisionamento!$B850)</f>
        <v>0</v>
      </c>
      <c r="Q851" s="60">
        <f>Vendas!Q862*(1-Aprovisionamento!$B850)</f>
        <v>0</v>
      </c>
      <c r="R851" s="60">
        <f>Vendas!R862*(1-Aprovisionamento!$B850)</f>
        <v>0</v>
      </c>
      <c r="S851" s="60">
        <f>Vendas!S862*(1-Aprovisionamento!$B850)</f>
        <v>0</v>
      </c>
      <c r="T851" s="16"/>
      <c r="U851" s="16"/>
      <c r="V851" s="16"/>
      <c r="W851" s="16"/>
      <c r="X851" s="16"/>
      <c r="Y851" s="16"/>
      <c r="Z851" s="16"/>
      <c r="AA851" s="16"/>
    </row>
    <row r="852" ht="12.0" customHeight="1">
      <c r="A852" s="58" t="s">
        <v>112</v>
      </c>
      <c r="B852" s="29"/>
      <c r="C852" s="60">
        <f t="shared" ref="C852:N852" si="936">C849*C851</f>
        <v>0</v>
      </c>
      <c r="D852" s="60">
        <f t="shared" si="936"/>
        <v>0</v>
      </c>
      <c r="E852" s="60">
        <f t="shared" si="936"/>
        <v>0</v>
      </c>
      <c r="F852" s="60">
        <f t="shared" si="936"/>
        <v>0</v>
      </c>
      <c r="G852" s="60">
        <f t="shared" si="936"/>
        <v>0</v>
      </c>
      <c r="H852" s="60">
        <f t="shared" si="936"/>
        <v>0</v>
      </c>
      <c r="I852" s="60">
        <f t="shared" si="936"/>
        <v>0</v>
      </c>
      <c r="J852" s="60">
        <f t="shared" si="936"/>
        <v>0</v>
      </c>
      <c r="K852" s="60">
        <f t="shared" si="936"/>
        <v>0</v>
      </c>
      <c r="L852" s="60">
        <f t="shared" si="936"/>
        <v>0</v>
      </c>
      <c r="M852" s="60">
        <f t="shared" si="936"/>
        <v>0</v>
      </c>
      <c r="N852" s="60">
        <f t="shared" si="936"/>
        <v>0</v>
      </c>
      <c r="O852" s="60">
        <f>SUM(C852:N852)</f>
        <v>0</v>
      </c>
      <c r="P852" s="60">
        <f t="shared" ref="P852:S852" si="937">P849*P851</f>
        <v>0</v>
      </c>
      <c r="Q852" s="60">
        <f t="shared" si="937"/>
        <v>0</v>
      </c>
      <c r="R852" s="60">
        <f t="shared" si="937"/>
        <v>0</v>
      </c>
      <c r="S852" s="60">
        <f t="shared" si="937"/>
        <v>0</v>
      </c>
      <c r="T852" s="16"/>
      <c r="U852" s="16"/>
      <c r="V852" s="16"/>
      <c r="W852" s="16"/>
      <c r="X852" s="16"/>
      <c r="Y852" s="16"/>
      <c r="Z852" s="16"/>
      <c r="AA852" s="16"/>
    </row>
    <row r="853" ht="12.0" customHeight="1">
      <c r="A853" s="58" t="s">
        <v>96</v>
      </c>
      <c r="B853" s="29"/>
      <c r="C853" s="61" t="str">
        <f>Vendas!C864</f>
        <v/>
      </c>
      <c r="D853" s="61" t="str">
        <f>Vendas!D864</f>
        <v/>
      </c>
      <c r="E853" s="61" t="str">
        <f>Vendas!E864</f>
        <v/>
      </c>
      <c r="F853" s="61" t="str">
        <f>Vendas!F864</f>
        <v/>
      </c>
      <c r="G853" s="61" t="str">
        <f>Vendas!G864</f>
        <v/>
      </c>
      <c r="H853" s="61" t="str">
        <f>Vendas!H864</f>
        <v/>
      </c>
      <c r="I853" s="61" t="str">
        <f>Vendas!I864</f>
        <v/>
      </c>
      <c r="J853" s="61" t="str">
        <f>Vendas!J864</f>
        <v/>
      </c>
      <c r="K853" s="61" t="str">
        <f>Vendas!K864</f>
        <v/>
      </c>
      <c r="L853" s="61" t="str">
        <f>Vendas!L864</f>
        <v/>
      </c>
      <c r="M853" s="61" t="str">
        <f>Vendas!M864</f>
        <v/>
      </c>
      <c r="N853" s="61" t="str">
        <f>Vendas!N864</f>
        <v/>
      </c>
      <c r="O853" s="60"/>
      <c r="P853" s="60"/>
      <c r="Q853" s="60"/>
      <c r="R853" s="60"/>
      <c r="S853" s="60"/>
      <c r="T853" s="16"/>
      <c r="U853" s="16"/>
      <c r="V853" s="16"/>
      <c r="W853" s="16"/>
      <c r="X853" s="16"/>
      <c r="Y853" s="16"/>
      <c r="Z853" s="16"/>
      <c r="AA853" s="16"/>
    </row>
    <row r="854" ht="12.0" customHeight="1">
      <c r="A854" s="58" t="s">
        <v>113</v>
      </c>
      <c r="B854" s="29"/>
      <c r="C854" s="60">
        <f t="shared" ref="C854:N854" si="938">C852*C853</f>
        <v>0</v>
      </c>
      <c r="D854" s="60">
        <f t="shared" si="938"/>
        <v>0</v>
      </c>
      <c r="E854" s="60">
        <f t="shared" si="938"/>
        <v>0</v>
      </c>
      <c r="F854" s="60">
        <f t="shared" si="938"/>
        <v>0</v>
      </c>
      <c r="G854" s="60">
        <f t="shared" si="938"/>
        <v>0</v>
      </c>
      <c r="H854" s="60">
        <f t="shared" si="938"/>
        <v>0</v>
      </c>
      <c r="I854" s="60">
        <f t="shared" si="938"/>
        <v>0</v>
      </c>
      <c r="J854" s="60">
        <f t="shared" si="938"/>
        <v>0</v>
      </c>
      <c r="K854" s="60">
        <f t="shared" si="938"/>
        <v>0</v>
      </c>
      <c r="L854" s="60">
        <f t="shared" si="938"/>
        <v>0</v>
      </c>
      <c r="M854" s="60">
        <f t="shared" si="938"/>
        <v>0</v>
      </c>
      <c r="N854" s="60">
        <f t="shared" si="938"/>
        <v>0</v>
      </c>
      <c r="O854" s="60">
        <f t="shared" ref="O854:O857" si="941">SUM(C854:N854)</f>
        <v>0</v>
      </c>
      <c r="P854" s="60">
        <f t="shared" ref="P854:S854" si="939">P852*$C853</f>
        <v>0</v>
      </c>
      <c r="Q854" s="60">
        <f t="shared" si="939"/>
        <v>0</v>
      </c>
      <c r="R854" s="60">
        <f t="shared" si="939"/>
        <v>0</v>
      </c>
      <c r="S854" s="60">
        <f t="shared" si="939"/>
        <v>0</v>
      </c>
      <c r="T854" s="16"/>
      <c r="U854" s="16"/>
      <c r="V854" s="16"/>
      <c r="W854" s="16"/>
      <c r="X854" s="16"/>
      <c r="Y854" s="16"/>
      <c r="Z854" s="16"/>
      <c r="AA854" s="16"/>
    </row>
    <row r="855" ht="12.0" customHeight="1">
      <c r="A855" s="58" t="s">
        <v>98</v>
      </c>
      <c r="B855" s="29"/>
      <c r="C855" s="60">
        <f t="shared" ref="C855:N855" si="940">C852+C854</f>
        <v>0</v>
      </c>
      <c r="D855" s="60">
        <f t="shared" si="940"/>
        <v>0</v>
      </c>
      <c r="E855" s="60">
        <f t="shared" si="940"/>
        <v>0</v>
      </c>
      <c r="F855" s="60">
        <f t="shared" si="940"/>
        <v>0</v>
      </c>
      <c r="G855" s="60">
        <f t="shared" si="940"/>
        <v>0</v>
      </c>
      <c r="H855" s="60">
        <f t="shared" si="940"/>
        <v>0</v>
      </c>
      <c r="I855" s="60">
        <f t="shared" si="940"/>
        <v>0</v>
      </c>
      <c r="J855" s="60">
        <f t="shared" si="940"/>
        <v>0</v>
      </c>
      <c r="K855" s="60">
        <f t="shared" si="940"/>
        <v>0</v>
      </c>
      <c r="L855" s="60">
        <f t="shared" si="940"/>
        <v>0</v>
      </c>
      <c r="M855" s="60">
        <f t="shared" si="940"/>
        <v>0</v>
      </c>
      <c r="N855" s="60">
        <f t="shared" si="940"/>
        <v>0</v>
      </c>
      <c r="O855" s="60">
        <f t="shared" si="941"/>
        <v>0</v>
      </c>
      <c r="P855" s="60">
        <f t="shared" ref="P855:S855" si="942">P852+P854</f>
        <v>0</v>
      </c>
      <c r="Q855" s="60">
        <f t="shared" si="942"/>
        <v>0</v>
      </c>
      <c r="R855" s="60">
        <f t="shared" si="942"/>
        <v>0</v>
      </c>
      <c r="S855" s="60">
        <f t="shared" si="942"/>
        <v>0</v>
      </c>
      <c r="T855" s="16"/>
      <c r="U855" s="16"/>
      <c r="V855" s="16"/>
      <c r="W855" s="16"/>
      <c r="X855" s="16"/>
      <c r="Y855" s="16"/>
      <c r="Z855" s="16"/>
      <c r="AA855" s="16"/>
    </row>
    <row r="856" ht="12.0" customHeight="1">
      <c r="A856" s="63" t="s">
        <v>99</v>
      </c>
      <c r="B856" s="64">
        <v>0.25</v>
      </c>
      <c r="C856" s="60">
        <f t="shared" ref="C856:N856" si="943">C855*$B$16</f>
        <v>0</v>
      </c>
      <c r="D856" s="60">
        <f t="shared" si="943"/>
        <v>0</v>
      </c>
      <c r="E856" s="60">
        <f t="shared" si="943"/>
        <v>0</v>
      </c>
      <c r="F856" s="60">
        <f t="shared" si="943"/>
        <v>0</v>
      </c>
      <c r="G856" s="60">
        <f t="shared" si="943"/>
        <v>0</v>
      </c>
      <c r="H856" s="60">
        <f t="shared" si="943"/>
        <v>0</v>
      </c>
      <c r="I856" s="60">
        <f t="shared" si="943"/>
        <v>0</v>
      </c>
      <c r="J856" s="60">
        <f t="shared" si="943"/>
        <v>0</v>
      </c>
      <c r="K856" s="60">
        <f t="shared" si="943"/>
        <v>0</v>
      </c>
      <c r="L856" s="60">
        <f t="shared" si="943"/>
        <v>0</v>
      </c>
      <c r="M856" s="60">
        <f t="shared" si="943"/>
        <v>0</v>
      </c>
      <c r="N856" s="60">
        <f t="shared" si="943"/>
        <v>0</v>
      </c>
      <c r="O856" s="60">
        <f t="shared" si="941"/>
        <v>0</v>
      </c>
      <c r="P856" s="60">
        <f t="shared" ref="P856:S856" si="944">P855*$B856</f>
        <v>0</v>
      </c>
      <c r="Q856" s="60">
        <f t="shared" si="944"/>
        <v>0</v>
      </c>
      <c r="R856" s="60">
        <f t="shared" si="944"/>
        <v>0</v>
      </c>
      <c r="S856" s="60">
        <f t="shared" si="944"/>
        <v>0</v>
      </c>
      <c r="T856" s="16"/>
      <c r="U856" s="16"/>
      <c r="V856" s="16"/>
      <c r="W856" s="16"/>
      <c r="X856" s="16"/>
      <c r="Y856" s="16"/>
      <c r="Z856" s="16"/>
      <c r="AA856" s="16"/>
    </row>
    <row r="857" ht="12.0" customHeight="1">
      <c r="A857" s="63" t="s">
        <v>100</v>
      </c>
      <c r="B857" s="65">
        <f>1-B856</f>
        <v>0.75</v>
      </c>
      <c r="C857" s="60">
        <f t="shared" ref="C857:N857" si="945">C855*$B$17</f>
        <v>0</v>
      </c>
      <c r="D857" s="60">
        <f t="shared" si="945"/>
        <v>0</v>
      </c>
      <c r="E857" s="60">
        <f t="shared" si="945"/>
        <v>0</v>
      </c>
      <c r="F857" s="60">
        <f t="shared" si="945"/>
        <v>0</v>
      </c>
      <c r="G857" s="60">
        <f t="shared" si="945"/>
        <v>0</v>
      </c>
      <c r="H857" s="60">
        <f t="shared" si="945"/>
        <v>0</v>
      </c>
      <c r="I857" s="60">
        <f t="shared" si="945"/>
        <v>0</v>
      </c>
      <c r="J857" s="60">
        <f t="shared" si="945"/>
        <v>0</v>
      </c>
      <c r="K857" s="60">
        <f t="shared" si="945"/>
        <v>0</v>
      </c>
      <c r="L857" s="60">
        <f t="shared" si="945"/>
        <v>0</v>
      </c>
      <c r="M857" s="60">
        <f t="shared" si="945"/>
        <v>0</v>
      </c>
      <c r="N857" s="60">
        <f t="shared" si="945"/>
        <v>0</v>
      </c>
      <c r="O857" s="60">
        <f t="shared" si="941"/>
        <v>0</v>
      </c>
      <c r="P857" s="60">
        <f t="shared" ref="P857:S857" si="946">P855-P856</f>
        <v>0</v>
      </c>
      <c r="Q857" s="60">
        <f t="shared" si="946"/>
        <v>0</v>
      </c>
      <c r="R857" s="60">
        <f t="shared" si="946"/>
        <v>0</v>
      </c>
      <c r="S857" s="60">
        <f t="shared" si="946"/>
        <v>0</v>
      </c>
      <c r="T857" s="16"/>
      <c r="U857" s="16"/>
      <c r="V857" s="16"/>
      <c r="W857" s="16"/>
      <c r="X857" s="16"/>
      <c r="Y857" s="16"/>
      <c r="Z857" s="16"/>
      <c r="AA857" s="16"/>
    </row>
    <row r="858" ht="12.0" customHeight="1">
      <c r="A858" s="51" t="str">
        <f>Vendas!A869</f>
        <v/>
      </c>
      <c r="B858" s="29"/>
      <c r="C858" s="52" t="s">
        <v>73</v>
      </c>
      <c r="D858" s="52" t="s">
        <v>74</v>
      </c>
      <c r="E858" s="52" t="s">
        <v>75</v>
      </c>
      <c r="F858" s="52" t="s">
        <v>76</v>
      </c>
      <c r="G858" s="52" t="s">
        <v>77</v>
      </c>
      <c r="H858" s="52" t="s">
        <v>78</v>
      </c>
      <c r="I858" s="52" t="s">
        <v>79</v>
      </c>
      <c r="J858" s="52" t="s">
        <v>80</v>
      </c>
      <c r="K858" s="52" t="s">
        <v>81</v>
      </c>
      <c r="L858" s="52" t="s">
        <v>82</v>
      </c>
      <c r="M858" s="52" t="s">
        <v>83</v>
      </c>
      <c r="N858" s="52" t="s">
        <v>84</v>
      </c>
      <c r="O858" s="52" t="s">
        <v>26</v>
      </c>
      <c r="P858" s="52" t="s">
        <v>27</v>
      </c>
      <c r="Q858" s="52" t="s">
        <v>28</v>
      </c>
      <c r="R858" s="52" t="s">
        <v>29</v>
      </c>
      <c r="S858" s="52" t="s">
        <v>30</v>
      </c>
      <c r="T858" s="16"/>
      <c r="U858" s="16"/>
      <c r="V858" s="16"/>
      <c r="W858" s="16"/>
      <c r="X858" s="16"/>
      <c r="Y858" s="16"/>
      <c r="Z858" s="16"/>
      <c r="AA858" s="16"/>
    </row>
    <row r="859" ht="12.0" customHeight="1">
      <c r="A859" s="58" t="s">
        <v>102</v>
      </c>
      <c r="B859" s="29"/>
      <c r="C859" s="56" t="str">
        <f>Vendas!C871</f>
        <v/>
      </c>
      <c r="D859" s="56" t="str">
        <f>Vendas!D871</f>
        <v/>
      </c>
      <c r="E859" s="56" t="str">
        <f>Vendas!E871</f>
        <v/>
      </c>
      <c r="F859" s="56" t="str">
        <f>Vendas!F871</f>
        <v/>
      </c>
      <c r="G859" s="56" t="str">
        <f>Vendas!G871</f>
        <v/>
      </c>
      <c r="H859" s="56" t="str">
        <f>Vendas!H871</f>
        <v/>
      </c>
      <c r="I859" s="56" t="str">
        <f>Vendas!I871</f>
        <v/>
      </c>
      <c r="J859" s="56" t="str">
        <f>Vendas!J871</f>
        <v/>
      </c>
      <c r="K859" s="56" t="str">
        <f>Vendas!K871</f>
        <v/>
      </c>
      <c r="L859" s="56" t="str">
        <f>Vendas!L871</f>
        <v/>
      </c>
      <c r="M859" s="56" t="str">
        <f>Vendas!M871</f>
        <v/>
      </c>
      <c r="N859" s="56" t="str">
        <f>Vendas!N871</f>
        <v/>
      </c>
      <c r="O859" s="56">
        <f>SUM(C859:N859)</f>
        <v>0</v>
      </c>
      <c r="P859" s="56" t="str">
        <f>Vendas!P871</f>
        <v/>
      </c>
      <c r="Q859" s="56" t="str">
        <f>Vendas!Q871</f>
        <v/>
      </c>
      <c r="R859" s="56" t="str">
        <f>Vendas!R871</f>
        <v/>
      </c>
      <c r="S859" s="56" t="str">
        <f>Vendas!S871</f>
        <v/>
      </c>
      <c r="T859" s="16"/>
      <c r="U859" s="16"/>
      <c r="V859" s="16"/>
      <c r="W859" s="16"/>
      <c r="X859" s="16"/>
      <c r="Y859" s="16"/>
      <c r="Z859" s="16"/>
      <c r="AA859" s="16"/>
    </row>
    <row r="860" ht="12.0" customHeight="1">
      <c r="A860" s="63" t="s">
        <v>111</v>
      </c>
      <c r="B860" s="45">
        <v>0.0</v>
      </c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16"/>
      <c r="U860" s="16"/>
      <c r="V860" s="16"/>
      <c r="W860" s="16"/>
      <c r="X860" s="16"/>
      <c r="Y860" s="16"/>
      <c r="Z860" s="16"/>
      <c r="AA860" s="16"/>
    </row>
    <row r="861" ht="12.0" customHeight="1">
      <c r="A861" s="58" t="s">
        <v>103</v>
      </c>
      <c r="B861" s="29"/>
      <c r="C861" s="60">
        <f>Vendas!C872*(1-$B860)</f>
        <v>0</v>
      </c>
      <c r="D861" s="60">
        <f>Vendas!D872*(1-$B860)</f>
        <v>0</v>
      </c>
      <c r="E861" s="60">
        <f>Vendas!E872*(1-$B860)</f>
        <v>0</v>
      </c>
      <c r="F861" s="60">
        <f>Vendas!F872*(1-$B860)</f>
        <v>0</v>
      </c>
      <c r="G861" s="60">
        <f>Vendas!G872*(1-$B860)</f>
        <v>0</v>
      </c>
      <c r="H861" s="60">
        <f>Vendas!H872*(1-$B860)</f>
        <v>0</v>
      </c>
      <c r="I861" s="60">
        <f>Vendas!I872*(1-$B860)</f>
        <v>0</v>
      </c>
      <c r="J861" s="60">
        <f>Vendas!J872*(1-$B860)</f>
        <v>0</v>
      </c>
      <c r="K861" s="60">
        <f>Vendas!K872*(1-$B860)</f>
        <v>0</v>
      </c>
      <c r="L861" s="60">
        <f>Vendas!L872*(1-$B860)</f>
        <v>0</v>
      </c>
      <c r="M861" s="60">
        <f>Vendas!M872*(1-$B860)</f>
        <v>0</v>
      </c>
      <c r="N861" s="60">
        <f>Vendas!N872*(1-$B860)</f>
        <v>0</v>
      </c>
      <c r="O861" s="60">
        <f>AVERAGE(C861:N861)</f>
        <v>0</v>
      </c>
      <c r="P861" s="60">
        <f>Vendas!P872*(1-Aprovisionamento!$B860)</f>
        <v>0</v>
      </c>
      <c r="Q861" s="60">
        <f>Vendas!Q872*(1-Aprovisionamento!$B860)</f>
        <v>0</v>
      </c>
      <c r="R861" s="60">
        <f>Vendas!R872*(1-Aprovisionamento!$B860)</f>
        <v>0</v>
      </c>
      <c r="S861" s="60">
        <f>Vendas!S872*(1-Aprovisionamento!$B860)</f>
        <v>0</v>
      </c>
      <c r="T861" s="16"/>
      <c r="U861" s="16"/>
      <c r="V861" s="16"/>
      <c r="W861" s="16"/>
      <c r="X861" s="16"/>
      <c r="Y861" s="16"/>
      <c r="Z861" s="16"/>
      <c r="AA861" s="16"/>
    </row>
    <row r="862" ht="12.0" customHeight="1">
      <c r="A862" s="58" t="s">
        <v>112</v>
      </c>
      <c r="B862" s="29"/>
      <c r="C862" s="60">
        <f t="shared" ref="C862:N862" si="947">C859*C861</f>
        <v>0</v>
      </c>
      <c r="D862" s="60">
        <f t="shared" si="947"/>
        <v>0</v>
      </c>
      <c r="E862" s="60">
        <f t="shared" si="947"/>
        <v>0</v>
      </c>
      <c r="F862" s="60">
        <f t="shared" si="947"/>
        <v>0</v>
      </c>
      <c r="G862" s="60">
        <f t="shared" si="947"/>
        <v>0</v>
      </c>
      <c r="H862" s="60">
        <f t="shared" si="947"/>
        <v>0</v>
      </c>
      <c r="I862" s="60">
        <f t="shared" si="947"/>
        <v>0</v>
      </c>
      <c r="J862" s="60">
        <f t="shared" si="947"/>
        <v>0</v>
      </c>
      <c r="K862" s="60">
        <f t="shared" si="947"/>
        <v>0</v>
      </c>
      <c r="L862" s="60">
        <f t="shared" si="947"/>
        <v>0</v>
      </c>
      <c r="M862" s="60">
        <f t="shared" si="947"/>
        <v>0</v>
      </c>
      <c r="N862" s="60">
        <f t="shared" si="947"/>
        <v>0</v>
      </c>
      <c r="O862" s="60">
        <f>SUM(C862:N862)</f>
        <v>0</v>
      </c>
      <c r="P862" s="60">
        <f t="shared" ref="P862:S862" si="948">P859*P861</f>
        <v>0</v>
      </c>
      <c r="Q862" s="60">
        <f t="shared" si="948"/>
        <v>0</v>
      </c>
      <c r="R862" s="60">
        <f t="shared" si="948"/>
        <v>0</v>
      </c>
      <c r="S862" s="60">
        <f t="shared" si="948"/>
        <v>0</v>
      </c>
      <c r="T862" s="16"/>
      <c r="U862" s="16"/>
      <c r="V862" s="16"/>
      <c r="W862" s="16"/>
      <c r="X862" s="16"/>
      <c r="Y862" s="16"/>
      <c r="Z862" s="16"/>
      <c r="AA862" s="16"/>
    </row>
    <row r="863" ht="12.0" customHeight="1">
      <c r="A863" s="58" t="s">
        <v>96</v>
      </c>
      <c r="B863" s="29"/>
      <c r="C863" s="61" t="str">
        <f>Vendas!C874</f>
        <v/>
      </c>
      <c r="D863" s="61" t="str">
        <f>Vendas!D874</f>
        <v/>
      </c>
      <c r="E863" s="61" t="str">
        <f>Vendas!E874</f>
        <v/>
      </c>
      <c r="F863" s="61" t="str">
        <f>Vendas!F874</f>
        <v/>
      </c>
      <c r="G863" s="61" t="str">
        <f>Vendas!G874</f>
        <v/>
      </c>
      <c r="H863" s="61" t="str">
        <f>Vendas!H874</f>
        <v/>
      </c>
      <c r="I863" s="61" t="str">
        <f>Vendas!I874</f>
        <v/>
      </c>
      <c r="J863" s="61" t="str">
        <f>Vendas!J874</f>
        <v/>
      </c>
      <c r="K863" s="61" t="str">
        <f>Vendas!K874</f>
        <v/>
      </c>
      <c r="L863" s="61" t="str">
        <f>Vendas!L874</f>
        <v/>
      </c>
      <c r="M863" s="61" t="str">
        <f>Vendas!M874</f>
        <v/>
      </c>
      <c r="N863" s="61" t="str">
        <f>Vendas!N874</f>
        <v/>
      </c>
      <c r="O863" s="60"/>
      <c r="P863" s="60"/>
      <c r="Q863" s="60"/>
      <c r="R863" s="60"/>
      <c r="S863" s="60"/>
      <c r="T863" s="16"/>
      <c r="U863" s="16"/>
      <c r="V863" s="16"/>
      <c r="W863" s="16"/>
      <c r="X863" s="16"/>
      <c r="Y863" s="16"/>
      <c r="Z863" s="16"/>
      <c r="AA863" s="16"/>
    </row>
    <row r="864" ht="12.0" customHeight="1">
      <c r="A864" s="58" t="s">
        <v>113</v>
      </c>
      <c r="B864" s="29"/>
      <c r="C864" s="60">
        <f t="shared" ref="C864:N864" si="949">C862*C863</f>
        <v>0</v>
      </c>
      <c r="D864" s="60">
        <f t="shared" si="949"/>
        <v>0</v>
      </c>
      <c r="E864" s="60">
        <f t="shared" si="949"/>
        <v>0</v>
      </c>
      <c r="F864" s="60">
        <f t="shared" si="949"/>
        <v>0</v>
      </c>
      <c r="G864" s="60">
        <f t="shared" si="949"/>
        <v>0</v>
      </c>
      <c r="H864" s="60">
        <f t="shared" si="949"/>
        <v>0</v>
      </c>
      <c r="I864" s="60">
        <f t="shared" si="949"/>
        <v>0</v>
      </c>
      <c r="J864" s="60">
        <f t="shared" si="949"/>
        <v>0</v>
      </c>
      <c r="K864" s="60">
        <f t="shared" si="949"/>
        <v>0</v>
      </c>
      <c r="L864" s="60">
        <f t="shared" si="949"/>
        <v>0</v>
      </c>
      <c r="M864" s="60">
        <f t="shared" si="949"/>
        <v>0</v>
      </c>
      <c r="N864" s="60">
        <f t="shared" si="949"/>
        <v>0</v>
      </c>
      <c r="O864" s="60">
        <f t="shared" ref="O864:O867" si="952">SUM(C864:N864)</f>
        <v>0</v>
      </c>
      <c r="P864" s="60">
        <f t="shared" ref="P864:S864" si="950">P862*$C863</f>
        <v>0</v>
      </c>
      <c r="Q864" s="60">
        <f t="shared" si="950"/>
        <v>0</v>
      </c>
      <c r="R864" s="60">
        <f t="shared" si="950"/>
        <v>0</v>
      </c>
      <c r="S864" s="60">
        <f t="shared" si="950"/>
        <v>0</v>
      </c>
      <c r="T864" s="16"/>
      <c r="U864" s="16"/>
      <c r="V864" s="16"/>
      <c r="W864" s="16"/>
      <c r="X864" s="16"/>
      <c r="Y864" s="16"/>
      <c r="Z864" s="16"/>
      <c r="AA864" s="16"/>
    </row>
    <row r="865" ht="12.0" customHeight="1">
      <c r="A865" s="58" t="s">
        <v>98</v>
      </c>
      <c r="B865" s="29"/>
      <c r="C865" s="60">
        <f t="shared" ref="C865:N865" si="951">C862+C864</f>
        <v>0</v>
      </c>
      <c r="D865" s="60">
        <f t="shared" si="951"/>
        <v>0</v>
      </c>
      <c r="E865" s="60">
        <f t="shared" si="951"/>
        <v>0</v>
      </c>
      <c r="F865" s="60">
        <f t="shared" si="951"/>
        <v>0</v>
      </c>
      <c r="G865" s="60">
        <f t="shared" si="951"/>
        <v>0</v>
      </c>
      <c r="H865" s="60">
        <f t="shared" si="951"/>
        <v>0</v>
      </c>
      <c r="I865" s="60">
        <f t="shared" si="951"/>
        <v>0</v>
      </c>
      <c r="J865" s="60">
        <f t="shared" si="951"/>
        <v>0</v>
      </c>
      <c r="K865" s="60">
        <f t="shared" si="951"/>
        <v>0</v>
      </c>
      <c r="L865" s="60">
        <f t="shared" si="951"/>
        <v>0</v>
      </c>
      <c r="M865" s="60">
        <f t="shared" si="951"/>
        <v>0</v>
      </c>
      <c r="N865" s="60">
        <f t="shared" si="951"/>
        <v>0</v>
      </c>
      <c r="O865" s="60">
        <f t="shared" si="952"/>
        <v>0</v>
      </c>
      <c r="P865" s="60">
        <f t="shared" ref="P865:S865" si="953">P862+P864</f>
        <v>0</v>
      </c>
      <c r="Q865" s="60">
        <f t="shared" si="953"/>
        <v>0</v>
      </c>
      <c r="R865" s="60">
        <f t="shared" si="953"/>
        <v>0</v>
      </c>
      <c r="S865" s="60">
        <f t="shared" si="953"/>
        <v>0</v>
      </c>
      <c r="T865" s="16"/>
      <c r="U865" s="16"/>
      <c r="V865" s="16"/>
      <c r="W865" s="16"/>
      <c r="X865" s="16"/>
      <c r="Y865" s="16"/>
      <c r="Z865" s="16"/>
      <c r="AA865" s="16"/>
    </row>
    <row r="866" ht="12.0" customHeight="1">
      <c r="A866" s="63" t="s">
        <v>99</v>
      </c>
      <c r="B866" s="64">
        <v>0.25</v>
      </c>
      <c r="C866" s="60">
        <f t="shared" ref="C866:N866" si="954">C865*$B$16</f>
        <v>0</v>
      </c>
      <c r="D866" s="60">
        <f t="shared" si="954"/>
        <v>0</v>
      </c>
      <c r="E866" s="60">
        <f t="shared" si="954"/>
        <v>0</v>
      </c>
      <c r="F866" s="60">
        <f t="shared" si="954"/>
        <v>0</v>
      </c>
      <c r="G866" s="60">
        <f t="shared" si="954"/>
        <v>0</v>
      </c>
      <c r="H866" s="60">
        <f t="shared" si="954"/>
        <v>0</v>
      </c>
      <c r="I866" s="60">
        <f t="shared" si="954"/>
        <v>0</v>
      </c>
      <c r="J866" s="60">
        <f t="shared" si="954"/>
        <v>0</v>
      </c>
      <c r="K866" s="60">
        <f t="shared" si="954"/>
        <v>0</v>
      </c>
      <c r="L866" s="60">
        <f t="shared" si="954"/>
        <v>0</v>
      </c>
      <c r="M866" s="60">
        <f t="shared" si="954"/>
        <v>0</v>
      </c>
      <c r="N866" s="60">
        <f t="shared" si="954"/>
        <v>0</v>
      </c>
      <c r="O866" s="60">
        <f t="shared" si="952"/>
        <v>0</v>
      </c>
      <c r="P866" s="60">
        <f t="shared" ref="P866:S866" si="955">P865*$B866</f>
        <v>0</v>
      </c>
      <c r="Q866" s="60">
        <f t="shared" si="955"/>
        <v>0</v>
      </c>
      <c r="R866" s="60">
        <f t="shared" si="955"/>
        <v>0</v>
      </c>
      <c r="S866" s="60">
        <f t="shared" si="955"/>
        <v>0</v>
      </c>
      <c r="T866" s="16"/>
      <c r="U866" s="16"/>
      <c r="V866" s="16"/>
      <c r="W866" s="16"/>
      <c r="X866" s="16"/>
      <c r="Y866" s="16"/>
      <c r="Z866" s="16"/>
      <c r="AA866" s="16"/>
    </row>
    <row r="867" ht="12.0" customHeight="1">
      <c r="A867" s="63" t="s">
        <v>100</v>
      </c>
      <c r="B867" s="65">
        <f>1-B866</f>
        <v>0.75</v>
      </c>
      <c r="C867" s="60">
        <f t="shared" ref="C867:N867" si="956">C865*$B$17</f>
        <v>0</v>
      </c>
      <c r="D867" s="60">
        <f t="shared" si="956"/>
        <v>0</v>
      </c>
      <c r="E867" s="60">
        <f t="shared" si="956"/>
        <v>0</v>
      </c>
      <c r="F867" s="60">
        <f t="shared" si="956"/>
        <v>0</v>
      </c>
      <c r="G867" s="60">
        <f t="shared" si="956"/>
        <v>0</v>
      </c>
      <c r="H867" s="60">
        <f t="shared" si="956"/>
        <v>0</v>
      </c>
      <c r="I867" s="60">
        <f t="shared" si="956"/>
        <v>0</v>
      </c>
      <c r="J867" s="60">
        <f t="shared" si="956"/>
        <v>0</v>
      </c>
      <c r="K867" s="60">
        <f t="shared" si="956"/>
        <v>0</v>
      </c>
      <c r="L867" s="60">
        <f t="shared" si="956"/>
        <v>0</v>
      </c>
      <c r="M867" s="60">
        <f t="shared" si="956"/>
        <v>0</v>
      </c>
      <c r="N867" s="60">
        <f t="shared" si="956"/>
        <v>0</v>
      </c>
      <c r="O867" s="60">
        <f t="shared" si="952"/>
        <v>0</v>
      </c>
      <c r="P867" s="60">
        <f t="shared" ref="P867:S867" si="957">P865-P866</f>
        <v>0</v>
      </c>
      <c r="Q867" s="60">
        <f t="shared" si="957"/>
        <v>0</v>
      </c>
      <c r="R867" s="60">
        <f t="shared" si="957"/>
        <v>0</v>
      </c>
      <c r="S867" s="60">
        <f t="shared" si="957"/>
        <v>0</v>
      </c>
      <c r="T867" s="16"/>
      <c r="U867" s="16"/>
      <c r="V867" s="16"/>
      <c r="W867" s="16"/>
      <c r="X867" s="16"/>
      <c r="Y867" s="16"/>
      <c r="Z867" s="16"/>
      <c r="AA867" s="16"/>
    </row>
    <row r="868" ht="12.0" customHeight="1">
      <c r="A868" s="51" t="str">
        <f>Vendas!A879</f>
        <v/>
      </c>
      <c r="B868" s="29"/>
      <c r="C868" s="52" t="s">
        <v>73</v>
      </c>
      <c r="D868" s="52" t="s">
        <v>74</v>
      </c>
      <c r="E868" s="52" t="s">
        <v>75</v>
      </c>
      <c r="F868" s="52" t="s">
        <v>76</v>
      </c>
      <c r="G868" s="52" t="s">
        <v>77</v>
      </c>
      <c r="H868" s="52" t="s">
        <v>78</v>
      </c>
      <c r="I868" s="52" t="s">
        <v>79</v>
      </c>
      <c r="J868" s="52" t="s">
        <v>80</v>
      </c>
      <c r="K868" s="52" t="s">
        <v>81</v>
      </c>
      <c r="L868" s="52" t="s">
        <v>82</v>
      </c>
      <c r="M868" s="52" t="s">
        <v>83</v>
      </c>
      <c r="N868" s="52" t="s">
        <v>84</v>
      </c>
      <c r="O868" s="52" t="s">
        <v>26</v>
      </c>
      <c r="P868" s="52" t="s">
        <v>27</v>
      </c>
      <c r="Q868" s="52" t="s">
        <v>28</v>
      </c>
      <c r="R868" s="52" t="s">
        <v>29</v>
      </c>
      <c r="S868" s="52" t="s">
        <v>30</v>
      </c>
      <c r="T868" s="16"/>
      <c r="U868" s="16"/>
      <c r="V868" s="16"/>
      <c r="W868" s="16"/>
      <c r="X868" s="16"/>
      <c r="Y868" s="16"/>
      <c r="Z868" s="16"/>
      <c r="AA868" s="16"/>
    </row>
    <row r="869" ht="12.0" customHeight="1">
      <c r="A869" s="58" t="s">
        <v>102</v>
      </c>
      <c r="B869" s="29"/>
      <c r="C869" s="56" t="str">
        <f>Vendas!C881</f>
        <v/>
      </c>
      <c r="D869" s="56" t="str">
        <f>Vendas!D881</f>
        <v/>
      </c>
      <c r="E869" s="56" t="str">
        <f>Vendas!E881</f>
        <v/>
      </c>
      <c r="F869" s="56" t="str">
        <f>Vendas!F881</f>
        <v/>
      </c>
      <c r="G869" s="56" t="str">
        <f>Vendas!G881</f>
        <v/>
      </c>
      <c r="H869" s="56" t="str">
        <f>Vendas!H881</f>
        <v/>
      </c>
      <c r="I869" s="56" t="str">
        <f>Vendas!I881</f>
        <v/>
      </c>
      <c r="J869" s="56" t="str">
        <f>Vendas!J881</f>
        <v/>
      </c>
      <c r="K869" s="56" t="str">
        <f>Vendas!K881</f>
        <v/>
      </c>
      <c r="L869" s="56" t="str">
        <f>Vendas!L881</f>
        <v/>
      </c>
      <c r="M869" s="56" t="str">
        <f>Vendas!M881</f>
        <v/>
      </c>
      <c r="N869" s="56" t="str">
        <f>Vendas!N881</f>
        <v/>
      </c>
      <c r="O869" s="56">
        <f>SUM(C869:N869)</f>
        <v>0</v>
      </c>
      <c r="P869" s="56" t="str">
        <f>Vendas!P881</f>
        <v/>
      </c>
      <c r="Q869" s="56" t="str">
        <f>Vendas!Q881</f>
        <v/>
      </c>
      <c r="R869" s="56" t="str">
        <f>Vendas!R881</f>
        <v/>
      </c>
      <c r="S869" s="56" t="str">
        <f>Vendas!S881</f>
        <v/>
      </c>
      <c r="T869" s="16"/>
      <c r="U869" s="16"/>
      <c r="V869" s="16"/>
      <c r="W869" s="16"/>
      <c r="X869" s="16"/>
      <c r="Y869" s="16"/>
      <c r="Z869" s="16"/>
      <c r="AA869" s="16"/>
    </row>
    <row r="870" ht="12.0" customHeight="1">
      <c r="A870" s="63" t="s">
        <v>111</v>
      </c>
      <c r="B870" s="45">
        <v>0.0</v>
      </c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16"/>
      <c r="U870" s="16"/>
      <c r="V870" s="16"/>
      <c r="W870" s="16"/>
      <c r="X870" s="16"/>
      <c r="Y870" s="16"/>
      <c r="Z870" s="16"/>
      <c r="AA870" s="16"/>
    </row>
    <row r="871" ht="12.0" customHeight="1">
      <c r="A871" s="58" t="s">
        <v>103</v>
      </c>
      <c r="B871" s="29"/>
      <c r="C871" s="60">
        <f>Vendas!C882*(1-$B870)</f>
        <v>0</v>
      </c>
      <c r="D871" s="60">
        <f>Vendas!D882*(1-$B870)</f>
        <v>0</v>
      </c>
      <c r="E871" s="60">
        <f>Vendas!E882*(1-$B870)</f>
        <v>0</v>
      </c>
      <c r="F871" s="60">
        <f>Vendas!F882*(1-$B870)</f>
        <v>0</v>
      </c>
      <c r="G871" s="60">
        <f>Vendas!G882*(1-$B870)</f>
        <v>0</v>
      </c>
      <c r="H871" s="60">
        <f>Vendas!H882*(1-$B870)</f>
        <v>0</v>
      </c>
      <c r="I871" s="60">
        <f>Vendas!I882*(1-$B870)</f>
        <v>0</v>
      </c>
      <c r="J871" s="60">
        <f>Vendas!J882*(1-$B870)</f>
        <v>0</v>
      </c>
      <c r="K871" s="60">
        <f>Vendas!K882*(1-$B870)</f>
        <v>0</v>
      </c>
      <c r="L871" s="60">
        <f>Vendas!L882*(1-$B870)</f>
        <v>0</v>
      </c>
      <c r="M871" s="60">
        <f>Vendas!M882*(1-$B870)</f>
        <v>0</v>
      </c>
      <c r="N871" s="60">
        <f>Vendas!N882*(1-$B870)</f>
        <v>0</v>
      </c>
      <c r="O871" s="60">
        <f>AVERAGE(C871:N871)</f>
        <v>0</v>
      </c>
      <c r="P871" s="60">
        <f>Vendas!P882*(1-Aprovisionamento!$B870)</f>
        <v>0</v>
      </c>
      <c r="Q871" s="60">
        <f>Vendas!Q882*(1-Aprovisionamento!$B870)</f>
        <v>0</v>
      </c>
      <c r="R871" s="60">
        <f>Vendas!R882*(1-Aprovisionamento!$B870)</f>
        <v>0</v>
      </c>
      <c r="S871" s="60">
        <f>Vendas!S882*(1-Aprovisionamento!$B870)</f>
        <v>0</v>
      </c>
      <c r="T871" s="16"/>
      <c r="U871" s="16"/>
      <c r="V871" s="16"/>
      <c r="W871" s="16"/>
      <c r="X871" s="16"/>
      <c r="Y871" s="16"/>
      <c r="Z871" s="16"/>
      <c r="AA871" s="16"/>
    </row>
    <row r="872" ht="12.0" customHeight="1">
      <c r="A872" s="58" t="s">
        <v>112</v>
      </c>
      <c r="B872" s="29"/>
      <c r="C872" s="60">
        <f t="shared" ref="C872:N872" si="958">C869*C871</f>
        <v>0</v>
      </c>
      <c r="D872" s="60">
        <f t="shared" si="958"/>
        <v>0</v>
      </c>
      <c r="E872" s="60">
        <f t="shared" si="958"/>
        <v>0</v>
      </c>
      <c r="F872" s="60">
        <f t="shared" si="958"/>
        <v>0</v>
      </c>
      <c r="G872" s="60">
        <f t="shared" si="958"/>
        <v>0</v>
      </c>
      <c r="H872" s="60">
        <f t="shared" si="958"/>
        <v>0</v>
      </c>
      <c r="I872" s="60">
        <f t="shared" si="958"/>
        <v>0</v>
      </c>
      <c r="J872" s="60">
        <f t="shared" si="958"/>
        <v>0</v>
      </c>
      <c r="K872" s="60">
        <f t="shared" si="958"/>
        <v>0</v>
      </c>
      <c r="L872" s="60">
        <f t="shared" si="958"/>
        <v>0</v>
      </c>
      <c r="M872" s="60">
        <f t="shared" si="958"/>
        <v>0</v>
      </c>
      <c r="N872" s="60">
        <f t="shared" si="958"/>
        <v>0</v>
      </c>
      <c r="O872" s="60">
        <f>SUM(C872:N872)</f>
        <v>0</v>
      </c>
      <c r="P872" s="60">
        <f t="shared" ref="P872:S872" si="959">P869*P871</f>
        <v>0</v>
      </c>
      <c r="Q872" s="60">
        <f t="shared" si="959"/>
        <v>0</v>
      </c>
      <c r="R872" s="60">
        <f t="shared" si="959"/>
        <v>0</v>
      </c>
      <c r="S872" s="60">
        <f t="shared" si="959"/>
        <v>0</v>
      </c>
      <c r="T872" s="16"/>
      <c r="U872" s="16"/>
      <c r="V872" s="16"/>
      <c r="W872" s="16"/>
      <c r="X872" s="16"/>
      <c r="Y872" s="16"/>
      <c r="Z872" s="16"/>
      <c r="AA872" s="16"/>
    </row>
    <row r="873" ht="12.0" customHeight="1">
      <c r="A873" s="58" t="s">
        <v>96</v>
      </c>
      <c r="B873" s="29"/>
      <c r="C873" s="61" t="str">
        <f>Vendas!C884</f>
        <v/>
      </c>
      <c r="D873" s="61" t="str">
        <f>Vendas!D884</f>
        <v/>
      </c>
      <c r="E873" s="61" t="str">
        <f>Vendas!E884</f>
        <v/>
      </c>
      <c r="F873" s="61" t="str">
        <f>Vendas!F884</f>
        <v/>
      </c>
      <c r="G873" s="61" t="str">
        <f>Vendas!G884</f>
        <v/>
      </c>
      <c r="H873" s="61" t="str">
        <f>Vendas!H884</f>
        <v/>
      </c>
      <c r="I873" s="61" t="str">
        <f>Vendas!I884</f>
        <v/>
      </c>
      <c r="J873" s="61" t="str">
        <f>Vendas!J884</f>
        <v/>
      </c>
      <c r="K873" s="61" t="str">
        <f>Vendas!K884</f>
        <v/>
      </c>
      <c r="L873" s="61" t="str">
        <f>Vendas!L884</f>
        <v/>
      </c>
      <c r="M873" s="61" t="str">
        <f>Vendas!M884</f>
        <v/>
      </c>
      <c r="N873" s="61" t="str">
        <f>Vendas!N884</f>
        <v/>
      </c>
      <c r="O873" s="60"/>
      <c r="P873" s="60"/>
      <c r="Q873" s="60"/>
      <c r="R873" s="60"/>
      <c r="S873" s="60"/>
      <c r="T873" s="16"/>
      <c r="U873" s="16"/>
      <c r="V873" s="16"/>
      <c r="W873" s="16"/>
      <c r="X873" s="16"/>
      <c r="Y873" s="16"/>
      <c r="Z873" s="16"/>
      <c r="AA873" s="16"/>
    </row>
    <row r="874" ht="12.0" customHeight="1">
      <c r="A874" s="58" t="s">
        <v>113</v>
      </c>
      <c r="B874" s="29"/>
      <c r="C874" s="60">
        <f t="shared" ref="C874:N874" si="960">C872*C873</f>
        <v>0</v>
      </c>
      <c r="D874" s="60">
        <f t="shared" si="960"/>
        <v>0</v>
      </c>
      <c r="E874" s="60">
        <f t="shared" si="960"/>
        <v>0</v>
      </c>
      <c r="F874" s="60">
        <f t="shared" si="960"/>
        <v>0</v>
      </c>
      <c r="G874" s="60">
        <f t="shared" si="960"/>
        <v>0</v>
      </c>
      <c r="H874" s="60">
        <f t="shared" si="960"/>
        <v>0</v>
      </c>
      <c r="I874" s="60">
        <f t="shared" si="960"/>
        <v>0</v>
      </c>
      <c r="J874" s="60">
        <f t="shared" si="960"/>
        <v>0</v>
      </c>
      <c r="K874" s="60">
        <f t="shared" si="960"/>
        <v>0</v>
      </c>
      <c r="L874" s="60">
        <f t="shared" si="960"/>
        <v>0</v>
      </c>
      <c r="M874" s="60">
        <f t="shared" si="960"/>
        <v>0</v>
      </c>
      <c r="N874" s="60">
        <f t="shared" si="960"/>
        <v>0</v>
      </c>
      <c r="O874" s="60">
        <f t="shared" ref="O874:O877" si="963">SUM(C874:N874)</f>
        <v>0</v>
      </c>
      <c r="P874" s="60">
        <f t="shared" ref="P874:S874" si="961">P872*$C873</f>
        <v>0</v>
      </c>
      <c r="Q874" s="60">
        <f t="shared" si="961"/>
        <v>0</v>
      </c>
      <c r="R874" s="60">
        <f t="shared" si="961"/>
        <v>0</v>
      </c>
      <c r="S874" s="60">
        <f t="shared" si="961"/>
        <v>0</v>
      </c>
      <c r="T874" s="16"/>
      <c r="U874" s="16"/>
      <c r="V874" s="16"/>
      <c r="W874" s="16"/>
      <c r="X874" s="16"/>
      <c r="Y874" s="16"/>
      <c r="Z874" s="16"/>
      <c r="AA874" s="16"/>
    </row>
    <row r="875" ht="12.0" customHeight="1">
      <c r="A875" s="58" t="s">
        <v>98</v>
      </c>
      <c r="B875" s="29"/>
      <c r="C875" s="60">
        <f t="shared" ref="C875:N875" si="962">C872+C874</f>
        <v>0</v>
      </c>
      <c r="D875" s="60">
        <f t="shared" si="962"/>
        <v>0</v>
      </c>
      <c r="E875" s="60">
        <f t="shared" si="962"/>
        <v>0</v>
      </c>
      <c r="F875" s="60">
        <f t="shared" si="962"/>
        <v>0</v>
      </c>
      <c r="G875" s="60">
        <f t="shared" si="962"/>
        <v>0</v>
      </c>
      <c r="H875" s="60">
        <f t="shared" si="962"/>
        <v>0</v>
      </c>
      <c r="I875" s="60">
        <f t="shared" si="962"/>
        <v>0</v>
      </c>
      <c r="J875" s="60">
        <f t="shared" si="962"/>
        <v>0</v>
      </c>
      <c r="K875" s="60">
        <f t="shared" si="962"/>
        <v>0</v>
      </c>
      <c r="L875" s="60">
        <f t="shared" si="962"/>
        <v>0</v>
      </c>
      <c r="M875" s="60">
        <f t="shared" si="962"/>
        <v>0</v>
      </c>
      <c r="N875" s="60">
        <f t="shared" si="962"/>
        <v>0</v>
      </c>
      <c r="O875" s="60">
        <f t="shared" si="963"/>
        <v>0</v>
      </c>
      <c r="P875" s="60">
        <f t="shared" ref="P875:S875" si="964">P872+P874</f>
        <v>0</v>
      </c>
      <c r="Q875" s="60">
        <f t="shared" si="964"/>
        <v>0</v>
      </c>
      <c r="R875" s="60">
        <f t="shared" si="964"/>
        <v>0</v>
      </c>
      <c r="S875" s="60">
        <f t="shared" si="964"/>
        <v>0</v>
      </c>
      <c r="T875" s="16"/>
      <c r="U875" s="16"/>
      <c r="V875" s="16"/>
      <c r="W875" s="16"/>
      <c r="X875" s="16"/>
      <c r="Y875" s="16"/>
      <c r="Z875" s="16"/>
      <c r="AA875" s="16"/>
    </row>
    <row r="876" ht="12.0" customHeight="1">
      <c r="A876" s="63" t="s">
        <v>99</v>
      </c>
      <c r="B876" s="64">
        <v>0.25</v>
      </c>
      <c r="C876" s="60">
        <f t="shared" ref="C876:N876" si="965">C875*$B$16</f>
        <v>0</v>
      </c>
      <c r="D876" s="60">
        <f t="shared" si="965"/>
        <v>0</v>
      </c>
      <c r="E876" s="60">
        <f t="shared" si="965"/>
        <v>0</v>
      </c>
      <c r="F876" s="60">
        <f t="shared" si="965"/>
        <v>0</v>
      </c>
      <c r="G876" s="60">
        <f t="shared" si="965"/>
        <v>0</v>
      </c>
      <c r="H876" s="60">
        <f t="shared" si="965"/>
        <v>0</v>
      </c>
      <c r="I876" s="60">
        <f t="shared" si="965"/>
        <v>0</v>
      </c>
      <c r="J876" s="60">
        <f t="shared" si="965"/>
        <v>0</v>
      </c>
      <c r="K876" s="60">
        <f t="shared" si="965"/>
        <v>0</v>
      </c>
      <c r="L876" s="60">
        <f t="shared" si="965"/>
        <v>0</v>
      </c>
      <c r="M876" s="60">
        <f t="shared" si="965"/>
        <v>0</v>
      </c>
      <c r="N876" s="60">
        <f t="shared" si="965"/>
        <v>0</v>
      </c>
      <c r="O876" s="60">
        <f t="shared" si="963"/>
        <v>0</v>
      </c>
      <c r="P876" s="60">
        <f t="shared" ref="P876:S876" si="966">P875*$B876</f>
        <v>0</v>
      </c>
      <c r="Q876" s="60">
        <f t="shared" si="966"/>
        <v>0</v>
      </c>
      <c r="R876" s="60">
        <f t="shared" si="966"/>
        <v>0</v>
      </c>
      <c r="S876" s="60">
        <f t="shared" si="966"/>
        <v>0</v>
      </c>
      <c r="T876" s="16"/>
      <c r="U876" s="16"/>
      <c r="V876" s="16"/>
      <c r="W876" s="16"/>
      <c r="X876" s="16"/>
      <c r="Y876" s="16"/>
      <c r="Z876" s="16"/>
      <c r="AA876" s="16"/>
    </row>
    <row r="877" ht="12.0" customHeight="1">
      <c r="A877" s="63" t="s">
        <v>100</v>
      </c>
      <c r="B877" s="65">
        <f>1-B876</f>
        <v>0.75</v>
      </c>
      <c r="C877" s="60">
        <f t="shared" ref="C877:N877" si="967">C875*$B$17</f>
        <v>0</v>
      </c>
      <c r="D877" s="60">
        <f t="shared" si="967"/>
        <v>0</v>
      </c>
      <c r="E877" s="60">
        <f t="shared" si="967"/>
        <v>0</v>
      </c>
      <c r="F877" s="60">
        <f t="shared" si="967"/>
        <v>0</v>
      </c>
      <c r="G877" s="60">
        <f t="shared" si="967"/>
        <v>0</v>
      </c>
      <c r="H877" s="60">
        <f t="shared" si="967"/>
        <v>0</v>
      </c>
      <c r="I877" s="60">
        <f t="shared" si="967"/>
        <v>0</v>
      </c>
      <c r="J877" s="60">
        <f t="shared" si="967"/>
        <v>0</v>
      </c>
      <c r="K877" s="60">
        <f t="shared" si="967"/>
        <v>0</v>
      </c>
      <c r="L877" s="60">
        <f t="shared" si="967"/>
        <v>0</v>
      </c>
      <c r="M877" s="60">
        <f t="shared" si="967"/>
        <v>0</v>
      </c>
      <c r="N877" s="60">
        <f t="shared" si="967"/>
        <v>0</v>
      </c>
      <c r="O877" s="60">
        <f t="shared" si="963"/>
        <v>0</v>
      </c>
      <c r="P877" s="60">
        <f t="shared" ref="P877:S877" si="968">P875-P876</f>
        <v>0</v>
      </c>
      <c r="Q877" s="60">
        <f t="shared" si="968"/>
        <v>0</v>
      </c>
      <c r="R877" s="60">
        <f t="shared" si="968"/>
        <v>0</v>
      </c>
      <c r="S877" s="60">
        <f t="shared" si="968"/>
        <v>0</v>
      </c>
      <c r="T877" s="16"/>
      <c r="U877" s="16"/>
      <c r="V877" s="16"/>
      <c r="W877" s="16"/>
      <c r="X877" s="16"/>
      <c r="Y877" s="16"/>
      <c r="Z877" s="16"/>
      <c r="AA877" s="16"/>
    </row>
    <row r="878" ht="12.0" customHeight="1">
      <c r="A878" s="51" t="str">
        <f>Vendas!A889</f>
        <v/>
      </c>
      <c r="B878" s="29"/>
      <c r="C878" s="52" t="s">
        <v>73</v>
      </c>
      <c r="D878" s="52" t="s">
        <v>74</v>
      </c>
      <c r="E878" s="52" t="s">
        <v>75</v>
      </c>
      <c r="F878" s="52" t="s">
        <v>76</v>
      </c>
      <c r="G878" s="52" t="s">
        <v>77</v>
      </c>
      <c r="H878" s="52" t="s">
        <v>78</v>
      </c>
      <c r="I878" s="52" t="s">
        <v>79</v>
      </c>
      <c r="J878" s="52" t="s">
        <v>80</v>
      </c>
      <c r="K878" s="52" t="s">
        <v>81</v>
      </c>
      <c r="L878" s="52" t="s">
        <v>82</v>
      </c>
      <c r="M878" s="52" t="s">
        <v>83</v>
      </c>
      <c r="N878" s="52" t="s">
        <v>84</v>
      </c>
      <c r="O878" s="52" t="s">
        <v>26</v>
      </c>
      <c r="P878" s="52" t="s">
        <v>27</v>
      </c>
      <c r="Q878" s="52" t="s">
        <v>28</v>
      </c>
      <c r="R878" s="52" t="s">
        <v>29</v>
      </c>
      <c r="S878" s="52" t="s">
        <v>30</v>
      </c>
      <c r="T878" s="16"/>
      <c r="U878" s="16"/>
      <c r="V878" s="16"/>
      <c r="W878" s="16"/>
      <c r="X878" s="16"/>
      <c r="Y878" s="16"/>
      <c r="Z878" s="16"/>
      <c r="AA878" s="16"/>
    </row>
    <row r="879" ht="12.0" customHeight="1">
      <c r="A879" s="58" t="s">
        <v>102</v>
      </c>
      <c r="B879" s="29"/>
      <c r="C879" s="56" t="str">
        <f>Vendas!C891</f>
        <v/>
      </c>
      <c r="D879" s="56" t="str">
        <f>Vendas!D891</f>
        <v/>
      </c>
      <c r="E879" s="56" t="str">
        <f>Vendas!E891</f>
        <v/>
      </c>
      <c r="F879" s="56" t="str">
        <f>Vendas!F891</f>
        <v/>
      </c>
      <c r="G879" s="56" t="str">
        <f>Vendas!G891</f>
        <v/>
      </c>
      <c r="H879" s="56" t="str">
        <f>Vendas!H891</f>
        <v/>
      </c>
      <c r="I879" s="56" t="str">
        <f>Vendas!I891</f>
        <v/>
      </c>
      <c r="J879" s="56" t="str">
        <f>Vendas!J891</f>
        <v/>
      </c>
      <c r="K879" s="56" t="str">
        <f>Vendas!K891</f>
        <v/>
      </c>
      <c r="L879" s="56" t="str">
        <f>Vendas!L891</f>
        <v/>
      </c>
      <c r="M879" s="56" t="str">
        <f>Vendas!M891</f>
        <v/>
      </c>
      <c r="N879" s="56" t="str">
        <f>Vendas!N891</f>
        <v/>
      </c>
      <c r="O879" s="56">
        <f>SUM(C879:N879)</f>
        <v>0</v>
      </c>
      <c r="P879" s="56" t="str">
        <f>Vendas!P891</f>
        <v/>
      </c>
      <c r="Q879" s="56" t="str">
        <f>Vendas!Q891</f>
        <v/>
      </c>
      <c r="R879" s="56" t="str">
        <f>Vendas!R891</f>
        <v/>
      </c>
      <c r="S879" s="56" t="str">
        <f>Vendas!S891</f>
        <v/>
      </c>
      <c r="T879" s="16"/>
      <c r="U879" s="16"/>
      <c r="V879" s="16"/>
      <c r="W879" s="16"/>
      <c r="X879" s="16"/>
      <c r="Y879" s="16"/>
      <c r="Z879" s="16"/>
      <c r="AA879" s="16"/>
    </row>
    <row r="880" ht="12.0" customHeight="1">
      <c r="A880" s="63" t="s">
        <v>111</v>
      </c>
      <c r="B880" s="45">
        <v>0.0</v>
      </c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16"/>
      <c r="U880" s="16"/>
      <c r="V880" s="16"/>
      <c r="W880" s="16"/>
      <c r="X880" s="16"/>
      <c r="Y880" s="16"/>
      <c r="Z880" s="16"/>
      <c r="AA880" s="16"/>
    </row>
    <row r="881" ht="12.0" customHeight="1">
      <c r="A881" s="58" t="s">
        <v>103</v>
      </c>
      <c r="B881" s="29"/>
      <c r="C881" s="60">
        <f>Vendas!C892*(1-$B880)</f>
        <v>0</v>
      </c>
      <c r="D881" s="60">
        <f>Vendas!D892*(1-$B880)</f>
        <v>0</v>
      </c>
      <c r="E881" s="60">
        <f>Vendas!E892*(1-$B880)</f>
        <v>0</v>
      </c>
      <c r="F881" s="60">
        <f>Vendas!F892*(1-$B880)</f>
        <v>0</v>
      </c>
      <c r="G881" s="60">
        <f>Vendas!G892*(1-$B880)</f>
        <v>0</v>
      </c>
      <c r="H881" s="60">
        <f>Vendas!H892*(1-$B880)</f>
        <v>0</v>
      </c>
      <c r="I881" s="60">
        <f>Vendas!I892*(1-$B880)</f>
        <v>0</v>
      </c>
      <c r="J881" s="60">
        <f>Vendas!J892*(1-$B880)</f>
        <v>0</v>
      </c>
      <c r="K881" s="60">
        <f>Vendas!K892*(1-$B880)</f>
        <v>0</v>
      </c>
      <c r="L881" s="60">
        <f>Vendas!L892*(1-$B880)</f>
        <v>0</v>
      </c>
      <c r="M881" s="60">
        <f>Vendas!M892*(1-$B880)</f>
        <v>0</v>
      </c>
      <c r="N881" s="60">
        <f>Vendas!N892*(1-$B880)</f>
        <v>0</v>
      </c>
      <c r="O881" s="60">
        <f>AVERAGE(C881:N881)</f>
        <v>0</v>
      </c>
      <c r="P881" s="60">
        <f>Vendas!P892*(1-Aprovisionamento!$B880)</f>
        <v>0</v>
      </c>
      <c r="Q881" s="60">
        <f>Vendas!Q892*(1-Aprovisionamento!$B880)</f>
        <v>0</v>
      </c>
      <c r="R881" s="60">
        <f>Vendas!R892*(1-Aprovisionamento!$B880)</f>
        <v>0</v>
      </c>
      <c r="S881" s="60">
        <f>Vendas!S892*(1-Aprovisionamento!$B880)</f>
        <v>0</v>
      </c>
      <c r="T881" s="16"/>
      <c r="U881" s="16"/>
      <c r="V881" s="16"/>
      <c r="W881" s="16"/>
      <c r="X881" s="16"/>
      <c r="Y881" s="16"/>
      <c r="Z881" s="16"/>
      <c r="AA881" s="16"/>
    </row>
    <row r="882" ht="12.0" customHeight="1">
      <c r="A882" s="58" t="s">
        <v>112</v>
      </c>
      <c r="B882" s="29"/>
      <c r="C882" s="60">
        <f t="shared" ref="C882:N882" si="969">C879*C881</f>
        <v>0</v>
      </c>
      <c r="D882" s="60">
        <f t="shared" si="969"/>
        <v>0</v>
      </c>
      <c r="E882" s="60">
        <f t="shared" si="969"/>
        <v>0</v>
      </c>
      <c r="F882" s="60">
        <f t="shared" si="969"/>
        <v>0</v>
      </c>
      <c r="G882" s="60">
        <f t="shared" si="969"/>
        <v>0</v>
      </c>
      <c r="H882" s="60">
        <f t="shared" si="969"/>
        <v>0</v>
      </c>
      <c r="I882" s="60">
        <f t="shared" si="969"/>
        <v>0</v>
      </c>
      <c r="J882" s="60">
        <f t="shared" si="969"/>
        <v>0</v>
      </c>
      <c r="K882" s="60">
        <f t="shared" si="969"/>
        <v>0</v>
      </c>
      <c r="L882" s="60">
        <f t="shared" si="969"/>
        <v>0</v>
      </c>
      <c r="M882" s="60">
        <f t="shared" si="969"/>
        <v>0</v>
      </c>
      <c r="N882" s="60">
        <f t="shared" si="969"/>
        <v>0</v>
      </c>
      <c r="O882" s="60">
        <f>SUM(C882:N882)</f>
        <v>0</v>
      </c>
      <c r="P882" s="60">
        <f t="shared" ref="P882:S882" si="970">P879*P881</f>
        <v>0</v>
      </c>
      <c r="Q882" s="60">
        <f t="shared" si="970"/>
        <v>0</v>
      </c>
      <c r="R882" s="60">
        <f t="shared" si="970"/>
        <v>0</v>
      </c>
      <c r="S882" s="60">
        <f t="shared" si="970"/>
        <v>0</v>
      </c>
      <c r="T882" s="16"/>
      <c r="U882" s="16"/>
      <c r="V882" s="16"/>
      <c r="W882" s="16"/>
      <c r="X882" s="16"/>
      <c r="Y882" s="16"/>
      <c r="Z882" s="16"/>
      <c r="AA882" s="16"/>
    </row>
    <row r="883" ht="12.0" customHeight="1">
      <c r="A883" s="58" t="s">
        <v>96</v>
      </c>
      <c r="B883" s="29"/>
      <c r="C883" s="61" t="str">
        <f>Vendas!C894</f>
        <v/>
      </c>
      <c r="D883" s="61" t="str">
        <f>Vendas!D894</f>
        <v/>
      </c>
      <c r="E883" s="61" t="str">
        <f>Vendas!E894</f>
        <v/>
      </c>
      <c r="F883" s="61" t="str">
        <f>Vendas!F894</f>
        <v/>
      </c>
      <c r="G883" s="61" t="str">
        <f>Vendas!G894</f>
        <v/>
      </c>
      <c r="H883" s="61" t="str">
        <f>Vendas!H894</f>
        <v/>
      </c>
      <c r="I883" s="61" t="str">
        <f>Vendas!I894</f>
        <v/>
      </c>
      <c r="J883" s="61" t="str">
        <f>Vendas!J894</f>
        <v/>
      </c>
      <c r="K883" s="61" t="str">
        <f>Vendas!K894</f>
        <v/>
      </c>
      <c r="L883" s="61" t="str">
        <f>Vendas!L894</f>
        <v/>
      </c>
      <c r="M883" s="61" t="str">
        <f>Vendas!M894</f>
        <v/>
      </c>
      <c r="N883" s="61" t="str">
        <f>Vendas!N894</f>
        <v/>
      </c>
      <c r="O883" s="60"/>
      <c r="P883" s="60"/>
      <c r="Q883" s="60"/>
      <c r="R883" s="60"/>
      <c r="S883" s="60"/>
      <c r="T883" s="16"/>
      <c r="U883" s="16"/>
      <c r="V883" s="16"/>
      <c r="W883" s="16"/>
      <c r="X883" s="16"/>
      <c r="Y883" s="16"/>
      <c r="Z883" s="16"/>
      <c r="AA883" s="16"/>
    </row>
    <row r="884" ht="12.0" customHeight="1">
      <c r="A884" s="58" t="s">
        <v>113</v>
      </c>
      <c r="B884" s="29"/>
      <c r="C884" s="60">
        <f t="shared" ref="C884:N884" si="971">C882*C883</f>
        <v>0</v>
      </c>
      <c r="D884" s="60">
        <f t="shared" si="971"/>
        <v>0</v>
      </c>
      <c r="E884" s="60">
        <f t="shared" si="971"/>
        <v>0</v>
      </c>
      <c r="F884" s="60">
        <f t="shared" si="971"/>
        <v>0</v>
      </c>
      <c r="G884" s="60">
        <f t="shared" si="971"/>
        <v>0</v>
      </c>
      <c r="H884" s="60">
        <f t="shared" si="971"/>
        <v>0</v>
      </c>
      <c r="I884" s="60">
        <f t="shared" si="971"/>
        <v>0</v>
      </c>
      <c r="J884" s="60">
        <f t="shared" si="971"/>
        <v>0</v>
      </c>
      <c r="K884" s="60">
        <f t="shared" si="971"/>
        <v>0</v>
      </c>
      <c r="L884" s="60">
        <f t="shared" si="971"/>
        <v>0</v>
      </c>
      <c r="M884" s="60">
        <f t="shared" si="971"/>
        <v>0</v>
      </c>
      <c r="N884" s="60">
        <f t="shared" si="971"/>
        <v>0</v>
      </c>
      <c r="O884" s="60">
        <f t="shared" ref="O884:O887" si="974">SUM(C884:N884)</f>
        <v>0</v>
      </c>
      <c r="P884" s="60">
        <f t="shared" ref="P884:S884" si="972">P882*$C883</f>
        <v>0</v>
      </c>
      <c r="Q884" s="60">
        <f t="shared" si="972"/>
        <v>0</v>
      </c>
      <c r="R884" s="60">
        <f t="shared" si="972"/>
        <v>0</v>
      </c>
      <c r="S884" s="60">
        <f t="shared" si="972"/>
        <v>0</v>
      </c>
      <c r="T884" s="16"/>
      <c r="U884" s="16"/>
      <c r="V884" s="16"/>
      <c r="W884" s="16"/>
      <c r="X884" s="16"/>
      <c r="Y884" s="16"/>
      <c r="Z884" s="16"/>
      <c r="AA884" s="16"/>
    </row>
    <row r="885" ht="12.0" customHeight="1">
      <c r="A885" s="58" t="s">
        <v>98</v>
      </c>
      <c r="B885" s="29"/>
      <c r="C885" s="60">
        <f t="shared" ref="C885:N885" si="973">C882+C884</f>
        <v>0</v>
      </c>
      <c r="D885" s="60">
        <f t="shared" si="973"/>
        <v>0</v>
      </c>
      <c r="E885" s="60">
        <f t="shared" si="973"/>
        <v>0</v>
      </c>
      <c r="F885" s="60">
        <f t="shared" si="973"/>
        <v>0</v>
      </c>
      <c r="G885" s="60">
        <f t="shared" si="973"/>
        <v>0</v>
      </c>
      <c r="H885" s="60">
        <f t="shared" si="973"/>
        <v>0</v>
      </c>
      <c r="I885" s="60">
        <f t="shared" si="973"/>
        <v>0</v>
      </c>
      <c r="J885" s="60">
        <f t="shared" si="973"/>
        <v>0</v>
      </c>
      <c r="K885" s="60">
        <f t="shared" si="973"/>
        <v>0</v>
      </c>
      <c r="L885" s="60">
        <f t="shared" si="973"/>
        <v>0</v>
      </c>
      <c r="M885" s="60">
        <f t="shared" si="973"/>
        <v>0</v>
      </c>
      <c r="N885" s="60">
        <f t="shared" si="973"/>
        <v>0</v>
      </c>
      <c r="O885" s="60">
        <f t="shared" si="974"/>
        <v>0</v>
      </c>
      <c r="P885" s="60">
        <f t="shared" ref="P885:S885" si="975">P882+P884</f>
        <v>0</v>
      </c>
      <c r="Q885" s="60">
        <f t="shared" si="975"/>
        <v>0</v>
      </c>
      <c r="R885" s="60">
        <f t="shared" si="975"/>
        <v>0</v>
      </c>
      <c r="S885" s="60">
        <f t="shared" si="975"/>
        <v>0</v>
      </c>
      <c r="T885" s="16"/>
      <c r="U885" s="16"/>
      <c r="V885" s="16"/>
      <c r="W885" s="16"/>
      <c r="X885" s="16"/>
      <c r="Y885" s="16"/>
      <c r="Z885" s="16"/>
      <c r="AA885" s="16"/>
    </row>
    <row r="886" ht="12.0" customHeight="1">
      <c r="A886" s="63" t="s">
        <v>99</v>
      </c>
      <c r="B886" s="64">
        <v>0.25</v>
      </c>
      <c r="C886" s="60">
        <f t="shared" ref="C886:N886" si="976">C885*$B$16</f>
        <v>0</v>
      </c>
      <c r="D886" s="60">
        <f t="shared" si="976"/>
        <v>0</v>
      </c>
      <c r="E886" s="60">
        <f t="shared" si="976"/>
        <v>0</v>
      </c>
      <c r="F886" s="60">
        <f t="shared" si="976"/>
        <v>0</v>
      </c>
      <c r="G886" s="60">
        <f t="shared" si="976"/>
        <v>0</v>
      </c>
      <c r="H886" s="60">
        <f t="shared" si="976"/>
        <v>0</v>
      </c>
      <c r="I886" s="60">
        <f t="shared" si="976"/>
        <v>0</v>
      </c>
      <c r="J886" s="60">
        <f t="shared" si="976"/>
        <v>0</v>
      </c>
      <c r="K886" s="60">
        <f t="shared" si="976"/>
        <v>0</v>
      </c>
      <c r="L886" s="60">
        <f t="shared" si="976"/>
        <v>0</v>
      </c>
      <c r="M886" s="60">
        <f t="shared" si="976"/>
        <v>0</v>
      </c>
      <c r="N886" s="60">
        <f t="shared" si="976"/>
        <v>0</v>
      </c>
      <c r="O886" s="60">
        <f t="shared" si="974"/>
        <v>0</v>
      </c>
      <c r="P886" s="60">
        <f t="shared" ref="P886:S886" si="977">P885*$B886</f>
        <v>0</v>
      </c>
      <c r="Q886" s="60">
        <f t="shared" si="977"/>
        <v>0</v>
      </c>
      <c r="R886" s="60">
        <f t="shared" si="977"/>
        <v>0</v>
      </c>
      <c r="S886" s="60">
        <f t="shared" si="977"/>
        <v>0</v>
      </c>
      <c r="T886" s="16"/>
      <c r="U886" s="16"/>
      <c r="V886" s="16"/>
      <c r="W886" s="16"/>
      <c r="X886" s="16"/>
      <c r="Y886" s="16"/>
      <c r="Z886" s="16"/>
      <c r="AA886" s="16"/>
    </row>
    <row r="887" ht="12.0" customHeight="1">
      <c r="A887" s="63" t="s">
        <v>100</v>
      </c>
      <c r="B887" s="65">
        <f>1-B886</f>
        <v>0.75</v>
      </c>
      <c r="C887" s="60">
        <f t="shared" ref="C887:N887" si="978">C885*$B$17</f>
        <v>0</v>
      </c>
      <c r="D887" s="60">
        <f t="shared" si="978"/>
        <v>0</v>
      </c>
      <c r="E887" s="60">
        <f t="shared" si="978"/>
        <v>0</v>
      </c>
      <c r="F887" s="60">
        <f t="shared" si="978"/>
        <v>0</v>
      </c>
      <c r="G887" s="60">
        <f t="shared" si="978"/>
        <v>0</v>
      </c>
      <c r="H887" s="60">
        <f t="shared" si="978"/>
        <v>0</v>
      </c>
      <c r="I887" s="60">
        <f t="shared" si="978"/>
        <v>0</v>
      </c>
      <c r="J887" s="60">
        <f t="shared" si="978"/>
        <v>0</v>
      </c>
      <c r="K887" s="60">
        <f t="shared" si="978"/>
        <v>0</v>
      </c>
      <c r="L887" s="60">
        <f t="shared" si="978"/>
        <v>0</v>
      </c>
      <c r="M887" s="60">
        <f t="shared" si="978"/>
        <v>0</v>
      </c>
      <c r="N887" s="60">
        <f t="shared" si="978"/>
        <v>0</v>
      </c>
      <c r="O887" s="60">
        <f t="shared" si="974"/>
        <v>0</v>
      </c>
      <c r="P887" s="60">
        <f t="shared" ref="P887:S887" si="979">P885-P886</f>
        <v>0</v>
      </c>
      <c r="Q887" s="60">
        <f t="shared" si="979"/>
        <v>0</v>
      </c>
      <c r="R887" s="60">
        <f t="shared" si="979"/>
        <v>0</v>
      </c>
      <c r="S887" s="60">
        <f t="shared" si="979"/>
        <v>0</v>
      </c>
      <c r="T887" s="16"/>
      <c r="U887" s="16"/>
      <c r="V887" s="16"/>
      <c r="W887" s="16"/>
      <c r="X887" s="16"/>
      <c r="Y887" s="16"/>
      <c r="Z887" s="16"/>
      <c r="AA887" s="16"/>
    </row>
    <row r="888" ht="12.0" customHeight="1">
      <c r="A888" s="51" t="str">
        <f>Vendas!A899</f>
        <v/>
      </c>
      <c r="B888" s="29"/>
      <c r="C888" s="52" t="s">
        <v>73</v>
      </c>
      <c r="D888" s="52" t="s">
        <v>74</v>
      </c>
      <c r="E888" s="52" t="s">
        <v>75</v>
      </c>
      <c r="F888" s="52" t="s">
        <v>76</v>
      </c>
      <c r="G888" s="52" t="s">
        <v>77</v>
      </c>
      <c r="H888" s="52" t="s">
        <v>78</v>
      </c>
      <c r="I888" s="52" t="s">
        <v>79</v>
      </c>
      <c r="J888" s="52" t="s">
        <v>80</v>
      </c>
      <c r="K888" s="52" t="s">
        <v>81</v>
      </c>
      <c r="L888" s="52" t="s">
        <v>82</v>
      </c>
      <c r="M888" s="52" t="s">
        <v>83</v>
      </c>
      <c r="N888" s="52" t="s">
        <v>84</v>
      </c>
      <c r="O888" s="52" t="s">
        <v>26</v>
      </c>
      <c r="P888" s="52" t="s">
        <v>27</v>
      </c>
      <c r="Q888" s="52" t="s">
        <v>28</v>
      </c>
      <c r="R888" s="52" t="s">
        <v>29</v>
      </c>
      <c r="S888" s="52" t="s">
        <v>30</v>
      </c>
      <c r="T888" s="16"/>
      <c r="U888" s="16"/>
      <c r="V888" s="16"/>
      <c r="W888" s="16"/>
      <c r="X888" s="16"/>
      <c r="Y888" s="16"/>
      <c r="Z888" s="16"/>
      <c r="AA888" s="16"/>
    </row>
    <row r="889" ht="12.0" customHeight="1">
      <c r="A889" s="58" t="s">
        <v>102</v>
      </c>
      <c r="B889" s="29"/>
      <c r="C889" s="56" t="str">
        <f>Vendas!C901</f>
        <v/>
      </c>
      <c r="D889" s="56" t="str">
        <f>Vendas!D901</f>
        <v/>
      </c>
      <c r="E889" s="56" t="str">
        <f>Vendas!E901</f>
        <v/>
      </c>
      <c r="F889" s="56" t="str">
        <f>Vendas!F901</f>
        <v/>
      </c>
      <c r="G889" s="56" t="str">
        <f>Vendas!G901</f>
        <v/>
      </c>
      <c r="H889" s="56" t="str">
        <f>Vendas!H901</f>
        <v/>
      </c>
      <c r="I889" s="56" t="str">
        <f>Vendas!I901</f>
        <v/>
      </c>
      <c r="J889" s="56" t="str">
        <f>Vendas!J901</f>
        <v/>
      </c>
      <c r="K889" s="56" t="str">
        <f>Vendas!K901</f>
        <v/>
      </c>
      <c r="L889" s="56" t="str">
        <f>Vendas!L901</f>
        <v/>
      </c>
      <c r="M889" s="56" t="str">
        <f>Vendas!M901</f>
        <v/>
      </c>
      <c r="N889" s="56" t="str">
        <f>Vendas!N901</f>
        <v/>
      </c>
      <c r="O889" s="56">
        <f>SUM(C889:N889)</f>
        <v>0</v>
      </c>
      <c r="P889" s="56" t="str">
        <f>Vendas!P901</f>
        <v/>
      </c>
      <c r="Q889" s="56" t="str">
        <f>Vendas!Q901</f>
        <v/>
      </c>
      <c r="R889" s="56" t="str">
        <f>Vendas!R901</f>
        <v/>
      </c>
      <c r="S889" s="56" t="str">
        <f>Vendas!S901</f>
        <v/>
      </c>
      <c r="T889" s="16"/>
      <c r="U889" s="16"/>
      <c r="V889" s="16"/>
      <c r="W889" s="16"/>
      <c r="X889" s="16"/>
      <c r="Y889" s="16"/>
      <c r="Z889" s="16"/>
      <c r="AA889" s="16"/>
    </row>
    <row r="890" ht="12.0" customHeight="1">
      <c r="A890" s="63" t="s">
        <v>111</v>
      </c>
      <c r="B890" s="45">
        <v>0.0</v>
      </c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16"/>
      <c r="U890" s="16"/>
      <c r="V890" s="16"/>
      <c r="W890" s="16"/>
      <c r="X890" s="16"/>
      <c r="Y890" s="16"/>
      <c r="Z890" s="16"/>
      <c r="AA890" s="16"/>
    </row>
    <row r="891" ht="12.0" customHeight="1">
      <c r="A891" s="58" t="s">
        <v>103</v>
      </c>
      <c r="B891" s="29"/>
      <c r="C891" s="60">
        <f>Vendas!C902*(1-$B890)</f>
        <v>0</v>
      </c>
      <c r="D891" s="60">
        <f>Vendas!D902*(1-$B890)</f>
        <v>0</v>
      </c>
      <c r="E891" s="60">
        <f>Vendas!E902*(1-$B890)</f>
        <v>0</v>
      </c>
      <c r="F891" s="60">
        <f>Vendas!F902*(1-$B890)</f>
        <v>0</v>
      </c>
      <c r="G891" s="60">
        <f>Vendas!G902*(1-$B890)</f>
        <v>0</v>
      </c>
      <c r="H891" s="60">
        <f>Vendas!H902*(1-$B890)</f>
        <v>0</v>
      </c>
      <c r="I891" s="60">
        <f>Vendas!I902*(1-$B890)</f>
        <v>0</v>
      </c>
      <c r="J891" s="60">
        <f>Vendas!J902*(1-$B890)</f>
        <v>0</v>
      </c>
      <c r="K891" s="60">
        <f>Vendas!K902*(1-$B890)</f>
        <v>0</v>
      </c>
      <c r="L891" s="60">
        <f>Vendas!L902*(1-$B890)</f>
        <v>0</v>
      </c>
      <c r="M891" s="60">
        <f>Vendas!M902*(1-$B890)</f>
        <v>0</v>
      </c>
      <c r="N891" s="60">
        <f>Vendas!N902*(1-$B890)</f>
        <v>0</v>
      </c>
      <c r="O891" s="60">
        <f>AVERAGE(C891:N891)</f>
        <v>0</v>
      </c>
      <c r="P891" s="60">
        <f>Vendas!P902*(1-Aprovisionamento!$B890)</f>
        <v>0</v>
      </c>
      <c r="Q891" s="60">
        <f>Vendas!Q902*(1-Aprovisionamento!$B890)</f>
        <v>0</v>
      </c>
      <c r="R891" s="60">
        <f>Vendas!R902*(1-Aprovisionamento!$B890)</f>
        <v>0</v>
      </c>
      <c r="S891" s="60">
        <f>Vendas!S902*(1-Aprovisionamento!$B890)</f>
        <v>0</v>
      </c>
      <c r="T891" s="16"/>
      <c r="U891" s="16"/>
      <c r="V891" s="16"/>
      <c r="W891" s="16"/>
      <c r="X891" s="16"/>
      <c r="Y891" s="16"/>
      <c r="Z891" s="16"/>
      <c r="AA891" s="16"/>
    </row>
    <row r="892" ht="12.0" customHeight="1">
      <c r="A892" s="58" t="s">
        <v>112</v>
      </c>
      <c r="B892" s="29"/>
      <c r="C892" s="60">
        <f t="shared" ref="C892:N892" si="980">C889*C891</f>
        <v>0</v>
      </c>
      <c r="D892" s="60">
        <f t="shared" si="980"/>
        <v>0</v>
      </c>
      <c r="E892" s="60">
        <f t="shared" si="980"/>
        <v>0</v>
      </c>
      <c r="F892" s="60">
        <f t="shared" si="980"/>
        <v>0</v>
      </c>
      <c r="G892" s="60">
        <f t="shared" si="980"/>
        <v>0</v>
      </c>
      <c r="H892" s="60">
        <f t="shared" si="980"/>
        <v>0</v>
      </c>
      <c r="I892" s="60">
        <f t="shared" si="980"/>
        <v>0</v>
      </c>
      <c r="J892" s="60">
        <f t="shared" si="980"/>
        <v>0</v>
      </c>
      <c r="K892" s="60">
        <f t="shared" si="980"/>
        <v>0</v>
      </c>
      <c r="L892" s="60">
        <f t="shared" si="980"/>
        <v>0</v>
      </c>
      <c r="M892" s="60">
        <f t="shared" si="980"/>
        <v>0</v>
      </c>
      <c r="N892" s="60">
        <f t="shared" si="980"/>
        <v>0</v>
      </c>
      <c r="O892" s="60">
        <f>SUM(C892:N892)</f>
        <v>0</v>
      </c>
      <c r="P892" s="60">
        <f t="shared" ref="P892:S892" si="981">P889*P891</f>
        <v>0</v>
      </c>
      <c r="Q892" s="60">
        <f t="shared" si="981"/>
        <v>0</v>
      </c>
      <c r="R892" s="60">
        <f t="shared" si="981"/>
        <v>0</v>
      </c>
      <c r="S892" s="60">
        <f t="shared" si="981"/>
        <v>0</v>
      </c>
      <c r="T892" s="16"/>
      <c r="U892" s="16"/>
      <c r="V892" s="16"/>
      <c r="W892" s="16"/>
      <c r="X892" s="16"/>
      <c r="Y892" s="16"/>
      <c r="Z892" s="16"/>
      <c r="AA892" s="16"/>
    </row>
    <row r="893" ht="12.0" customHeight="1">
      <c r="A893" s="58" t="s">
        <v>96</v>
      </c>
      <c r="B893" s="29"/>
      <c r="C893" s="61" t="str">
        <f>Vendas!C904</f>
        <v/>
      </c>
      <c r="D893" s="61" t="str">
        <f>Vendas!D904</f>
        <v/>
      </c>
      <c r="E893" s="61" t="str">
        <f>Vendas!E904</f>
        <v/>
      </c>
      <c r="F893" s="61" t="str">
        <f>Vendas!F904</f>
        <v/>
      </c>
      <c r="G893" s="61" t="str">
        <f>Vendas!G904</f>
        <v/>
      </c>
      <c r="H893" s="61" t="str">
        <f>Vendas!H904</f>
        <v/>
      </c>
      <c r="I893" s="61" t="str">
        <f>Vendas!I904</f>
        <v/>
      </c>
      <c r="J893" s="61" t="str">
        <f>Vendas!J904</f>
        <v/>
      </c>
      <c r="K893" s="61" t="str">
        <f>Vendas!K904</f>
        <v/>
      </c>
      <c r="L893" s="61" t="str">
        <f>Vendas!L904</f>
        <v/>
      </c>
      <c r="M893" s="61" t="str">
        <f>Vendas!M904</f>
        <v/>
      </c>
      <c r="N893" s="61" t="str">
        <f>Vendas!N904</f>
        <v/>
      </c>
      <c r="O893" s="60"/>
      <c r="P893" s="60"/>
      <c r="Q893" s="60"/>
      <c r="R893" s="60"/>
      <c r="S893" s="60"/>
      <c r="T893" s="16"/>
      <c r="U893" s="16"/>
      <c r="V893" s="16"/>
      <c r="W893" s="16"/>
      <c r="X893" s="16"/>
      <c r="Y893" s="16"/>
      <c r="Z893" s="16"/>
      <c r="AA893" s="16"/>
    </row>
    <row r="894" ht="12.0" customHeight="1">
      <c r="A894" s="58" t="s">
        <v>113</v>
      </c>
      <c r="B894" s="29"/>
      <c r="C894" s="60">
        <f t="shared" ref="C894:N894" si="982">C892*C893</f>
        <v>0</v>
      </c>
      <c r="D894" s="60">
        <f t="shared" si="982"/>
        <v>0</v>
      </c>
      <c r="E894" s="60">
        <f t="shared" si="982"/>
        <v>0</v>
      </c>
      <c r="F894" s="60">
        <f t="shared" si="982"/>
        <v>0</v>
      </c>
      <c r="G894" s="60">
        <f t="shared" si="982"/>
        <v>0</v>
      </c>
      <c r="H894" s="60">
        <f t="shared" si="982"/>
        <v>0</v>
      </c>
      <c r="I894" s="60">
        <f t="shared" si="982"/>
        <v>0</v>
      </c>
      <c r="J894" s="60">
        <f t="shared" si="982"/>
        <v>0</v>
      </c>
      <c r="K894" s="60">
        <f t="shared" si="982"/>
        <v>0</v>
      </c>
      <c r="L894" s="60">
        <f t="shared" si="982"/>
        <v>0</v>
      </c>
      <c r="M894" s="60">
        <f t="shared" si="982"/>
        <v>0</v>
      </c>
      <c r="N894" s="60">
        <f t="shared" si="982"/>
        <v>0</v>
      </c>
      <c r="O894" s="60">
        <f t="shared" ref="O894:O897" si="985">SUM(C894:N894)</f>
        <v>0</v>
      </c>
      <c r="P894" s="60">
        <f t="shared" ref="P894:S894" si="983">P892*$C893</f>
        <v>0</v>
      </c>
      <c r="Q894" s="60">
        <f t="shared" si="983"/>
        <v>0</v>
      </c>
      <c r="R894" s="60">
        <f t="shared" si="983"/>
        <v>0</v>
      </c>
      <c r="S894" s="60">
        <f t="shared" si="983"/>
        <v>0</v>
      </c>
      <c r="T894" s="16"/>
      <c r="U894" s="16"/>
      <c r="V894" s="16"/>
      <c r="W894" s="16"/>
      <c r="X894" s="16"/>
      <c r="Y894" s="16"/>
      <c r="Z894" s="16"/>
      <c r="AA894" s="16"/>
    </row>
    <row r="895" ht="12.0" customHeight="1">
      <c r="A895" s="58" t="s">
        <v>98</v>
      </c>
      <c r="B895" s="29"/>
      <c r="C895" s="60">
        <f t="shared" ref="C895:N895" si="984">C892+C894</f>
        <v>0</v>
      </c>
      <c r="D895" s="60">
        <f t="shared" si="984"/>
        <v>0</v>
      </c>
      <c r="E895" s="60">
        <f t="shared" si="984"/>
        <v>0</v>
      </c>
      <c r="F895" s="60">
        <f t="shared" si="984"/>
        <v>0</v>
      </c>
      <c r="G895" s="60">
        <f t="shared" si="984"/>
        <v>0</v>
      </c>
      <c r="H895" s="60">
        <f t="shared" si="984"/>
        <v>0</v>
      </c>
      <c r="I895" s="60">
        <f t="shared" si="984"/>
        <v>0</v>
      </c>
      <c r="J895" s="60">
        <f t="shared" si="984"/>
        <v>0</v>
      </c>
      <c r="K895" s="60">
        <f t="shared" si="984"/>
        <v>0</v>
      </c>
      <c r="L895" s="60">
        <f t="shared" si="984"/>
        <v>0</v>
      </c>
      <c r="M895" s="60">
        <f t="shared" si="984"/>
        <v>0</v>
      </c>
      <c r="N895" s="60">
        <f t="shared" si="984"/>
        <v>0</v>
      </c>
      <c r="O895" s="60">
        <f t="shared" si="985"/>
        <v>0</v>
      </c>
      <c r="P895" s="60">
        <f t="shared" ref="P895:S895" si="986">P892+P894</f>
        <v>0</v>
      </c>
      <c r="Q895" s="60">
        <f t="shared" si="986"/>
        <v>0</v>
      </c>
      <c r="R895" s="60">
        <f t="shared" si="986"/>
        <v>0</v>
      </c>
      <c r="S895" s="60">
        <f t="shared" si="986"/>
        <v>0</v>
      </c>
      <c r="T895" s="16"/>
      <c r="U895" s="16"/>
      <c r="V895" s="16"/>
      <c r="W895" s="16"/>
      <c r="X895" s="16"/>
      <c r="Y895" s="16"/>
      <c r="Z895" s="16"/>
      <c r="AA895" s="16"/>
    </row>
    <row r="896" ht="12.0" customHeight="1">
      <c r="A896" s="63" t="s">
        <v>99</v>
      </c>
      <c r="B896" s="64">
        <v>0.25</v>
      </c>
      <c r="C896" s="60">
        <f t="shared" ref="C896:N896" si="987">C895*$B$16</f>
        <v>0</v>
      </c>
      <c r="D896" s="60">
        <f t="shared" si="987"/>
        <v>0</v>
      </c>
      <c r="E896" s="60">
        <f t="shared" si="987"/>
        <v>0</v>
      </c>
      <c r="F896" s="60">
        <f t="shared" si="987"/>
        <v>0</v>
      </c>
      <c r="G896" s="60">
        <f t="shared" si="987"/>
        <v>0</v>
      </c>
      <c r="H896" s="60">
        <f t="shared" si="987"/>
        <v>0</v>
      </c>
      <c r="I896" s="60">
        <f t="shared" si="987"/>
        <v>0</v>
      </c>
      <c r="J896" s="60">
        <f t="shared" si="987"/>
        <v>0</v>
      </c>
      <c r="K896" s="60">
        <f t="shared" si="987"/>
        <v>0</v>
      </c>
      <c r="L896" s="60">
        <f t="shared" si="987"/>
        <v>0</v>
      </c>
      <c r="M896" s="60">
        <f t="shared" si="987"/>
        <v>0</v>
      </c>
      <c r="N896" s="60">
        <f t="shared" si="987"/>
        <v>0</v>
      </c>
      <c r="O896" s="60">
        <f t="shared" si="985"/>
        <v>0</v>
      </c>
      <c r="P896" s="60">
        <f t="shared" ref="P896:S896" si="988">P895*$B896</f>
        <v>0</v>
      </c>
      <c r="Q896" s="60">
        <f t="shared" si="988"/>
        <v>0</v>
      </c>
      <c r="R896" s="60">
        <f t="shared" si="988"/>
        <v>0</v>
      </c>
      <c r="S896" s="60">
        <f t="shared" si="988"/>
        <v>0</v>
      </c>
      <c r="T896" s="16"/>
      <c r="U896" s="16"/>
      <c r="V896" s="16"/>
      <c r="W896" s="16"/>
      <c r="X896" s="16"/>
      <c r="Y896" s="16"/>
      <c r="Z896" s="16"/>
      <c r="AA896" s="16"/>
    </row>
    <row r="897" ht="12.0" customHeight="1">
      <c r="A897" s="63" t="s">
        <v>100</v>
      </c>
      <c r="B897" s="65">
        <f>1-B896</f>
        <v>0.75</v>
      </c>
      <c r="C897" s="60">
        <f t="shared" ref="C897:N897" si="989">C895*$B$17</f>
        <v>0</v>
      </c>
      <c r="D897" s="60">
        <f t="shared" si="989"/>
        <v>0</v>
      </c>
      <c r="E897" s="60">
        <f t="shared" si="989"/>
        <v>0</v>
      </c>
      <c r="F897" s="60">
        <f t="shared" si="989"/>
        <v>0</v>
      </c>
      <c r="G897" s="60">
        <f t="shared" si="989"/>
        <v>0</v>
      </c>
      <c r="H897" s="60">
        <f t="shared" si="989"/>
        <v>0</v>
      </c>
      <c r="I897" s="60">
        <f t="shared" si="989"/>
        <v>0</v>
      </c>
      <c r="J897" s="60">
        <f t="shared" si="989"/>
        <v>0</v>
      </c>
      <c r="K897" s="60">
        <f t="shared" si="989"/>
        <v>0</v>
      </c>
      <c r="L897" s="60">
        <f t="shared" si="989"/>
        <v>0</v>
      </c>
      <c r="M897" s="60">
        <f t="shared" si="989"/>
        <v>0</v>
      </c>
      <c r="N897" s="60">
        <f t="shared" si="989"/>
        <v>0</v>
      </c>
      <c r="O897" s="60">
        <f t="shared" si="985"/>
        <v>0</v>
      </c>
      <c r="P897" s="60">
        <f t="shared" ref="P897:S897" si="990">P895-P896</f>
        <v>0</v>
      </c>
      <c r="Q897" s="60">
        <f t="shared" si="990"/>
        <v>0</v>
      </c>
      <c r="R897" s="60">
        <f t="shared" si="990"/>
        <v>0</v>
      </c>
      <c r="S897" s="60">
        <f t="shared" si="990"/>
        <v>0</v>
      </c>
      <c r="T897" s="16"/>
      <c r="U897" s="16"/>
      <c r="V897" s="16"/>
      <c r="W897" s="16"/>
      <c r="X897" s="16"/>
      <c r="Y897" s="16"/>
      <c r="Z897" s="16"/>
      <c r="AA897" s="16"/>
    </row>
    <row r="898" ht="12.0" customHeight="1">
      <c r="A898" s="51" t="str">
        <f>Vendas!A909</f>
        <v/>
      </c>
      <c r="B898" s="29"/>
      <c r="C898" s="52" t="s">
        <v>73</v>
      </c>
      <c r="D898" s="52" t="s">
        <v>74</v>
      </c>
      <c r="E898" s="52" t="s">
        <v>75</v>
      </c>
      <c r="F898" s="52" t="s">
        <v>76</v>
      </c>
      <c r="G898" s="52" t="s">
        <v>77</v>
      </c>
      <c r="H898" s="52" t="s">
        <v>78</v>
      </c>
      <c r="I898" s="52" t="s">
        <v>79</v>
      </c>
      <c r="J898" s="52" t="s">
        <v>80</v>
      </c>
      <c r="K898" s="52" t="s">
        <v>81</v>
      </c>
      <c r="L898" s="52" t="s">
        <v>82</v>
      </c>
      <c r="M898" s="52" t="s">
        <v>83</v>
      </c>
      <c r="N898" s="52" t="s">
        <v>84</v>
      </c>
      <c r="O898" s="52" t="s">
        <v>26</v>
      </c>
      <c r="P898" s="52" t="s">
        <v>27</v>
      </c>
      <c r="Q898" s="52" t="s">
        <v>28</v>
      </c>
      <c r="R898" s="52" t="s">
        <v>29</v>
      </c>
      <c r="S898" s="52" t="s">
        <v>30</v>
      </c>
      <c r="T898" s="16"/>
      <c r="U898" s="16"/>
      <c r="V898" s="16"/>
      <c r="W898" s="16"/>
      <c r="X898" s="16"/>
      <c r="Y898" s="16"/>
      <c r="Z898" s="16"/>
      <c r="AA898" s="16"/>
    </row>
    <row r="899" ht="12.0" customHeight="1">
      <c r="A899" s="58" t="s">
        <v>102</v>
      </c>
      <c r="B899" s="29"/>
      <c r="C899" s="56" t="str">
        <f>Vendas!C911</f>
        <v/>
      </c>
      <c r="D899" s="56" t="str">
        <f>Vendas!D911</f>
        <v/>
      </c>
      <c r="E899" s="56" t="str">
        <f>Vendas!E911</f>
        <v/>
      </c>
      <c r="F899" s="56" t="str">
        <f>Vendas!F911</f>
        <v/>
      </c>
      <c r="G899" s="56" t="str">
        <f>Vendas!G911</f>
        <v/>
      </c>
      <c r="H899" s="56" t="str">
        <f>Vendas!H911</f>
        <v/>
      </c>
      <c r="I899" s="56" t="str">
        <f>Vendas!I911</f>
        <v/>
      </c>
      <c r="J899" s="56" t="str">
        <f>Vendas!J911</f>
        <v/>
      </c>
      <c r="K899" s="56" t="str">
        <f>Vendas!K911</f>
        <v/>
      </c>
      <c r="L899" s="56" t="str">
        <f>Vendas!L911</f>
        <v/>
      </c>
      <c r="M899" s="56" t="str">
        <f>Vendas!M911</f>
        <v/>
      </c>
      <c r="N899" s="56" t="str">
        <f>Vendas!N911</f>
        <v/>
      </c>
      <c r="O899" s="56">
        <f>SUM(C899:N899)</f>
        <v>0</v>
      </c>
      <c r="P899" s="56" t="str">
        <f>Vendas!P911</f>
        <v/>
      </c>
      <c r="Q899" s="56" t="str">
        <f>Vendas!Q911</f>
        <v/>
      </c>
      <c r="R899" s="56" t="str">
        <f>Vendas!R911</f>
        <v/>
      </c>
      <c r="S899" s="56" t="str">
        <f>Vendas!S911</f>
        <v/>
      </c>
      <c r="T899" s="16"/>
      <c r="U899" s="16"/>
      <c r="V899" s="16"/>
      <c r="W899" s="16"/>
      <c r="X899" s="16"/>
      <c r="Y899" s="16"/>
      <c r="Z899" s="16"/>
      <c r="AA899" s="16"/>
    </row>
    <row r="900" ht="12.0" customHeight="1">
      <c r="A900" s="63" t="s">
        <v>111</v>
      </c>
      <c r="B900" s="45">
        <v>0.0</v>
      </c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16"/>
      <c r="U900" s="16"/>
      <c r="V900" s="16"/>
      <c r="W900" s="16"/>
      <c r="X900" s="16"/>
      <c r="Y900" s="16"/>
      <c r="Z900" s="16"/>
      <c r="AA900" s="16"/>
    </row>
    <row r="901" ht="12.0" customHeight="1">
      <c r="A901" s="58" t="s">
        <v>103</v>
      </c>
      <c r="B901" s="29"/>
      <c r="C901" s="60">
        <f>Vendas!C912*(1-$B900)</f>
        <v>0</v>
      </c>
      <c r="D901" s="60">
        <f>Vendas!D912*(1-$B900)</f>
        <v>0</v>
      </c>
      <c r="E901" s="60">
        <f>Vendas!E912*(1-$B900)</f>
        <v>0</v>
      </c>
      <c r="F901" s="60">
        <f>Vendas!F912*(1-$B900)</f>
        <v>0</v>
      </c>
      <c r="G901" s="60">
        <f>Vendas!G912*(1-$B900)</f>
        <v>0</v>
      </c>
      <c r="H901" s="60">
        <f>Vendas!H912*(1-$B900)</f>
        <v>0</v>
      </c>
      <c r="I901" s="60">
        <f>Vendas!I912*(1-$B900)</f>
        <v>0</v>
      </c>
      <c r="J901" s="60">
        <f>Vendas!J912*(1-$B900)</f>
        <v>0</v>
      </c>
      <c r="K901" s="60">
        <f>Vendas!K912*(1-$B900)</f>
        <v>0</v>
      </c>
      <c r="L901" s="60">
        <f>Vendas!L912*(1-$B900)</f>
        <v>0</v>
      </c>
      <c r="M901" s="60">
        <f>Vendas!M912*(1-$B900)</f>
        <v>0</v>
      </c>
      <c r="N901" s="60">
        <f>Vendas!N912*(1-$B900)</f>
        <v>0</v>
      </c>
      <c r="O901" s="60">
        <f>AVERAGE(C901:N901)</f>
        <v>0</v>
      </c>
      <c r="P901" s="60">
        <f>Vendas!P912*(1-Aprovisionamento!$B900)</f>
        <v>0</v>
      </c>
      <c r="Q901" s="60">
        <f>Vendas!Q912*(1-Aprovisionamento!$B900)</f>
        <v>0</v>
      </c>
      <c r="R901" s="60">
        <f>Vendas!R912*(1-Aprovisionamento!$B900)</f>
        <v>0</v>
      </c>
      <c r="S901" s="60">
        <f>Vendas!S912*(1-Aprovisionamento!$B900)</f>
        <v>0</v>
      </c>
      <c r="T901" s="16"/>
      <c r="U901" s="16"/>
      <c r="V901" s="16"/>
      <c r="W901" s="16"/>
      <c r="X901" s="16"/>
      <c r="Y901" s="16"/>
      <c r="Z901" s="16"/>
      <c r="AA901" s="16"/>
    </row>
    <row r="902" ht="12.0" customHeight="1">
      <c r="A902" s="58" t="s">
        <v>112</v>
      </c>
      <c r="B902" s="29"/>
      <c r="C902" s="60">
        <f t="shared" ref="C902:N902" si="991">C899*C901</f>
        <v>0</v>
      </c>
      <c r="D902" s="60">
        <f t="shared" si="991"/>
        <v>0</v>
      </c>
      <c r="E902" s="60">
        <f t="shared" si="991"/>
        <v>0</v>
      </c>
      <c r="F902" s="60">
        <f t="shared" si="991"/>
        <v>0</v>
      </c>
      <c r="G902" s="60">
        <f t="shared" si="991"/>
        <v>0</v>
      </c>
      <c r="H902" s="60">
        <f t="shared" si="991"/>
        <v>0</v>
      </c>
      <c r="I902" s="60">
        <f t="shared" si="991"/>
        <v>0</v>
      </c>
      <c r="J902" s="60">
        <f t="shared" si="991"/>
        <v>0</v>
      </c>
      <c r="K902" s="60">
        <f t="shared" si="991"/>
        <v>0</v>
      </c>
      <c r="L902" s="60">
        <f t="shared" si="991"/>
        <v>0</v>
      </c>
      <c r="M902" s="60">
        <f t="shared" si="991"/>
        <v>0</v>
      </c>
      <c r="N902" s="60">
        <f t="shared" si="991"/>
        <v>0</v>
      </c>
      <c r="O902" s="60">
        <f>SUM(C902:N902)</f>
        <v>0</v>
      </c>
      <c r="P902" s="60">
        <f t="shared" ref="P902:S902" si="992">P899*P901</f>
        <v>0</v>
      </c>
      <c r="Q902" s="60">
        <f t="shared" si="992"/>
        <v>0</v>
      </c>
      <c r="R902" s="60">
        <f t="shared" si="992"/>
        <v>0</v>
      </c>
      <c r="S902" s="60">
        <f t="shared" si="992"/>
        <v>0</v>
      </c>
      <c r="T902" s="16"/>
      <c r="U902" s="16"/>
      <c r="V902" s="16"/>
      <c r="W902" s="16"/>
      <c r="X902" s="16"/>
      <c r="Y902" s="16"/>
      <c r="Z902" s="16"/>
      <c r="AA902" s="16"/>
    </row>
    <row r="903" ht="12.0" customHeight="1">
      <c r="A903" s="58" t="s">
        <v>96</v>
      </c>
      <c r="B903" s="29"/>
      <c r="C903" s="61" t="str">
        <f>Vendas!C914</f>
        <v/>
      </c>
      <c r="D903" s="61" t="str">
        <f>Vendas!D914</f>
        <v/>
      </c>
      <c r="E903" s="61" t="str">
        <f>Vendas!E914</f>
        <v/>
      </c>
      <c r="F903" s="61" t="str">
        <f>Vendas!F914</f>
        <v/>
      </c>
      <c r="G903" s="61" t="str">
        <f>Vendas!G914</f>
        <v/>
      </c>
      <c r="H903" s="61" t="str">
        <f>Vendas!H914</f>
        <v/>
      </c>
      <c r="I903" s="61" t="str">
        <f>Vendas!I914</f>
        <v/>
      </c>
      <c r="J903" s="61" t="str">
        <f>Vendas!J914</f>
        <v/>
      </c>
      <c r="K903" s="61" t="str">
        <f>Vendas!K914</f>
        <v/>
      </c>
      <c r="L903" s="61" t="str">
        <f>Vendas!L914</f>
        <v/>
      </c>
      <c r="M903" s="61" t="str">
        <f>Vendas!M914</f>
        <v/>
      </c>
      <c r="N903" s="61" t="str">
        <f>Vendas!N914</f>
        <v/>
      </c>
      <c r="O903" s="60"/>
      <c r="P903" s="60"/>
      <c r="Q903" s="60"/>
      <c r="R903" s="60"/>
      <c r="S903" s="60"/>
      <c r="T903" s="16"/>
      <c r="U903" s="16"/>
      <c r="V903" s="16"/>
      <c r="W903" s="16"/>
      <c r="X903" s="16"/>
      <c r="Y903" s="16"/>
      <c r="Z903" s="16"/>
      <c r="AA903" s="16"/>
    </row>
    <row r="904" ht="12.0" customHeight="1">
      <c r="A904" s="58" t="s">
        <v>113</v>
      </c>
      <c r="B904" s="29"/>
      <c r="C904" s="60">
        <f t="shared" ref="C904:N904" si="993">C902*C903</f>
        <v>0</v>
      </c>
      <c r="D904" s="60">
        <f t="shared" si="993"/>
        <v>0</v>
      </c>
      <c r="E904" s="60">
        <f t="shared" si="993"/>
        <v>0</v>
      </c>
      <c r="F904" s="60">
        <f t="shared" si="993"/>
        <v>0</v>
      </c>
      <c r="G904" s="60">
        <f t="shared" si="993"/>
        <v>0</v>
      </c>
      <c r="H904" s="60">
        <f t="shared" si="993"/>
        <v>0</v>
      </c>
      <c r="I904" s="60">
        <f t="shared" si="993"/>
        <v>0</v>
      </c>
      <c r="J904" s="60">
        <f t="shared" si="993"/>
        <v>0</v>
      </c>
      <c r="K904" s="60">
        <f t="shared" si="993"/>
        <v>0</v>
      </c>
      <c r="L904" s="60">
        <f t="shared" si="993"/>
        <v>0</v>
      </c>
      <c r="M904" s="60">
        <f t="shared" si="993"/>
        <v>0</v>
      </c>
      <c r="N904" s="60">
        <f t="shared" si="993"/>
        <v>0</v>
      </c>
      <c r="O904" s="60">
        <f t="shared" ref="O904:O907" si="996">SUM(C904:N904)</f>
        <v>0</v>
      </c>
      <c r="P904" s="60">
        <f t="shared" ref="P904:S904" si="994">P902*$C903</f>
        <v>0</v>
      </c>
      <c r="Q904" s="60">
        <f t="shared" si="994"/>
        <v>0</v>
      </c>
      <c r="R904" s="60">
        <f t="shared" si="994"/>
        <v>0</v>
      </c>
      <c r="S904" s="60">
        <f t="shared" si="994"/>
        <v>0</v>
      </c>
      <c r="T904" s="16"/>
      <c r="U904" s="16"/>
      <c r="V904" s="16"/>
      <c r="W904" s="16"/>
      <c r="X904" s="16"/>
      <c r="Y904" s="16"/>
      <c r="Z904" s="16"/>
      <c r="AA904" s="16"/>
    </row>
    <row r="905" ht="12.0" customHeight="1">
      <c r="A905" s="58" t="s">
        <v>98</v>
      </c>
      <c r="B905" s="29"/>
      <c r="C905" s="60">
        <f t="shared" ref="C905:N905" si="995">C902+C904</f>
        <v>0</v>
      </c>
      <c r="D905" s="60">
        <f t="shared" si="995"/>
        <v>0</v>
      </c>
      <c r="E905" s="60">
        <f t="shared" si="995"/>
        <v>0</v>
      </c>
      <c r="F905" s="60">
        <f t="shared" si="995"/>
        <v>0</v>
      </c>
      <c r="G905" s="60">
        <f t="shared" si="995"/>
        <v>0</v>
      </c>
      <c r="H905" s="60">
        <f t="shared" si="995"/>
        <v>0</v>
      </c>
      <c r="I905" s="60">
        <f t="shared" si="995"/>
        <v>0</v>
      </c>
      <c r="J905" s="60">
        <f t="shared" si="995"/>
        <v>0</v>
      </c>
      <c r="K905" s="60">
        <f t="shared" si="995"/>
        <v>0</v>
      </c>
      <c r="L905" s="60">
        <f t="shared" si="995"/>
        <v>0</v>
      </c>
      <c r="M905" s="60">
        <f t="shared" si="995"/>
        <v>0</v>
      </c>
      <c r="N905" s="60">
        <f t="shared" si="995"/>
        <v>0</v>
      </c>
      <c r="O905" s="60">
        <f t="shared" si="996"/>
        <v>0</v>
      </c>
      <c r="P905" s="60">
        <f t="shared" ref="P905:S905" si="997">P902+P904</f>
        <v>0</v>
      </c>
      <c r="Q905" s="60">
        <f t="shared" si="997"/>
        <v>0</v>
      </c>
      <c r="R905" s="60">
        <f t="shared" si="997"/>
        <v>0</v>
      </c>
      <c r="S905" s="60">
        <f t="shared" si="997"/>
        <v>0</v>
      </c>
      <c r="T905" s="16"/>
      <c r="U905" s="16"/>
      <c r="V905" s="16"/>
      <c r="W905" s="16"/>
      <c r="X905" s="16"/>
      <c r="Y905" s="16"/>
      <c r="Z905" s="16"/>
      <c r="AA905" s="16"/>
    </row>
    <row r="906" ht="12.0" customHeight="1">
      <c r="A906" s="63" t="s">
        <v>99</v>
      </c>
      <c r="B906" s="64">
        <v>0.25</v>
      </c>
      <c r="C906" s="60">
        <f t="shared" ref="C906:N906" si="998">C905*$B$16</f>
        <v>0</v>
      </c>
      <c r="D906" s="60">
        <f t="shared" si="998"/>
        <v>0</v>
      </c>
      <c r="E906" s="60">
        <f t="shared" si="998"/>
        <v>0</v>
      </c>
      <c r="F906" s="60">
        <f t="shared" si="998"/>
        <v>0</v>
      </c>
      <c r="G906" s="60">
        <f t="shared" si="998"/>
        <v>0</v>
      </c>
      <c r="H906" s="60">
        <f t="shared" si="998"/>
        <v>0</v>
      </c>
      <c r="I906" s="60">
        <f t="shared" si="998"/>
        <v>0</v>
      </c>
      <c r="J906" s="60">
        <f t="shared" si="998"/>
        <v>0</v>
      </c>
      <c r="K906" s="60">
        <f t="shared" si="998"/>
        <v>0</v>
      </c>
      <c r="L906" s="60">
        <f t="shared" si="998"/>
        <v>0</v>
      </c>
      <c r="M906" s="60">
        <f t="shared" si="998"/>
        <v>0</v>
      </c>
      <c r="N906" s="60">
        <f t="shared" si="998"/>
        <v>0</v>
      </c>
      <c r="O906" s="60">
        <f t="shared" si="996"/>
        <v>0</v>
      </c>
      <c r="P906" s="60">
        <f t="shared" ref="P906:S906" si="999">P905*$B906</f>
        <v>0</v>
      </c>
      <c r="Q906" s="60">
        <f t="shared" si="999"/>
        <v>0</v>
      </c>
      <c r="R906" s="60">
        <f t="shared" si="999"/>
        <v>0</v>
      </c>
      <c r="S906" s="60">
        <f t="shared" si="999"/>
        <v>0</v>
      </c>
      <c r="T906" s="16"/>
      <c r="U906" s="16"/>
      <c r="V906" s="16"/>
      <c r="W906" s="16"/>
      <c r="X906" s="16"/>
      <c r="Y906" s="16"/>
      <c r="Z906" s="16"/>
      <c r="AA906" s="16"/>
    </row>
    <row r="907" ht="12.0" customHeight="1">
      <c r="A907" s="63" t="s">
        <v>100</v>
      </c>
      <c r="B907" s="65">
        <f>1-B906</f>
        <v>0.75</v>
      </c>
      <c r="C907" s="60">
        <f t="shared" ref="C907:N907" si="1000">C905*$B$17</f>
        <v>0</v>
      </c>
      <c r="D907" s="60">
        <f t="shared" si="1000"/>
        <v>0</v>
      </c>
      <c r="E907" s="60">
        <f t="shared" si="1000"/>
        <v>0</v>
      </c>
      <c r="F907" s="60">
        <f t="shared" si="1000"/>
        <v>0</v>
      </c>
      <c r="G907" s="60">
        <f t="shared" si="1000"/>
        <v>0</v>
      </c>
      <c r="H907" s="60">
        <f t="shared" si="1000"/>
        <v>0</v>
      </c>
      <c r="I907" s="60">
        <f t="shared" si="1000"/>
        <v>0</v>
      </c>
      <c r="J907" s="60">
        <f t="shared" si="1000"/>
        <v>0</v>
      </c>
      <c r="K907" s="60">
        <f t="shared" si="1000"/>
        <v>0</v>
      </c>
      <c r="L907" s="60">
        <f t="shared" si="1000"/>
        <v>0</v>
      </c>
      <c r="M907" s="60">
        <f t="shared" si="1000"/>
        <v>0</v>
      </c>
      <c r="N907" s="60">
        <f t="shared" si="1000"/>
        <v>0</v>
      </c>
      <c r="O907" s="60">
        <f t="shared" si="996"/>
        <v>0</v>
      </c>
      <c r="P907" s="60">
        <f t="shared" ref="P907:S907" si="1001">P905-P906</f>
        <v>0</v>
      </c>
      <c r="Q907" s="60">
        <f t="shared" si="1001"/>
        <v>0</v>
      </c>
      <c r="R907" s="60">
        <f t="shared" si="1001"/>
        <v>0</v>
      </c>
      <c r="S907" s="60">
        <f t="shared" si="1001"/>
        <v>0</v>
      </c>
      <c r="T907" s="16"/>
      <c r="U907" s="16"/>
      <c r="V907" s="16"/>
      <c r="W907" s="16"/>
      <c r="X907" s="16"/>
      <c r="Y907" s="16"/>
      <c r="Z907" s="16"/>
      <c r="AA907" s="16"/>
    </row>
    <row r="908" ht="12.0" customHeight="1">
      <c r="A908" s="51" t="str">
        <f>Vendas!A919</f>
        <v/>
      </c>
      <c r="B908" s="29"/>
      <c r="C908" s="52" t="s">
        <v>73</v>
      </c>
      <c r="D908" s="52" t="s">
        <v>74</v>
      </c>
      <c r="E908" s="52" t="s">
        <v>75</v>
      </c>
      <c r="F908" s="52" t="s">
        <v>76</v>
      </c>
      <c r="G908" s="52" t="s">
        <v>77</v>
      </c>
      <c r="H908" s="52" t="s">
        <v>78</v>
      </c>
      <c r="I908" s="52" t="s">
        <v>79</v>
      </c>
      <c r="J908" s="52" t="s">
        <v>80</v>
      </c>
      <c r="K908" s="52" t="s">
        <v>81</v>
      </c>
      <c r="L908" s="52" t="s">
        <v>82</v>
      </c>
      <c r="M908" s="52" t="s">
        <v>83</v>
      </c>
      <c r="N908" s="52" t="s">
        <v>84</v>
      </c>
      <c r="O908" s="52" t="s">
        <v>26</v>
      </c>
      <c r="P908" s="52" t="s">
        <v>27</v>
      </c>
      <c r="Q908" s="52" t="s">
        <v>28</v>
      </c>
      <c r="R908" s="52" t="s">
        <v>29</v>
      </c>
      <c r="S908" s="52" t="s">
        <v>30</v>
      </c>
      <c r="T908" s="16"/>
      <c r="U908" s="16"/>
      <c r="V908" s="16"/>
      <c r="W908" s="16"/>
      <c r="X908" s="16"/>
      <c r="Y908" s="16"/>
      <c r="Z908" s="16"/>
      <c r="AA908" s="16"/>
    </row>
    <row r="909" ht="12.0" customHeight="1">
      <c r="A909" s="58" t="s">
        <v>102</v>
      </c>
      <c r="B909" s="29"/>
      <c r="C909" s="56" t="str">
        <f>Vendas!C921</f>
        <v/>
      </c>
      <c r="D909" s="56" t="str">
        <f>Vendas!D921</f>
        <v/>
      </c>
      <c r="E909" s="56" t="str">
        <f>Vendas!E921</f>
        <v/>
      </c>
      <c r="F909" s="56" t="str">
        <f>Vendas!F921</f>
        <v/>
      </c>
      <c r="G909" s="56" t="str">
        <f>Vendas!G921</f>
        <v/>
      </c>
      <c r="H909" s="56" t="str">
        <f>Vendas!H921</f>
        <v/>
      </c>
      <c r="I909" s="56" t="str">
        <f>Vendas!I921</f>
        <v/>
      </c>
      <c r="J909" s="56" t="str">
        <f>Vendas!J921</f>
        <v/>
      </c>
      <c r="K909" s="56" t="str">
        <f>Vendas!K921</f>
        <v/>
      </c>
      <c r="L909" s="56" t="str">
        <f>Vendas!L921</f>
        <v/>
      </c>
      <c r="M909" s="56" t="str">
        <f>Vendas!M921</f>
        <v/>
      </c>
      <c r="N909" s="56" t="str">
        <f>Vendas!N921</f>
        <v/>
      </c>
      <c r="O909" s="56">
        <f>SUM(C909:N909)</f>
        <v>0</v>
      </c>
      <c r="P909" s="56" t="str">
        <f>Vendas!P921</f>
        <v/>
      </c>
      <c r="Q909" s="56" t="str">
        <f>Vendas!Q921</f>
        <v/>
      </c>
      <c r="R909" s="56" t="str">
        <f>Vendas!R921</f>
        <v/>
      </c>
      <c r="S909" s="56" t="str">
        <f>Vendas!S921</f>
        <v/>
      </c>
      <c r="T909" s="16"/>
      <c r="U909" s="16"/>
      <c r="V909" s="16"/>
      <c r="W909" s="16"/>
      <c r="X909" s="16"/>
      <c r="Y909" s="16"/>
      <c r="Z909" s="16"/>
      <c r="AA909" s="16"/>
    </row>
    <row r="910" ht="12.0" customHeight="1">
      <c r="A910" s="63" t="s">
        <v>111</v>
      </c>
      <c r="B910" s="45">
        <v>0.0</v>
      </c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16"/>
      <c r="U910" s="16"/>
      <c r="V910" s="16"/>
      <c r="W910" s="16"/>
      <c r="X910" s="16"/>
      <c r="Y910" s="16"/>
      <c r="Z910" s="16"/>
      <c r="AA910" s="16"/>
    </row>
    <row r="911" ht="12.0" customHeight="1">
      <c r="A911" s="58" t="s">
        <v>103</v>
      </c>
      <c r="B911" s="29"/>
      <c r="C911" s="60">
        <f>Vendas!C922*(1-$B910)</f>
        <v>0</v>
      </c>
      <c r="D911" s="60">
        <f>Vendas!D922*(1-$B910)</f>
        <v>0</v>
      </c>
      <c r="E911" s="60">
        <f>Vendas!E922*(1-$B910)</f>
        <v>0</v>
      </c>
      <c r="F911" s="60">
        <f>Vendas!F922*(1-$B910)</f>
        <v>0</v>
      </c>
      <c r="G911" s="60">
        <f>Vendas!G922*(1-$B910)</f>
        <v>0</v>
      </c>
      <c r="H911" s="60">
        <f>Vendas!H922*(1-$B910)</f>
        <v>0</v>
      </c>
      <c r="I911" s="60">
        <f>Vendas!I922*(1-$B910)</f>
        <v>0</v>
      </c>
      <c r="J911" s="60">
        <f>Vendas!J922*(1-$B910)</f>
        <v>0</v>
      </c>
      <c r="K911" s="60">
        <f>Vendas!K922*(1-$B910)</f>
        <v>0</v>
      </c>
      <c r="L911" s="60">
        <f>Vendas!L922*(1-$B910)</f>
        <v>0</v>
      </c>
      <c r="M911" s="60">
        <f>Vendas!M922*(1-$B910)</f>
        <v>0</v>
      </c>
      <c r="N911" s="60">
        <f>Vendas!N922*(1-$B910)</f>
        <v>0</v>
      </c>
      <c r="O911" s="60">
        <f>AVERAGE(C911:N911)</f>
        <v>0</v>
      </c>
      <c r="P911" s="60">
        <f>Vendas!P922*(1-Aprovisionamento!$B910)</f>
        <v>0</v>
      </c>
      <c r="Q911" s="60">
        <f>Vendas!Q922*(1-Aprovisionamento!$B910)</f>
        <v>0</v>
      </c>
      <c r="R911" s="60">
        <f>Vendas!R922*(1-Aprovisionamento!$B910)</f>
        <v>0</v>
      </c>
      <c r="S911" s="60">
        <f>Vendas!S922*(1-Aprovisionamento!$B910)</f>
        <v>0</v>
      </c>
      <c r="T911" s="16"/>
      <c r="U911" s="16"/>
      <c r="V911" s="16"/>
      <c r="W911" s="16"/>
      <c r="X911" s="16"/>
      <c r="Y911" s="16"/>
      <c r="Z911" s="16"/>
      <c r="AA911" s="16"/>
    </row>
    <row r="912" ht="12.0" customHeight="1">
      <c r="A912" s="58" t="s">
        <v>112</v>
      </c>
      <c r="B912" s="29"/>
      <c r="C912" s="60">
        <f t="shared" ref="C912:N912" si="1002">C909*C911</f>
        <v>0</v>
      </c>
      <c r="D912" s="60">
        <f t="shared" si="1002"/>
        <v>0</v>
      </c>
      <c r="E912" s="60">
        <f t="shared" si="1002"/>
        <v>0</v>
      </c>
      <c r="F912" s="60">
        <f t="shared" si="1002"/>
        <v>0</v>
      </c>
      <c r="G912" s="60">
        <f t="shared" si="1002"/>
        <v>0</v>
      </c>
      <c r="H912" s="60">
        <f t="shared" si="1002"/>
        <v>0</v>
      </c>
      <c r="I912" s="60">
        <f t="shared" si="1002"/>
        <v>0</v>
      </c>
      <c r="J912" s="60">
        <f t="shared" si="1002"/>
        <v>0</v>
      </c>
      <c r="K912" s="60">
        <f t="shared" si="1002"/>
        <v>0</v>
      </c>
      <c r="L912" s="60">
        <f t="shared" si="1002"/>
        <v>0</v>
      </c>
      <c r="M912" s="60">
        <f t="shared" si="1002"/>
        <v>0</v>
      </c>
      <c r="N912" s="60">
        <f t="shared" si="1002"/>
        <v>0</v>
      </c>
      <c r="O912" s="60">
        <f>SUM(C912:N912)</f>
        <v>0</v>
      </c>
      <c r="P912" s="60">
        <f t="shared" ref="P912:S912" si="1003">P909*P911</f>
        <v>0</v>
      </c>
      <c r="Q912" s="60">
        <f t="shared" si="1003"/>
        <v>0</v>
      </c>
      <c r="R912" s="60">
        <f t="shared" si="1003"/>
        <v>0</v>
      </c>
      <c r="S912" s="60">
        <f t="shared" si="1003"/>
        <v>0</v>
      </c>
      <c r="T912" s="16"/>
      <c r="U912" s="16"/>
      <c r="V912" s="16"/>
      <c r="W912" s="16"/>
      <c r="X912" s="16"/>
      <c r="Y912" s="16"/>
      <c r="Z912" s="16"/>
      <c r="AA912" s="16"/>
    </row>
    <row r="913" ht="12.0" customHeight="1">
      <c r="A913" s="58" t="s">
        <v>96</v>
      </c>
      <c r="B913" s="29"/>
      <c r="C913" s="61" t="str">
        <f>Vendas!C924</f>
        <v/>
      </c>
      <c r="D913" s="61" t="str">
        <f>Vendas!D924</f>
        <v/>
      </c>
      <c r="E913" s="61" t="str">
        <f>Vendas!E924</f>
        <v/>
      </c>
      <c r="F913" s="61" t="str">
        <f>Vendas!F924</f>
        <v/>
      </c>
      <c r="G913" s="61" t="str">
        <f>Vendas!G924</f>
        <v/>
      </c>
      <c r="H913" s="61" t="str">
        <f>Vendas!H924</f>
        <v/>
      </c>
      <c r="I913" s="61" t="str">
        <f>Vendas!I924</f>
        <v/>
      </c>
      <c r="J913" s="61" t="str">
        <f>Vendas!J924</f>
        <v/>
      </c>
      <c r="K913" s="61" t="str">
        <f>Vendas!K924</f>
        <v/>
      </c>
      <c r="L913" s="61" t="str">
        <f>Vendas!L924</f>
        <v/>
      </c>
      <c r="M913" s="61" t="str">
        <f>Vendas!M924</f>
        <v/>
      </c>
      <c r="N913" s="61" t="str">
        <f>Vendas!N924</f>
        <v/>
      </c>
      <c r="O913" s="60"/>
      <c r="P913" s="60"/>
      <c r="Q913" s="60"/>
      <c r="R913" s="60"/>
      <c r="S913" s="60"/>
      <c r="T913" s="16"/>
      <c r="U913" s="16"/>
      <c r="V913" s="16"/>
      <c r="W913" s="16"/>
      <c r="X913" s="16"/>
      <c r="Y913" s="16"/>
      <c r="Z913" s="16"/>
      <c r="AA913" s="16"/>
    </row>
    <row r="914" ht="12.0" customHeight="1">
      <c r="A914" s="58" t="s">
        <v>113</v>
      </c>
      <c r="B914" s="29"/>
      <c r="C914" s="60">
        <f t="shared" ref="C914:N914" si="1004">C912*C913</f>
        <v>0</v>
      </c>
      <c r="D914" s="60">
        <f t="shared" si="1004"/>
        <v>0</v>
      </c>
      <c r="E914" s="60">
        <f t="shared" si="1004"/>
        <v>0</v>
      </c>
      <c r="F914" s="60">
        <f t="shared" si="1004"/>
        <v>0</v>
      </c>
      <c r="G914" s="60">
        <f t="shared" si="1004"/>
        <v>0</v>
      </c>
      <c r="H914" s="60">
        <f t="shared" si="1004"/>
        <v>0</v>
      </c>
      <c r="I914" s="60">
        <f t="shared" si="1004"/>
        <v>0</v>
      </c>
      <c r="J914" s="60">
        <f t="shared" si="1004"/>
        <v>0</v>
      </c>
      <c r="K914" s="60">
        <f t="shared" si="1004"/>
        <v>0</v>
      </c>
      <c r="L914" s="60">
        <f t="shared" si="1004"/>
        <v>0</v>
      </c>
      <c r="M914" s="60">
        <f t="shared" si="1004"/>
        <v>0</v>
      </c>
      <c r="N914" s="60">
        <f t="shared" si="1004"/>
        <v>0</v>
      </c>
      <c r="O914" s="60">
        <f t="shared" ref="O914:O917" si="1007">SUM(C914:N914)</f>
        <v>0</v>
      </c>
      <c r="P914" s="60">
        <f t="shared" ref="P914:S914" si="1005">P912*$C913</f>
        <v>0</v>
      </c>
      <c r="Q914" s="60">
        <f t="shared" si="1005"/>
        <v>0</v>
      </c>
      <c r="R914" s="60">
        <f t="shared" si="1005"/>
        <v>0</v>
      </c>
      <c r="S914" s="60">
        <f t="shared" si="1005"/>
        <v>0</v>
      </c>
      <c r="T914" s="16"/>
      <c r="U914" s="16"/>
      <c r="V914" s="16"/>
      <c r="W914" s="16"/>
      <c r="X914" s="16"/>
      <c r="Y914" s="16"/>
      <c r="Z914" s="16"/>
      <c r="AA914" s="16"/>
    </row>
    <row r="915" ht="12.0" customHeight="1">
      <c r="A915" s="58" t="s">
        <v>98</v>
      </c>
      <c r="B915" s="29"/>
      <c r="C915" s="60">
        <f t="shared" ref="C915:N915" si="1006">C912+C914</f>
        <v>0</v>
      </c>
      <c r="D915" s="60">
        <f t="shared" si="1006"/>
        <v>0</v>
      </c>
      <c r="E915" s="60">
        <f t="shared" si="1006"/>
        <v>0</v>
      </c>
      <c r="F915" s="60">
        <f t="shared" si="1006"/>
        <v>0</v>
      </c>
      <c r="G915" s="60">
        <f t="shared" si="1006"/>
        <v>0</v>
      </c>
      <c r="H915" s="60">
        <f t="shared" si="1006"/>
        <v>0</v>
      </c>
      <c r="I915" s="60">
        <f t="shared" si="1006"/>
        <v>0</v>
      </c>
      <c r="J915" s="60">
        <f t="shared" si="1006"/>
        <v>0</v>
      </c>
      <c r="K915" s="60">
        <f t="shared" si="1006"/>
        <v>0</v>
      </c>
      <c r="L915" s="60">
        <f t="shared" si="1006"/>
        <v>0</v>
      </c>
      <c r="M915" s="60">
        <f t="shared" si="1006"/>
        <v>0</v>
      </c>
      <c r="N915" s="60">
        <f t="shared" si="1006"/>
        <v>0</v>
      </c>
      <c r="O915" s="60">
        <f t="shared" si="1007"/>
        <v>0</v>
      </c>
      <c r="P915" s="60">
        <f t="shared" ref="P915:S915" si="1008">P912+P914</f>
        <v>0</v>
      </c>
      <c r="Q915" s="60">
        <f t="shared" si="1008"/>
        <v>0</v>
      </c>
      <c r="R915" s="60">
        <f t="shared" si="1008"/>
        <v>0</v>
      </c>
      <c r="S915" s="60">
        <f t="shared" si="1008"/>
        <v>0</v>
      </c>
      <c r="T915" s="16"/>
      <c r="U915" s="16"/>
      <c r="V915" s="16"/>
      <c r="W915" s="16"/>
      <c r="X915" s="16"/>
      <c r="Y915" s="16"/>
      <c r="Z915" s="16"/>
      <c r="AA915" s="16"/>
    </row>
    <row r="916" ht="12.0" customHeight="1">
      <c r="A916" s="63" t="s">
        <v>99</v>
      </c>
      <c r="B916" s="64">
        <v>0.25</v>
      </c>
      <c r="C916" s="60">
        <f t="shared" ref="C916:N916" si="1009">C915*$B$16</f>
        <v>0</v>
      </c>
      <c r="D916" s="60">
        <f t="shared" si="1009"/>
        <v>0</v>
      </c>
      <c r="E916" s="60">
        <f t="shared" si="1009"/>
        <v>0</v>
      </c>
      <c r="F916" s="60">
        <f t="shared" si="1009"/>
        <v>0</v>
      </c>
      <c r="G916" s="60">
        <f t="shared" si="1009"/>
        <v>0</v>
      </c>
      <c r="H916" s="60">
        <f t="shared" si="1009"/>
        <v>0</v>
      </c>
      <c r="I916" s="60">
        <f t="shared" si="1009"/>
        <v>0</v>
      </c>
      <c r="J916" s="60">
        <f t="shared" si="1009"/>
        <v>0</v>
      </c>
      <c r="K916" s="60">
        <f t="shared" si="1009"/>
        <v>0</v>
      </c>
      <c r="L916" s="60">
        <f t="shared" si="1009"/>
        <v>0</v>
      </c>
      <c r="M916" s="60">
        <f t="shared" si="1009"/>
        <v>0</v>
      </c>
      <c r="N916" s="60">
        <f t="shared" si="1009"/>
        <v>0</v>
      </c>
      <c r="O916" s="60">
        <f t="shared" si="1007"/>
        <v>0</v>
      </c>
      <c r="P916" s="60">
        <f t="shared" ref="P916:S916" si="1010">P915*$B916</f>
        <v>0</v>
      </c>
      <c r="Q916" s="60">
        <f t="shared" si="1010"/>
        <v>0</v>
      </c>
      <c r="R916" s="60">
        <f t="shared" si="1010"/>
        <v>0</v>
      </c>
      <c r="S916" s="60">
        <f t="shared" si="1010"/>
        <v>0</v>
      </c>
      <c r="T916" s="16"/>
      <c r="U916" s="16"/>
      <c r="V916" s="16"/>
      <c r="W916" s="16"/>
      <c r="X916" s="16"/>
      <c r="Y916" s="16"/>
      <c r="Z916" s="16"/>
      <c r="AA916" s="16"/>
    </row>
    <row r="917" ht="12.0" customHeight="1">
      <c r="A917" s="63" t="s">
        <v>100</v>
      </c>
      <c r="B917" s="65">
        <f>1-B916</f>
        <v>0.75</v>
      </c>
      <c r="C917" s="60">
        <f t="shared" ref="C917:N917" si="1011">C915*$B$17</f>
        <v>0</v>
      </c>
      <c r="D917" s="60">
        <f t="shared" si="1011"/>
        <v>0</v>
      </c>
      <c r="E917" s="60">
        <f t="shared" si="1011"/>
        <v>0</v>
      </c>
      <c r="F917" s="60">
        <f t="shared" si="1011"/>
        <v>0</v>
      </c>
      <c r="G917" s="60">
        <f t="shared" si="1011"/>
        <v>0</v>
      </c>
      <c r="H917" s="60">
        <f t="shared" si="1011"/>
        <v>0</v>
      </c>
      <c r="I917" s="60">
        <f t="shared" si="1011"/>
        <v>0</v>
      </c>
      <c r="J917" s="60">
        <f t="shared" si="1011"/>
        <v>0</v>
      </c>
      <c r="K917" s="60">
        <f t="shared" si="1011"/>
        <v>0</v>
      </c>
      <c r="L917" s="60">
        <f t="shared" si="1011"/>
        <v>0</v>
      </c>
      <c r="M917" s="60">
        <f t="shared" si="1011"/>
        <v>0</v>
      </c>
      <c r="N917" s="60">
        <f t="shared" si="1011"/>
        <v>0</v>
      </c>
      <c r="O917" s="60">
        <f t="shared" si="1007"/>
        <v>0</v>
      </c>
      <c r="P917" s="60">
        <f t="shared" ref="P917:S917" si="1012">P915-P916</f>
        <v>0</v>
      </c>
      <c r="Q917" s="60">
        <f t="shared" si="1012"/>
        <v>0</v>
      </c>
      <c r="R917" s="60">
        <f t="shared" si="1012"/>
        <v>0</v>
      </c>
      <c r="S917" s="60">
        <f t="shared" si="1012"/>
        <v>0</v>
      </c>
      <c r="T917" s="16"/>
      <c r="U917" s="16"/>
      <c r="V917" s="16"/>
      <c r="W917" s="16"/>
      <c r="X917" s="16"/>
      <c r="Y917" s="16"/>
      <c r="Z917" s="16"/>
      <c r="AA917" s="16"/>
    </row>
    <row r="918" ht="12.0" customHeight="1">
      <c r="A918" s="51" t="str">
        <f>Vendas!A929</f>
        <v/>
      </c>
      <c r="B918" s="29"/>
      <c r="C918" s="52" t="s">
        <v>73</v>
      </c>
      <c r="D918" s="52" t="s">
        <v>74</v>
      </c>
      <c r="E918" s="52" t="s">
        <v>75</v>
      </c>
      <c r="F918" s="52" t="s">
        <v>76</v>
      </c>
      <c r="G918" s="52" t="s">
        <v>77</v>
      </c>
      <c r="H918" s="52" t="s">
        <v>78</v>
      </c>
      <c r="I918" s="52" t="s">
        <v>79</v>
      </c>
      <c r="J918" s="52" t="s">
        <v>80</v>
      </c>
      <c r="K918" s="52" t="s">
        <v>81</v>
      </c>
      <c r="L918" s="52" t="s">
        <v>82</v>
      </c>
      <c r="M918" s="52" t="s">
        <v>83</v>
      </c>
      <c r="N918" s="52" t="s">
        <v>84</v>
      </c>
      <c r="O918" s="52" t="s">
        <v>26</v>
      </c>
      <c r="P918" s="52" t="s">
        <v>27</v>
      </c>
      <c r="Q918" s="52" t="s">
        <v>28</v>
      </c>
      <c r="R918" s="52" t="s">
        <v>29</v>
      </c>
      <c r="S918" s="52" t="s">
        <v>30</v>
      </c>
      <c r="T918" s="16"/>
      <c r="U918" s="16"/>
      <c r="V918" s="16"/>
      <c r="W918" s="16"/>
      <c r="X918" s="16"/>
      <c r="Y918" s="16"/>
      <c r="Z918" s="16"/>
      <c r="AA918" s="16"/>
    </row>
    <row r="919" ht="12.0" customHeight="1">
      <c r="A919" s="58" t="s">
        <v>102</v>
      </c>
      <c r="B919" s="29"/>
      <c r="C919" s="56" t="str">
        <f>Vendas!C931</f>
        <v/>
      </c>
      <c r="D919" s="56" t="str">
        <f>Vendas!D931</f>
        <v/>
      </c>
      <c r="E919" s="56" t="str">
        <f>Vendas!E921</f>
        <v/>
      </c>
      <c r="F919" s="56" t="str">
        <f>Vendas!F921</f>
        <v/>
      </c>
      <c r="G919" s="56" t="str">
        <f>Vendas!G921</f>
        <v/>
      </c>
      <c r="H919" s="56" t="str">
        <f>Vendas!H921</f>
        <v/>
      </c>
      <c r="I919" s="56" t="str">
        <f>Vendas!I921</f>
        <v/>
      </c>
      <c r="J919" s="56" t="str">
        <f>Vendas!J921</f>
        <v/>
      </c>
      <c r="K919" s="56" t="str">
        <f>Vendas!K921</f>
        <v/>
      </c>
      <c r="L919" s="56" t="str">
        <f>Vendas!L921</f>
        <v/>
      </c>
      <c r="M919" s="56" t="str">
        <f>Vendas!M921</f>
        <v/>
      </c>
      <c r="N919" s="56" t="str">
        <f>Vendas!N921</f>
        <v/>
      </c>
      <c r="O919" s="56">
        <f>SUM(C919:N919)</f>
        <v>0</v>
      </c>
      <c r="P919" s="56" t="str">
        <f>Vendas!P931</f>
        <v/>
      </c>
      <c r="Q919" s="56" t="str">
        <f>Vendas!Q931</f>
        <v/>
      </c>
      <c r="R919" s="56" t="str">
        <f>Vendas!R931</f>
        <v/>
      </c>
      <c r="S919" s="56" t="str">
        <f>Vendas!S931</f>
        <v/>
      </c>
      <c r="T919" s="16"/>
      <c r="U919" s="16"/>
      <c r="V919" s="16"/>
      <c r="W919" s="16"/>
      <c r="X919" s="16"/>
      <c r="Y919" s="16"/>
      <c r="Z919" s="16"/>
      <c r="AA919" s="16"/>
    </row>
    <row r="920" ht="12.0" customHeight="1">
      <c r="A920" s="63" t="s">
        <v>111</v>
      </c>
      <c r="B920" s="45">
        <v>0.0</v>
      </c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16"/>
      <c r="U920" s="16"/>
      <c r="V920" s="16"/>
      <c r="W920" s="16"/>
      <c r="X920" s="16"/>
      <c r="Y920" s="16"/>
      <c r="Z920" s="16"/>
      <c r="AA920" s="16"/>
    </row>
    <row r="921" ht="12.0" customHeight="1">
      <c r="A921" s="58" t="s">
        <v>103</v>
      </c>
      <c r="B921" s="29"/>
      <c r="C921" s="60">
        <f>Vendas!C932*(1-$B920)</f>
        <v>0</v>
      </c>
      <c r="D921" s="60">
        <f>Vendas!D932*(1-$B920)</f>
        <v>0</v>
      </c>
      <c r="E921" s="60">
        <f>Vendas!E932*(1-$B920)</f>
        <v>0</v>
      </c>
      <c r="F921" s="60">
        <f>Vendas!F932*(1-$B920)</f>
        <v>0</v>
      </c>
      <c r="G921" s="60">
        <f>Vendas!G932*(1-$B920)</f>
        <v>0</v>
      </c>
      <c r="H921" s="60">
        <f>Vendas!H932*(1-$B920)</f>
        <v>0</v>
      </c>
      <c r="I921" s="60">
        <f>Vendas!I932*(1-$B920)</f>
        <v>0</v>
      </c>
      <c r="J921" s="60">
        <f>Vendas!J932*(1-$B920)</f>
        <v>0</v>
      </c>
      <c r="K921" s="60">
        <f>Vendas!K932*(1-$B920)</f>
        <v>0</v>
      </c>
      <c r="L921" s="60">
        <f>Vendas!L932*(1-$B920)</f>
        <v>0</v>
      </c>
      <c r="M921" s="60">
        <f>Vendas!M932*(1-$B920)</f>
        <v>0</v>
      </c>
      <c r="N921" s="60">
        <f>Vendas!N932*(1-$B920)</f>
        <v>0</v>
      </c>
      <c r="O921" s="60">
        <f>AVERAGE(C921:N921)</f>
        <v>0</v>
      </c>
      <c r="P921" s="60">
        <f>Vendas!P932*(1-Aprovisionamento!$B920)</f>
        <v>0</v>
      </c>
      <c r="Q921" s="60">
        <f>Vendas!Q932*(1-Aprovisionamento!$B920)</f>
        <v>0</v>
      </c>
      <c r="R921" s="60">
        <f>Vendas!R932*(1-Aprovisionamento!$B920)</f>
        <v>0</v>
      </c>
      <c r="S921" s="60">
        <f>Vendas!S932*(1-Aprovisionamento!$B920)</f>
        <v>0</v>
      </c>
      <c r="T921" s="16"/>
      <c r="U921" s="16"/>
      <c r="V921" s="16"/>
      <c r="W921" s="16"/>
      <c r="X921" s="16"/>
      <c r="Y921" s="16"/>
      <c r="Z921" s="16"/>
      <c r="AA921" s="16"/>
    </row>
    <row r="922" ht="12.0" customHeight="1">
      <c r="A922" s="58" t="s">
        <v>112</v>
      </c>
      <c r="B922" s="29"/>
      <c r="C922" s="60">
        <f t="shared" ref="C922:N922" si="1013">C919*C921</f>
        <v>0</v>
      </c>
      <c r="D922" s="60">
        <f t="shared" si="1013"/>
        <v>0</v>
      </c>
      <c r="E922" s="60">
        <f t="shared" si="1013"/>
        <v>0</v>
      </c>
      <c r="F922" s="60">
        <f t="shared" si="1013"/>
        <v>0</v>
      </c>
      <c r="G922" s="60">
        <f t="shared" si="1013"/>
        <v>0</v>
      </c>
      <c r="H922" s="60">
        <f t="shared" si="1013"/>
        <v>0</v>
      </c>
      <c r="I922" s="60">
        <f t="shared" si="1013"/>
        <v>0</v>
      </c>
      <c r="J922" s="60">
        <f t="shared" si="1013"/>
        <v>0</v>
      </c>
      <c r="K922" s="60">
        <f t="shared" si="1013"/>
        <v>0</v>
      </c>
      <c r="L922" s="60">
        <f t="shared" si="1013"/>
        <v>0</v>
      </c>
      <c r="M922" s="60">
        <f t="shared" si="1013"/>
        <v>0</v>
      </c>
      <c r="N922" s="60">
        <f t="shared" si="1013"/>
        <v>0</v>
      </c>
      <c r="O922" s="60">
        <f>SUM(C922:N922)</f>
        <v>0</v>
      </c>
      <c r="P922" s="60">
        <f t="shared" ref="P922:S922" si="1014">P919*P921</f>
        <v>0</v>
      </c>
      <c r="Q922" s="60">
        <f t="shared" si="1014"/>
        <v>0</v>
      </c>
      <c r="R922" s="60">
        <f t="shared" si="1014"/>
        <v>0</v>
      </c>
      <c r="S922" s="60">
        <f t="shared" si="1014"/>
        <v>0</v>
      </c>
      <c r="T922" s="16"/>
      <c r="U922" s="16"/>
      <c r="V922" s="16"/>
      <c r="W922" s="16"/>
      <c r="X922" s="16"/>
      <c r="Y922" s="16"/>
      <c r="Z922" s="16"/>
      <c r="AA922" s="16"/>
    </row>
    <row r="923" ht="12.0" customHeight="1">
      <c r="A923" s="58" t="s">
        <v>96</v>
      </c>
      <c r="B923" s="29"/>
      <c r="C923" s="61" t="str">
        <f>Vendas!C934</f>
        <v/>
      </c>
      <c r="D923" s="61" t="str">
        <f>Vendas!D934</f>
        <v/>
      </c>
      <c r="E923" s="61" t="str">
        <f>Vendas!E934</f>
        <v/>
      </c>
      <c r="F923" s="61" t="str">
        <f>Vendas!F934</f>
        <v/>
      </c>
      <c r="G923" s="61" t="str">
        <f>Vendas!G934</f>
        <v/>
      </c>
      <c r="H923" s="61" t="str">
        <f>Vendas!H934</f>
        <v/>
      </c>
      <c r="I923" s="61" t="str">
        <f>Vendas!I934</f>
        <v/>
      </c>
      <c r="J923" s="61" t="str">
        <f>Vendas!J934</f>
        <v/>
      </c>
      <c r="K923" s="61" t="str">
        <f>Vendas!K934</f>
        <v/>
      </c>
      <c r="L923" s="61" t="str">
        <f>Vendas!L934</f>
        <v/>
      </c>
      <c r="M923" s="61" t="str">
        <f>Vendas!M934</f>
        <v/>
      </c>
      <c r="N923" s="61" t="str">
        <f>Vendas!N934</f>
        <v/>
      </c>
      <c r="O923" s="60"/>
      <c r="P923" s="60"/>
      <c r="Q923" s="60"/>
      <c r="R923" s="60"/>
      <c r="S923" s="60"/>
      <c r="T923" s="16"/>
      <c r="U923" s="16"/>
      <c r="V923" s="16"/>
      <c r="W923" s="16"/>
      <c r="X923" s="16"/>
      <c r="Y923" s="16"/>
      <c r="Z923" s="16"/>
      <c r="AA923" s="16"/>
    </row>
    <row r="924" ht="12.0" customHeight="1">
      <c r="A924" s="58" t="s">
        <v>113</v>
      </c>
      <c r="B924" s="29"/>
      <c r="C924" s="60">
        <f t="shared" ref="C924:N924" si="1015">C922*C923</f>
        <v>0</v>
      </c>
      <c r="D924" s="60">
        <f t="shared" si="1015"/>
        <v>0</v>
      </c>
      <c r="E924" s="60">
        <f t="shared" si="1015"/>
        <v>0</v>
      </c>
      <c r="F924" s="60">
        <f t="shared" si="1015"/>
        <v>0</v>
      </c>
      <c r="G924" s="60">
        <f t="shared" si="1015"/>
        <v>0</v>
      </c>
      <c r="H924" s="60">
        <f t="shared" si="1015"/>
        <v>0</v>
      </c>
      <c r="I924" s="60">
        <f t="shared" si="1015"/>
        <v>0</v>
      </c>
      <c r="J924" s="60">
        <f t="shared" si="1015"/>
        <v>0</v>
      </c>
      <c r="K924" s="60">
        <f t="shared" si="1015"/>
        <v>0</v>
      </c>
      <c r="L924" s="60">
        <f t="shared" si="1015"/>
        <v>0</v>
      </c>
      <c r="M924" s="60">
        <f t="shared" si="1015"/>
        <v>0</v>
      </c>
      <c r="N924" s="60">
        <f t="shared" si="1015"/>
        <v>0</v>
      </c>
      <c r="O924" s="60">
        <f t="shared" ref="O924:O927" si="1018">SUM(C924:N924)</f>
        <v>0</v>
      </c>
      <c r="P924" s="60">
        <f t="shared" ref="P924:S924" si="1016">P922*$C923</f>
        <v>0</v>
      </c>
      <c r="Q924" s="60">
        <f t="shared" si="1016"/>
        <v>0</v>
      </c>
      <c r="R924" s="60">
        <f t="shared" si="1016"/>
        <v>0</v>
      </c>
      <c r="S924" s="60">
        <f t="shared" si="1016"/>
        <v>0</v>
      </c>
      <c r="T924" s="16"/>
      <c r="U924" s="16"/>
      <c r="V924" s="16"/>
      <c r="W924" s="16"/>
      <c r="X924" s="16"/>
      <c r="Y924" s="16"/>
      <c r="Z924" s="16"/>
      <c r="AA924" s="16"/>
    </row>
    <row r="925" ht="12.0" customHeight="1">
      <c r="A925" s="58" t="s">
        <v>98</v>
      </c>
      <c r="B925" s="29"/>
      <c r="C925" s="60">
        <f t="shared" ref="C925:N925" si="1017">C922+C924</f>
        <v>0</v>
      </c>
      <c r="D925" s="60">
        <f t="shared" si="1017"/>
        <v>0</v>
      </c>
      <c r="E925" s="60">
        <f t="shared" si="1017"/>
        <v>0</v>
      </c>
      <c r="F925" s="60">
        <f t="shared" si="1017"/>
        <v>0</v>
      </c>
      <c r="G925" s="60">
        <f t="shared" si="1017"/>
        <v>0</v>
      </c>
      <c r="H925" s="60">
        <f t="shared" si="1017"/>
        <v>0</v>
      </c>
      <c r="I925" s="60">
        <f t="shared" si="1017"/>
        <v>0</v>
      </c>
      <c r="J925" s="60">
        <f t="shared" si="1017"/>
        <v>0</v>
      </c>
      <c r="K925" s="60">
        <f t="shared" si="1017"/>
        <v>0</v>
      </c>
      <c r="L925" s="60">
        <f t="shared" si="1017"/>
        <v>0</v>
      </c>
      <c r="M925" s="60">
        <f t="shared" si="1017"/>
        <v>0</v>
      </c>
      <c r="N925" s="60">
        <f t="shared" si="1017"/>
        <v>0</v>
      </c>
      <c r="O925" s="60">
        <f t="shared" si="1018"/>
        <v>0</v>
      </c>
      <c r="P925" s="60">
        <f t="shared" ref="P925:S925" si="1019">P922+P924</f>
        <v>0</v>
      </c>
      <c r="Q925" s="60">
        <f t="shared" si="1019"/>
        <v>0</v>
      </c>
      <c r="R925" s="60">
        <f t="shared" si="1019"/>
        <v>0</v>
      </c>
      <c r="S925" s="60">
        <f t="shared" si="1019"/>
        <v>0</v>
      </c>
      <c r="T925" s="16"/>
      <c r="U925" s="16"/>
      <c r="V925" s="16"/>
      <c r="W925" s="16"/>
      <c r="X925" s="16"/>
      <c r="Y925" s="16"/>
      <c r="Z925" s="16"/>
      <c r="AA925" s="16"/>
    </row>
    <row r="926" ht="12.0" customHeight="1">
      <c r="A926" s="63" t="s">
        <v>99</v>
      </c>
      <c r="B926" s="64">
        <v>0.25</v>
      </c>
      <c r="C926" s="60">
        <f t="shared" ref="C926:N926" si="1020">C925*$B$16</f>
        <v>0</v>
      </c>
      <c r="D926" s="60">
        <f t="shared" si="1020"/>
        <v>0</v>
      </c>
      <c r="E926" s="60">
        <f t="shared" si="1020"/>
        <v>0</v>
      </c>
      <c r="F926" s="60">
        <f t="shared" si="1020"/>
        <v>0</v>
      </c>
      <c r="G926" s="60">
        <f t="shared" si="1020"/>
        <v>0</v>
      </c>
      <c r="H926" s="60">
        <f t="shared" si="1020"/>
        <v>0</v>
      </c>
      <c r="I926" s="60">
        <f t="shared" si="1020"/>
        <v>0</v>
      </c>
      <c r="J926" s="60">
        <f t="shared" si="1020"/>
        <v>0</v>
      </c>
      <c r="K926" s="60">
        <f t="shared" si="1020"/>
        <v>0</v>
      </c>
      <c r="L926" s="60">
        <f t="shared" si="1020"/>
        <v>0</v>
      </c>
      <c r="M926" s="60">
        <f t="shared" si="1020"/>
        <v>0</v>
      </c>
      <c r="N926" s="60">
        <f t="shared" si="1020"/>
        <v>0</v>
      </c>
      <c r="O926" s="60">
        <f t="shared" si="1018"/>
        <v>0</v>
      </c>
      <c r="P926" s="60">
        <f t="shared" ref="P926:S926" si="1021">P925*$B926</f>
        <v>0</v>
      </c>
      <c r="Q926" s="60">
        <f t="shared" si="1021"/>
        <v>0</v>
      </c>
      <c r="R926" s="60">
        <f t="shared" si="1021"/>
        <v>0</v>
      </c>
      <c r="S926" s="60">
        <f t="shared" si="1021"/>
        <v>0</v>
      </c>
      <c r="T926" s="16"/>
      <c r="U926" s="16"/>
      <c r="V926" s="16"/>
      <c r="W926" s="16"/>
      <c r="X926" s="16"/>
      <c r="Y926" s="16"/>
      <c r="Z926" s="16"/>
      <c r="AA926" s="16"/>
    </row>
    <row r="927" ht="12.0" customHeight="1">
      <c r="A927" s="63" t="s">
        <v>100</v>
      </c>
      <c r="B927" s="65">
        <f>1-B926</f>
        <v>0.75</v>
      </c>
      <c r="C927" s="60">
        <f t="shared" ref="C927:N927" si="1022">C925*$B$17</f>
        <v>0</v>
      </c>
      <c r="D927" s="60">
        <f t="shared" si="1022"/>
        <v>0</v>
      </c>
      <c r="E927" s="60">
        <f t="shared" si="1022"/>
        <v>0</v>
      </c>
      <c r="F927" s="60">
        <f t="shared" si="1022"/>
        <v>0</v>
      </c>
      <c r="G927" s="60">
        <f t="shared" si="1022"/>
        <v>0</v>
      </c>
      <c r="H927" s="60">
        <f t="shared" si="1022"/>
        <v>0</v>
      </c>
      <c r="I927" s="60">
        <f t="shared" si="1022"/>
        <v>0</v>
      </c>
      <c r="J927" s="60">
        <f t="shared" si="1022"/>
        <v>0</v>
      </c>
      <c r="K927" s="60">
        <f t="shared" si="1022"/>
        <v>0</v>
      </c>
      <c r="L927" s="60">
        <f t="shared" si="1022"/>
        <v>0</v>
      </c>
      <c r="M927" s="60">
        <f t="shared" si="1022"/>
        <v>0</v>
      </c>
      <c r="N927" s="60">
        <f t="shared" si="1022"/>
        <v>0</v>
      </c>
      <c r="O927" s="60">
        <f t="shared" si="1018"/>
        <v>0</v>
      </c>
      <c r="P927" s="60">
        <f t="shared" ref="P927:S927" si="1023">P925-P926</f>
        <v>0</v>
      </c>
      <c r="Q927" s="60">
        <f t="shared" si="1023"/>
        <v>0</v>
      </c>
      <c r="R927" s="60">
        <f t="shared" si="1023"/>
        <v>0</v>
      </c>
      <c r="S927" s="60">
        <f t="shared" si="1023"/>
        <v>0</v>
      </c>
      <c r="T927" s="16"/>
      <c r="U927" s="16"/>
      <c r="V927" s="16"/>
      <c r="W927" s="16"/>
      <c r="X927" s="16"/>
      <c r="Y927" s="16"/>
      <c r="Z927" s="16"/>
      <c r="AA927" s="16"/>
    </row>
    <row r="928" ht="12.0" customHeight="1">
      <c r="A928" s="51" t="str">
        <f>Vendas!A939</f>
        <v/>
      </c>
      <c r="B928" s="29"/>
      <c r="C928" s="52" t="s">
        <v>73</v>
      </c>
      <c r="D928" s="52" t="s">
        <v>74</v>
      </c>
      <c r="E928" s="52" t="s">
        <v>75</v>
      </c>
      <c r="F928" s="52" t="s">
        <v>76</v>
      </c>
      <c r="G928" s="52" t="s">
        <v>77</v>
      </c>
      <c r="H928" s="52" t="s">
        <v>78</v>
      </c>
      <c r="I928" s="52" t="s">
        <v>79</v>
      </c>
      <c r="J928" s="52" t="s">
        <v>80</v>
      </c>
      <c r="K928" s="52" t="s">
        <v>81</v>
      </c>
      <c r="L928" s="52" t="s">
        <v>82</v>
      </c>
      <c r="M928" s="52" t="s">
        <v>83</v>
      </c>
      <c r="N928" s="52" t="s">
        <v>84</v>
      </c>
      <c r="O928" s="52" t="s">
        <v>26</v>
      </c>
      <c r="P928" s="52" t="s">
        <v>27</v>
      </c>
      <c r="Q928" s="52" t="s">
        <v>28</v>
      </c>
      <c r="R928" s="52" t="s">
        <v>29</v>
      </c>
      <c r="S928" s="52" t="s">
        <v>30</v>
      </c>
      <c r="T928" s="16"/>
      <c r="U928" s="16"/>
      <c r="V928" s="16"/>
      <c r="W928" s="16"/>
      <c r="X928" s="16"/>
      <c r="Y928" s="16"/>
      <c r="Z928" s="16"/>
      <c r="AA928" s="16"/>
    </row>
    <row r="929" ht="12.0" customHeight="1">
      <c r="A929" s="58" t="s">
        <v>102</v>
      </c>
      <c r="B929" s="29"/>
      <c r="C929" s="56" t="str">
        <f>Vendas!C941</f>
        <v/>
      </c>
      <c r="D929" s="56" t="str">
        <f>Vendas!D941</f>
        <v/>
      </c>
      <c r="E929" s="56" t="str">
        <f>Vendas!E941</f>
        <v/>
      </c>
      <c r="F929" s="56" t="str">
        <f>Vendas!F941</f>
        <v/>
      </c>
      <c r="G929" s="56" t="str">
        <f>Vendas!G941</f>
        <v/>
      </c>
      <c r="H929" s="56" t="str">
        <f>Vendas!H941</f>
        <v/>
      </c>
      <c r="I929" s="56" t="str">
        <f>Vendas!I941</f>
        <v/>
      </c>
      <c r="J929" s="56" t="str">
        <f>Vendas!J941</f>
        <v/>
      </c>
      <c r="K929" s="56" t="str">
        <f>Vendas!K941</f>
        <v/>
      </c>
      <c r="L929" s="56" t="str">
        <f>Vendas!L941</f>
        <v/>
      </c>
      <c r="M929" s="56" t="str">
        <f>Vendas!M941</f>
        <v/>
      </c>
      <c r="N929" s="56" t="str">
        <f>Vendas!N941</f>
        <v/>
      </c>
      <c r="O929" s="56">
        <f>SUM(C929:N929)</f>
        <v>0</v>
      </c>
      <c r="P929" s="56" t="str">
        <f>Vendas!P941</f>
        <v/>
      </c>
      <c r="Q929" s="56" t="str">
        <f>Vendas!Q941</f>
        <v/>
      </c>
      <c r="R929" s="56" t="str">
        <f>Vendas!R941</f>
        <v/>
      </c>
      <c r="S929" s="56" t="str">
        <f>Vendas!S941</f>
        <v/>
      </c>
      <c r="T929" s="16"/>
      <c r="U929" s="16"/>
      <c r="V929" s="16"/>
      <c r="W929" s="16"/>
      <c r="X929" s="16"/>
      <c r="Y929" s="16"/>
      <c r="Z929" s="16"/>
      <c r="AA929" s="16"/>
    </row>
    <row r="930" ht="12.0" customHeight="1">
      <c r="A930" s="63" t="s">
        <v>111</v>
      </c>
      <c r="B930" s="45">
        <v>0.0</v>
      </c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16"/>
      <c r="U930" s="16"/>
      <c r="V930" s="16"/>
      <c r="W930" s="16"/>
      <c r="X930" s="16"/>
      <c r="Y930" s="16"/>
      <c r="Z930" s="16"/>
      <c r="AA930" s="16"/>
    </row>
    <row r="931" ht="12.0" customHeight="1">
      <c r="A931" s="58" t="s">
        <v>103</v>
      </c>
      <c r="B931" s="29"/>
      <c r="C931" s="60">
        <f>Vendas!C942*(1-$B930)</f>
        <v>0</v>
      </c>
      <c r="D931" s="60">
        <f>Vendas!D942*(1-$B930)</f>
        <v>0</v>
      </c>
      <c r="E931" s="60">
        <f>Vendas!E942*(1-$B930)</f>
        <v>0</v>
      </c>
      <c r="F931" s="60">
        <f>Vendas!F942*(1-$B930)</f>
        <v>0</v>
      </c>
      <c r="G931" s="60">
        <f>Vendas!G942*(1-$B930)</f>
        <v>0</v>
      </c>
      <c r="H931" s="60">
        <f>Vendas!H942*(1-$B930)</f>
        <v>0</v>
      </c>
      <c r="I931" s="60">
        <f>Vendas!I942*(1-$B930)</f>
        <v>0</v>
      </c>
      <c r="J931" s="60">
        <f>Vendas!J942*(1-$B930)</f>
        <v>0</v>
      </c>
      <c r="K931" s="60">
        <f>Vendas!K942*(1-$B930)</f>
        <v>0</v>
      </c>
      <c r="L931" s="60">
        <f>Vendas!L942*(1-$B930)</f>
        <v>0</v>
      </c>
      <c r="M931" s="60">
        <f>Vendas!M942*(1-$B930)</f>
        <v>0</v>
      </c>
      <c r="N931" s="60">
        <f>Vendas!N942*(1-$B930)</f>
        <v>0</v>
      </c>
      <c r="O931" s="60">
        <f>AVERAGE(C931:N931)</f>
        <v>0</v>
      </c>
      <c r="P931" s="60">
        <f>Vendas!P942*(1-Aprovisionamento!$B930)</f>
        <v>0</v>
      </c>
      <c r="Q931" s="60">
        <f>Vendas!Q942*(1-Aprovisionamento!$B930)</f>
        <v>0</v>
      </c>
      <c r="R931" s="60">
        <f>Vendas!R942*(1-Aprovisionamento!$B930)</f>
        <v>0</v>
      </c>
      <c r="S931" s="60">
        <f>Vendas!S942*(1-Aprovisionamento!$B930)</f>
        <v>0</v>
      </c>
      <c r="T931" s="16"/>
      <c r="U931" s="16"/>
      <c r="V931" s="16"/>
      <c r="W931" s="16"/>
      <c r="X931" s="16"/>
      <c r="Y931" s="16"/>
      <c r="Z931" s="16"/>
      <c r="AA931" s="16"/>
    </row>
    <row r="932" ht="12.0" customHeight="1">
      <c r="A932" s="58" t="s">
        <v>112</v>
      </c>
      <c r="B932" s="29"/>
      <c r="C932" s="60">
        <f t="shared" ref="C932:N932" si="1024">C929*C931</f>
        <v>0</v>
      </c>
      <c r="D932" s="60">
        <f t="shared" si="1024"/>
        <v>0</v>
      </c>
      <c r="E932" s="60">
        <f t="shared" si="1024"/>
        <v>0</v>
      </c>
      <c r="F932" s="60">
        <f t="shared" si="1024"/>
        <v>0</v>
      </c>
      <c r="G932" s="60">
        <f t="shared" si="1024"/>
        <v>0</v>
      </c>
      <c r="H932" s="60">
        <f t="shared" si="1024"/>
        <v>0</v>
      </c>
      <c r="I932" s="60">
        <f t="shared" si="1024"/>
        <v>0</v>
      </c>
      <c r="J932" s="60">
        <f t="shared" si="1024"/>
        <v>0</v>
      </c>
      <c r="K932" s="60">
        <f t="shared" si="1024"/>
        <v>0</v>
      </c>
      <c r="L932" s="60">
        <f t="shared" si="1024"/>
        <v>0</v>
      </c>
      <c r="M932" s="60">
        <f t="shared" si="1024"/>
        <v>0</v>
      </c>
      <c r="N932" s="60">
        <f t="shared" si="1024"/>
        <v>0</v>
      </c>
      <c r="O932" s="60">
        <f>SUM(C932:N932)</f>
        <v>0</v>
      </c>
      <c r="P932" s="60">
        <f t="shared" ref="P932:S932" si="1025">P929*P931</f>
        <v>0</v>
      </c>
      <c r="Q932" s="60">
        <f t="shared" si="1025"/>
        <v>0</v>
      </c>
      <c r="R932" s="60">
        <f t="shared" si="1025"/>
        <v>0</v>
      </c>
      <c r="S932" s="60">
        <f t="shared" si="1025"/>
        <v>0</v>
      </c>
      <c r="T932" s="16"/>
      <c r="U932" s="16"/>
      <c r="V932" s="16"/>
      <c r="W932" s="16"/>
      <c r="X932" s="16"/>
      <c r="Y932" s="16"/>
      <c r="Z932" s="16"/>
      <c r="AA932" s="16"/>
    </row>
    <row r="933" ht="12.0" customHeight="1">
      <c r="A933" s="58" t="s">
        <v>96</v>
      </c>
      <c r="B933" s="29"/>
      <c r="C933" s="61" t="str">
        <f>Vendas!C944</f>
        <v/>
      </c>
      <c r="D933" s="61" t="str">
        <f>Vendas!D944</f>
        <v/>
      </c>
      <c r="E933" s="61" t="str">
        <f>Vendas!E944</f>
        <v/>
      </c>
      <c r="F933" s="61" t="str">
        <f>Vendas!F944</f>
        <v/>
      </c>
      <c r="G933" s="61" t="str">
        <f>Vendas!G944</f>
        <v/>
      </c>
      <c r="H933" s="61" t="str">
        <f>Vendas!H944</f>
        <v/>
      </c>
      <c r="I933" s="61" t="str">
        <f>Vendas!I944</f>
        <v/>
      </c>
      <c r="J933" s="61" t="str">
        <f>Vendas!J944</f>
        <v/>
      </c>
      <c r="K933" s="61" t="str">
        <f>Vendas!K944</f>
        <v/>
      </c>
      <c r="L933" s="61" t="str">
        <f>Vendas!L944</f>
        <v/>
      </c>
      <c r="M933" s="61" t="str">
        <f>Vendas!M944</f>
        <v/>
      </c>
      <c r="N933" s="61" t="str">
        <f>Vendas!N944</f>
        <v/>
      </c>
      <c r="O933" s="60"/>
      <c r="P933" s="60"/>
      <c r="Q933" s="60"/>
      <c r="R933" s="60"/>
      <c r="S933" s="60"/>
      <c r="T933" s="16"/>
      <c r="U933" s="16"/>
      <c r="V933" s="16"/>
      <c r="W933" s="16"/>
      <c r="X933" s="16"/>
      <c r="Y933" s="16"/>
      <c r="Z933" s="16"/>
      <c r="AA933" s="16"/>
    </row>
    <row r="934" ht="12.0" customHeight="1">
      <c r="A934" s="58" t="s">
        <v>113</v>
      </c>
      <c r="B934" s="29"/>
      <c r="C934" s="60">
        <f t="shared" ref="C934:N934" si="1026">C932*C933</f>
        <v>0</v>
      </c>
      <c r="D934" s="60">
        <f t="shared" si="1026"/>
        <v>0</v>
      </c>
      <c r="E934" s="60">
        <f t="shared" si="1026"/>
        <v>0</v>
      </c>
      <c r="F934" s="60">
        <f t="shared" si="1026"/>
        <v>0</v>
      </c>
      <c r="G934" s="60">
        <f t="shared" si="1026"/>
        <v>0</v>
      </c>
      <c r="H934" s="60">
        <f t="shared" si="1026"/>
        <v>0</v>
      </c>
      <c r="I934" s="60">
        <f t="shared" si="1026"/>
        <v>0</v>
      </c>
      <c r="J934" s="60">
        <f t="shared" si="1026"/>
        <v>0</v>
      </c>
      <c r="K934" s="60">
        <f t="shared" si="1026"/>
        <v>0</v>
      </c>
      <c r="L934" s="60">
        <f t="shared" si="1026"/>
        <v>0</v>
      </c>
      <c r="M934" s="60">
        <f t="shared" si="1026"/>
        <v>0</v>
      </c>
      <c r="N934" s="60">
        <f t="shared" si="1026"/>
        <v>0</v>
      </c>
      <c r="O934" s="60">
        <f t="shared" ref="O934:O937" si="1029">SUM(C934:N934)</f>
        <v>0</v>
      </c>
      <c r="P934" s="60">
        <f t="shared" ref="P934:S934" si="1027">P932*$C933</f>
        <v>0</v>
      </c>
      <c r="Q934" s="60">
        <f t="shared" si="1027"/>
        <v>0</v>
      </c>
      <c r="R934" s="60">
        <f t="shared" si="1027"/>
        <v>0</v>
      </c>
      <c r="S934" s="60">
        <f t="shared" si="1027"/>
        <v>0</v>
      </c>
      <c r="T934" s="16"/>
      <c r="U934" s="16"/>
      <c r="V934" s="16"/>
      <c r="W934" s="16"/>
      <c r="X934" s="16"/>
      <c r="Y934" s="16"/>
      <c r="Z934" s="16"/>
      <c r="AA934" s="16"/>
    </row>
    <row r="935" ht="12.0" customHeight="1">
      <c r="A935" s="58" t="s">
        <v>98</v>
      </c>
      <c r="B935" s="29"/>
      <c r="C935" s="60">
        <f t="shared" ref="C935:N935" si="1028">C932+C934</f>
        <v>0</v>
      </c>
      <c r="D935" s="60">
        <f t="shared" si="1028"/>
        <v>0</v>
      </c>
      <c r="E935" s="60">
        <f t="shared" si="1028"/>
        <v>0</v>
      </c>
      <c r="F935" s="60">
        <f t="shared" si="1028"/>
        <v>0</v>
      </c>
      <c r="G935" s="60">
        <f t="shared" si="1028"/>
        <v>0</v>
      </c>
      <c r="H935" s="60">
        <f t="shared" si="1028"/>
        <v>0</v>
      </c>
      <c r="I935" s="60">
        <f t="shared" si="1028"/>
        <v>0</v>
      </c>
      <c r="J935" s="60">
        <f t="shared" si="1028"/>
        <v>0</v>
      </c>
      <c r="K935" s="60">
        <f t="shared" si="1028"/>
        <v>0</v>
      </c>
      <c r="L935" s="60">
        <f t="shared" si="1028"/>
        <v>0</v>
      </c>
      <c r="M935" s="60">
        <f t="shared" si="1028"/>
        <v>0</v>
      </c>
      <c r="N935" s="60">
        <f t="shared" si="1028"/>
        <v>0</v>
      </c>
      <c r="O935" s="60">
        <f t="shared" si="1029"/>
        <v>0</v>
      </c>
      <c r="P935" s="60">
        <f t="shared" ref="P935:S935" si="1030">P932+P934</f>
        <v>0</v>
      </c>
      <c r="Q935" s="60">
        <f t="shared" si="1030"/>
        <v>0</v>
      </c>
      <c r="R935" s="60">
        <f t="shared" si="1030"/>
        <v>0</v>
      </c>
      <c r="S935" s="60">
        <f t="shared" si="1030"/>
        <v>0</v>
      </c>
      <c r="T935" s="16"/>
      <c r="U935" s="16"/>
      <c r="V935" s="16"/>
      <c r="W935" s="16"/>
      <c r="X935" s="16"/>
      <c r="Y935" s="16"/>
      <c r="Z935" s="16"/>
      <c r="AA935" s="16"/>
    </row>
    <row r="936" ht="12.0" customHeight="1">
      <c r="A936" s="63" t="s">
        <v>99</v>
      </c>
      <c r="B936" s="64">
        <v>0.25</v>
      </c>
      <c r="C936" s="60">
        <f t="shared" ref="C936:N936" si="1031">C935*$B$16</f>
        <v>0</v>
      </c>
      <c r="D936" s="60">
        <f t="shared" si="1031"/>
        <v>0</v>
      </c>
      <c r="E936" s="60">
        <f t="shared" si="1031"/>
        <v>0</v>
      </c>
      <c r="F936" s="60">
        <f t="shared" si="1031"/>
        <v>0</v>
      </c>
      <c r="G936" s="60">
        <f t="shared" si="1031"/>
        <v>0</v>
      </c>
      <c r="H936" s="60">
        <f t="shared" si="1031"/>
        <v>0</v>
      </c>
      <c r="I936" s="60">
        <f t="shared" si="1031"/>
        <v>0</v>
      </c>
      <c r="J936" s="60">
        <f t="shared" si="1031"/>
        <v>0</v>
      </c>
      <c r="K936" s="60">
        <f t="shared" si="1031"/>
        <v>0</v>
      </c>
      <c r="L936" s="60">
        <f t="shared" si="1031"/>
        <v>0</v>
      </c>
      <c r="M936" s="60">
        <f t="shared" si="1031"/>
        <v>0</v>
      </c>
      <c r="N936" s="60">
        <f t="shared" si="1031"/>
        <v>0</v>
      </c>
      <c r="O936" s="60">
        <f t="shared" si="1029"/>
        <v>0</v>
      </c>
      <c r="P936" s="60">
        <f t="shared" ref="P936:S936" si="1032">P935*$B936</f>
        <v>0</v>
      </c>
      <c r="Q936" s="60">
        <f t="shared" si="1032"/>
        <v>0</v>
      </c>
      <c r="R936" s="60">
        <f t="shared" si="1032"/>
        <v>0</v>
      </c>
      <c r="S936" s="60">
        <f t="shared" si="1032"/>
        <v>0</v>
      </c>
      <c r="T936" s="16"/>
      <c r="U936" s="16"/>
      <c r="V936" s="16"/>
      <c r="W936" s="16"/>
      <c r="X936" s="16"/>
      <c r="Y936" s="16"/>
      <c r="Z936" s="16"/>
      <c r="AA936" s="16"/>
    </row>
    <row r="937" ht="12.0" customHeight="1">
      <c r="A937" s="63" t="s">
        <v>100</v>
      </c>
      <c r="B937" s="65">
        <f>1-B936</f>
        <v>0.75</v>
      </c>
      <c r="C937" s="60">
        <f t="shared" ref="C937:N937" si="1033">C935*$B$17</f>
        <v>0</v>
      </c>
      <c r="D937" s="60">
        <f t="shared" si="1033"/>
        <v>0</v>
      </c>
      <c r="E937" s="60">
        <f t="shared" si="1033"/>
        <v>0</v>
      </c>
      <c r="F937" s="60">
        <f t="shared" si="1033"/>
        <v>0</v>
      </c>
      <c r="G937" s="60">
        <f t="shared" si="1033"/>
        <v>0</v>
      </c>
      <c r="H937" s="60">
        <f t="shared" si="1033"/>
        <v>0</v>
      </c>
      <c r="I937" s="60">
        <f t="shared" si="1033"/>
        <v>0</v>
      </c>
      <c r="J937" s="60">
        <f t="shared" si="1033"/>
        <v>0</v>
      </c>
      <c r="K937" s="60">
        <f t="shared" si="1033"/>
        <v>0</v>
      </c>
      <c r="L937" s="60">
        <f t="shared" si="1033"/>
        <v>0</v>
      </c>
      <c r="M937" s="60">
        <f t="shared" si="1033"/>
        <v>0</v>
      </c>
      <c r="N937" s="60">
        <f t="shared" si="1033"/>
        <v>0</v>
      </c>
      <c r="O937" s="60">
        <f t="shared" si="1029"/>
        <v>0</v>
      </c>
      <c r="P937" s="60">
        <f t="shared" ref="P937:S937" si="1034">P935-P936</f>
        <v>0</v>
      </c>
      <c r="Q937" s="60">
        <f t="shared" si="1034"/>
        <v>0</v>
      </c>
      <c r="R937" s="60">
        <f t="shared" si="1034"/>
        <v>0</v>
      </c>
      <c r="S937" s="60">
        <f t="shared" si="1034"/>
        <v>0</v>
      </c>
      <c r="T937" s="16"/>
      <c r="U937" s="16"/>
      <c r="V937" s="16"/>
      <c r="W937" s="16"/>
      <c r="X937" s="16"/>
      <c r="Y937" s="16"/>
      <c r="Z937" s="16"/>
      <c r="AA937" s="16"/>
    </row>
    <row r="938" ht="12.0" customHeight="1">
      <c r="A938" s="51" t="str">
        <f>Vendas!A949</f>
        <v/>
      </c>
      <c r="B938" s="29"/>
      <c r="C938" s="52" t="s">
        <v>73</v>
      </c>
      <c r="D938" s="52" t="s">
        <v>74</v>
      </c>
      <c r="E938" s="52" t="s">
        <v>75</v>
      </c>
      <c r="F938" s="52" t="s">
        <v>76</v>
      </c>
      <c r="G938" s="52" t="s">
        <v>77</v>
      </c>
      <c r="H938" s="52" t="s">
        <v>78</v>
      </c>
      <c r="I938" s="52" t="s">
        <v>79</v>
      </c>
      <c r="J938" s="52" t="s">
        <v>80</v>
      </c>
      <c r="K938" s="52" t="s">
        <v>81</v>
      </c>
      <c r="L938" s="52" t="s">
        <v>82</v>
      </c>
      <c r="M938" s="52" t="s">
        <v>83</v>
      </c>
      <c r="N938" s="52" t="s">
        <v>84</v>
      </c>
      <c r="O938" s="52" t="s">
        <v>26</v>
      </c>
      <c r="P938" s="52" t="s">
        <v>27</v>
      </c>
      <c r="Q938" s="52" t="s">
        <v>28</v>
      </c>
      <c r="R938" s="52" t="s">
        <v>29</v>
      </c>
      <c r="S938" s="52" t="s">
        <v>30</v>
      </c>
      <c r="T938" s="16"/>
      <c r="U938" s="16"/>
      <c r="V938" s="16"/>
      <c r="W938" s="16"/>
      <c r="X938" s="16"/>
      <c r="Y938" s="16"/>
      <c r="Z938" s="16"/>
      <c r="AA938" s="16"/>
    </row>
    <row r="939" ht="12.0" customHeight="1">
      <c r="A939" s="58" t="s">
        <v>102</v>
      </c>
      <c r="B939" s="29"/>
      <c r="C939" s="56" t="str">
        <f>Vendas!C951</f>
        <v/>
      </c>
      <c r="D939" s="56" t="str">
        <f>Vendas!D951</f>
        <v/>
      </c>
      <c r="E939" s="56" t="str">
        <f>Vendas!E951</f>
        <v/>
      </c>
      <c r="F939" s="56" t="str">
        <f>Vendas!F951</f>
        <v/>
      </c>
      <c r="G939" s="56" t="str">
        <f>Vendas!G951</f>
        <v/>
      </c>
      <c r="H939" s="56" t="str">
        <f>Vendas!H951</f>
        <v/>
      </c>
      <c r="I939" s="56" t="str">
        <f>Vendas!I951</f>
        <v/>
      </c>
      <c r="J939" s="56" t="str">
        <f>Vendas!J951</f>
        <v/>
      </c>
      <c r="K939" s="56" t="str">
        <f>Vendas!K951</f>
        <v/>
      </c>
      <c r="L939" s="56" t="str">
        <f>Vendas!L951</f>
        <v/>
      </c>
      <c r="M939" s="56" t="str">
        <f>Vendas!M951</f>
        <v/>
      </c>
      <c r="N939" s="56" t="str">
        <f>Vendas!N951</f>
        <v/>
      </c>
      <c r="O939" s="56">
        <f>SUM(C939:N939)</f>
        <v>0</v>
      </c>
      <c r="P939" s="56" t="str">
        <f>Vendas!P951</f>
        <v/>
      </c>
      <c r="Q939" s="56" t="str">
        <f>Vendas!Q951</f>
        <v/>
      </c>
      <c r="R939" s="56" t="str">
        <f>Vendas!R951</f>
        <v/>
      </c>
      <c r="S939" s="56" t="str">
        <f>Vendas!S951</f>
        <v/>
      </c>
      <c r="T939" s="16"/>
      <c r="U939" s="16"/>
      <c r="V939" s="16"/>
      <c r="W939" s="16"/>
      <c r="X939" s="16"/>
      <c r="Y939" s="16"/>
      <c r="Z939" s="16"/>
      <c r="AA939" s="16"/>
    </row>
    <row r="940" ht="12.0" customHeight="1">
      <c r="A940" s="63" t="s">
        <v>111</v>
      </c>
      <c r="B940" s="45">
        <v>0.0</v>
      </c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16"/>
      <c r="U940" s="16"/>
      <c r="V940" s="16"/>
      <c r="W940" s="16"/>
      <c r="X940" s="16"/>
      <c r="Y940" s="16"/>
      <c r="Z940" s="16"/>
      <c r="AA940" s="16"/>
    </row>
    <row r="941" ht="12.0" customHeight="1">
      <c r="A941" s="58" t="s">
        <v>103</v>
      </c>
      <c r="B941" s="29"/>
      <c r="C941" s="60">
        <f>Vendas!C952*(1-$B940)</f>
        <v>0</v>
      </c>
      <c r="D941" s="60">
        <f>Vendas!D952*(1-$B940)</f>
        <v>0</v>
      </c>
      <c r="E941" s="60">
        <f>Vendas!E952*(1-$B940)</f>
        <v>0</v>
      </c>
      <c r="F941" s="60">
        <f>Vendas!F952*(1-$B940)</f>
        <v>0</v>
      </c>
      <c r="G941" s="60">
        <f>Vendas!G952*(1-$B940)</f>
        <v>0</v>
      </c>
      <c r="H941" s="60">
        <f>Vendas!H952*(1-$B940)</f>
        <v>0</v>
      </c>
      <c r="I941" s="60">
        <f>Vendas!I952*(1-$B940)</f>
        <v>0</v>
      </c>
      <c r="J941" s="60">
        <f>Vendas!J952*(1-$B940)</f>
        <v>0</v>
      </c>
      <c r="K941" s="60">
        <f>Vendas!K952*(1-$B940)</f>
        <v>0</v>
      </c>
      <c r="L941" s="60">
        <f>Vendas!L952*(1-$B940)</f>
        <v>0</v>
      </c>
      <c r="M941" s="60">
        <f>Vendas!M952*(1-$B940)</f>
        <v>0</v>
      </c>
      <c r="N941" s="60">
        <f>Vendas!N952*(1-$B940)</f>
        <v>0</v>
      </c>
      <c r="O941" s="60">
        <f>AVERAGE(C941:N941)</f>
        <v>0</v>
      </c>
      <c r="P941" s="60">
        <f>Vendas!P952*(1-Aprovisionamento!$B940)</f>
        <v>0</v>
      </c>
      <c r="Q941" s="60">
        <f>Vendas!Q952*(1-Aprovisionamento!$B940)</f>
        <v>0</v>
      </c>
      <c r="R941" s="60">
        <f>Vendas!R952*(1-Aprovisionamento!$B940)</f>
        <v>0</v>
      </c>
      <c r="S941" s="60">
        <f>Vendas!S952*(1-Aprovisionamento!$B940)</f>
        <v>0</v>
      </c>
      <c r="T941" s="16"/>
      <c r="U941" s="16"/>
      <c r="V941" s="16"/>
      <c r="W941" s="16"/>
      <c r="X941" s="16"/>
      <c r="Y941" s="16"/>
      <c r="Z941" s="16"/>
      <c r="AA941" s="16"/>
    </row>
    <row r="942" ht="12.0" customHeight="1">
      <c r="A942" s="58" t="s">
        <v>112</v>
      </c>
      <c r="B942" s="29"/>
      <c r="C942" s="60">
        <f t="shared" ref="C942:N942" si="1035">C939*C941</f>
        <v>0</v>
      </c>
      <c r="D942" s="60">
        <f t="shared" si="1035"/>
        <v>0</v>
      </c>
      <c r="E942" s="60">
        <f t="shared" si="1035"/>
        <v>0</v>
      </c>
      <c r="F942" s="60">
        <f t="shared" si="1035"/>
        <v>0</v>
      </c>
      <c r="G942" s="60">
        <f t="shared" si="1035"/>
        <v>0</v>
      </c>
      <c r="H942" s="60">
        <f t="shared" si="1035"/>
        <v>0</v>
      </c>
      <c r="I942" s="60">
        <f t="shared" si="1035"/>
        <v>0</v>
      </c>
      <c r="J942" s="60">
        <f t="shared" si="1035"/>
        <v>0</v>
      </c>
      <c r="K942" s="60">
        <f t="shared" si="1035"/>
        <v>0</v>
      </c>
      <c r="L942" s="60">
        <f t="shared" si="1035"/>
        <v>0</v>
      </c>
      <c r="M942" s="60">
        <f t="shared" si="1035"/>
        <v>0</v>
      </c>
      <c r="N942" s="60">
        <f t="shared" si="1035"/>
        <v>0</v>
      </c>
      <c r="O942" s="60">
        <f>SUM(C942:N942)</f>
        <v>0</v>
      </c>
      <c r="P942" s="60">
        <f t="shared" ref="P942:S942" si="1036">P939*P941</f>
        <v>0</v>
      </c>
      <c r="Q942" s="60">
        <f t="shared" si="1036"/>
        <v>0</v>
      </c>
      <c r="R942" s="60">
        <f t="shared" si="1036"/>
        <v>0</v>
      </c>
      <c r="S942" s="60">
        <f t="shared" si="1036"/>
        <v>0</v>
      </c>
      <c r="T942" s="16"/>
      <c r="U942" s="16"/>
      <c r="V942" s="16"/>
      <c r="W942" s="16"/>
      <c r="X942" s="16"/>
      <c r="Y942" s="16"/>
      <c r="Z942" s="16"/>
      <c r="AA942" s="16"/>
    </row>
    <row r="943" ht="12.0" customHeight="1">
      <c r="A943" s="58" t="s">
        <v>96</v>
      </c>
      <c r="B943" s="29"/>
      <c r="C943" s="61" t="str">
        <f>Vendas!C954</f>
        <v/>
      </c>
      <c r="D943" s="61" t="str">
        <f>Vendas!D954</f>
        <v/>
      </c>
      <c r="E943" s="61" t="str">
        <f>Vendas!E954</f>
        <v/>
      </c>
      <c r="F943" s="61" t="str">
        <f>Vendas!F954</f>
        <v/>
      </c>
      <c r="G943" s="61" t="str">
        <f>Vendas!G954</f>
        <v/>
      </c>
      <c r="H943" s="61" t="str">
        <f>Vendas!H954</f>
        <v/>
      </c>
      <c r="I943" s="61" t="str">
        <f>Vendas!I954</f>
        <v/>
      </c>
      <c r="J943" s="61" t="str">
        <f>Vendas!J954</f>
        <v/>
      </c>
      <c r="K943" s="61" t="str">
        <f>Vendas!K954</f>
        <v/>
      </c>
      <c r="L943" s="61" t="str">
        <f>Vendas!L954</f>
        <v/>
      </c>
      <c r="M943" s="61" t="str">
        <f>Vendas!M954</f>
        <v/>
      </c>
      <c r="N943" s="61" t="str">
        <f>Vendas!N954</f>
        <v/>
      </c>
      <c r="O943" s="60"/>
      <c r="P943" s="60"/>
      <c r="Q943" s="60"/>
      <c r="R943" s="60"/>
      <c r="S943" s="60"/>
      <c r="T943" s="16"/>
      <c r="U943" s="16"/>
      <c r="V943" s="16"/>
      <c r="W943" s="16"/>
      <c r="X943" s="16"/>
      <c r="Y943" s="16"/>
      <c r="Z943" s="16"/>
      <c r="AA943" s="16"/>
    </row>
    <row r="944" ht="12.0" customHeight="1">
      <c r="A944" s="58" t="s">
        <v>113</v>
      </c>
      <c r="B944" s="29"/>
      <c r="C944" s="60">
        <f t="shared" ref="C944:N944" si="1037">C942*C943</f>
        <v>0</v>
      </c>
      <c r="D944" s="60">
        <f t="shared" si="1037"/>
        <v>0</v>
      </c>
      <c r="E944" s="60">
        <f t="shared" si="1037"/>
        <v>0</v>
      </c>
      <c r="F944" s="60">
        <f t="shared" si="1037"/>
        <v>0</v>
      </c>
      <c r="G944" s="60">
        <f t="shared" si="1037"/>
        <v>0</v>
      </c>
      <c r="H944" s="60">
        <f t="shared" si="1037"/>
        <v>0</v>
      </c>
      <c r="I944" s="60">
        <f t="shared" si="1037"/>
        <v>0</v>
      </c>
      <c r="J944" s="60">
        <f t="shared" si="1037"/>
        <v>0</v>
      </c>
      <c r="K944" s="60">
        <f t="shared" si="1037"/>
        <v>0</v>
      </c>
      <c r="L944" s="60">
        <f t="shared" si="1037"/>
        <v>0</v>
      </c>
      <c r="M944" s="60">
        <f t="shared" si="1037"/>
        <v>0</v>
      </c>
      <c r="N944" s="60">
        <f t="shared" si="1037"/>
        <v>0</v>
      </c>
      <c r="O944" s="60">
        <f t="shared" ref="O944:O947" si="1040">SUM(C944:N944)</f>
        <v>0</v>
      </c>
      <c r="P944" s="60">
        <f t="shared" ref="P944:S944" si="1038">P942*$C943</f>
        <v>0</v>
      </c>
      <c r="Q944" s="60">
        <f t="shared" si="1038"/>
        <v>0</v>
      </c>
      <c r="R944" s="60">
        <f t="shared" si="1038"/>
        <v>0</v>
      </c>
      <c r="S944" s="60">
        <f t="shared" si="1038"/>
        <v>0</v>
      </c>
      <c r="T944" s="16"/>
      <c r="U944" s="16"/>
      <c r="V944" s="16"/>
      <c r="W944" s="16"/>
      <c r="X944" s="16"/>
      <c r="Y944" s="16"/>
      <c r="Z944" s="16"/>
      <c r="AA944" s="16"/>
    </row>
    <row r="945" ht="12.0" customHeight="1">
      <c r="A945" s="58" t="s">
        <v>98</v>
      </c>
      <c r="B945" s="29"/>
      <c r="C945" s="60">
        <f t="shared" ref="C945:N945" si="1039">C942+C944</f>
        <v>0</v>
      </c>
      <c r="D945" s="60">
        <f t="shared" si="1039"/>
        <v>0</v>
      </c>
      <c r="E945" s="60">
        <f t="shared" si="1039"/>
        <v>0</v>
      </c>
      <c r="F945" s="60">
        <f t="shared" si="1039"/>
        <v>0</v>
      </c>
      <c r="G945" s="60">
        <f t="shared" si="1039"/>
        <v>0</v>
      </c>
      <c r="H945" s="60">
        <f t="shared" si="1039"/>
        <v>0</v>
      </c>
      <c r="I945" s="60">
        <f t="shared" si="1039"/>
        <v>0</v>
      </c>
      <c r="J945" s="60">
        <f t="shared" si="1039"/>
        <v>0</v>
      </c>
      <c r="K945" s="60">
        <f t="shared" si="1039"/>
        <v>0</v>
      </c>
      <c r="L945" s="60">
        <f t="shared" si="1039"/>
        <v>0</v>
      </c>
      <c r="M945" s="60">
        <f t="shared" si="1039"/>
        <v>0</v>
      </c>
      <c r="N945" s="60">
        <f t="shared" si="1039"/>
        <v>0</v>
      </c>
      <c r="O945" s="60">
        <f t="shared" si="1040"/>
        <v>0</v>
      </c>
      <c r="P945" s="60">
        <f t="shared" ref="P945:S945" si="1041">P942+P944</f>
        <v>0</v>
      </c>
      <c r="Q945" s="60">
        <f t="shared" si="1041"/>
        <v>0</v>
      </c>
      <c r="R945" s="60">
        <f t="shared" si="1041"/>
        <v>0</v>
      </c>
      <c r="S945" s="60">
        <f t="shared" si="1041"/>
        <v>0</v>
      </c>
      <c r="T945" s="16"/>
      <c r="U945" s="16"/>
      <c r="V945" s="16"/>
      <c r="W945" s="16"/>
      <c r="X945" s="16"/>
      <c r="Y945" s="16"/>
      <c r="Z945" s="16"/>
      <c r="AA945" s="16"/>
    </row>
    <row r="946" ht="12.0" customHeight="1">
      <c r="A946" s="63" t="s">
        <v>99</v>
      </c>
      <c r="B946" s="64">
        <v>0.25</v>
      </c>
      <c r="C946" s="60">
        <f t="shared" ref="C946:N946" si="1042">C945*$B$16</f>
        <v>0</v>
      </c>
      <c r="D946" s="60">
        <f t="shared" si="1042"/>
        <v>0</v>
      </c>
      <c r="E946" s="60">
        <f t="shared" si="1042"/>
        <v>0</v>
      </c>
      <c r="F946" s="60">
        <f t="shared" si="1042"/>
        <v>0</v>
      </c>
      <c r="G946" s="60">
        <f t="shared" si="1042"/>
        <v>0</v>
      </c>
      <c r="H946" s="60">
        <f t="shared" si="1042"/>
        <v>0</v>
      </c>
      <c r="I946" s="60">
        <f t="shared" si="1042"/>
        <v>0</v>
      </c>
      <c r="J946" s="60">
        <f t="shared" si="1042"/>
        <v>0</v>
      </c>
      <c r="K946" s="60">
        <f t="shared" si="1042"/>
        <v>0</v>
      </c>
      <c r="L946" s="60">
        <f t="shared" si="1042"/>
        <v>0</v>
      </c>
      <c r="M946" s="60">
        <f t="shared" si="1042"/>
        <v>0</v>
      </c>
      <c r="N946" s="60">
        <f t="shared" si="1042"/>
        <v>0</v>
      </c>
      <c r="O946" s="60">
        <f t="shared" si="1040"/>
        <v>0</v>
      </c>
      <c r="P946" s="60">
        <f t="shared" ref="P946:S946" si="1043">P945*$B946</f>
        <v>0</v>
      </c>
      <c r="Q946" s="60">
        <f t="shared" si="1043"/>
        <v>0</v>
      </c>
      <c r="R946" s="60">
        <f t="shared" si="1043"/>
        <v>0</v>
      </c>
      <c r="S946" s="60">
        <f t="shared" si="1043"/>
        <v>0</v>
      </c>
      <c r="T946" s="16"/>
      <c r="U946" s="16"/>
      <c r="V946" s="16"/>
      <c r="W946" s="16"/>
      <c r="X946" s="16"/>
      <c r="Y946" s="16"/>
      <c r="Z946" s="16"/>
      <c r="AA946" s="16"/>
    </row>
    <row r="947" ht="12.0" customHeight="1">
      <c r="A947" s="63" t="s">
        <v>100</v>
      </c>
      <c r="B947" s="65">
        <f>1-B946</f>
        <v>0.75</v>
      </c>
      <c r="C947" s="60">
        <f t="shared" ref="C947:N947" si="1044">C945*$B$17</f>
        <v>0</v>
      </c>
      <c r="D947" s="60">
        <f t="shared" si="1044"/>
        <v>0</v>
      </c>
      <c r="E947" s="60">
        <f t="shared" si="1044"/>
        <v>0</v>
      </c>
      <c r="F947" s="60">
        <f t="shared" si="1044"/>
        <v>0</v>
      </c>
      <c r="G947" s="60">
        <f t="shared" si="1044"/>
        <v>0</v>
      </c>
      <c r="H947" s="60">
        <f t="shared" si="1044"/>
        <v>0</v>
      </c>
      <c r="I947" s="60">
        <f t="shared" si="1044"/>
        <v>0</v>
      </c>
      <c r="J947" s="60">
        <f t="shared" si="1044"/>
        <v>0</v>
      </c>
      <c r="K947" s="60">
        <f t="shared" si="1044"/>
        <v>0</v>
      </c>
      <c r="L947" s="60">
        <f t="shared" si="1044"/>
        <v>0</v>
      </c>
      <c r="M947" s="60">
        <f t="shared" si="1044"/>
        <v>0</v>
      </c>
      <c r="N947" s="60">
        <f t="shared" si="1044"/>
        <v>0</v>
      </c>
      <c r="O947" s="60">
        <f t="shared" si="1040"/>
        <v>0</v>
      </c>
      <c r="P947" s="60">
        <f t="shared" ref="P947:S947" si="1045">P945-P946</f>
        <v>0</v>
      </c>
      <c r="Q947" s="60">
        <f t="shared" si="1045"/>
        <v>0</v>
      </c>
      <c r="R947" s="60">
        <f t="shared" si="1045"/>
        <v>0</v>
      </c>
      <c r="S947" s="60">
        <f t="shared" si="1045"/>
        <v>0</v>
      </c>
      <c r="T947" s="16"/>
      <c r="U947" s="16"/>
      <c r="V947" s="16"/>
      <c r="W947" s="16"/>
      <c r="X947" s="16"/>
      <c r="Y947" s="16"/>
      <c r="Z947" s="16"/>
      <c r="AA947" s="16"/>
    </row>
    <row r="948" ht="12.0" customHeight="1">
      <c r="A948" s="51" t="str">
        <f>Vendas!A959</f>
        <v/>
      </c>
      <c r="B948" s="29"/>
      <c r="C948" s="52" t="s">
        <v>73</v>
      </c>
      <c r="D948" s="52" t="s">
        <v>74</v>
      </c>
      <c r="E948" s="52" t="s">
        <v>75</v>
      </c>
      <c r="F948" s="52" t="s">
        <v>76</v>
      </c>
      <c r="G948" s="52" t="s">
        <v>77</v>
      </c>
      <c r="H948" s="52" t="s">
        <v>78</v>
      </c>
      <c r="I948" s="52" t="s">
        <v>79</v>
      </c>
      <c r="J948" s="52" t="s">
        <v>80</v>
      </c>
      <c r="K948" s="52" t="s">
        <v>81</v>
      </c>
      <c r="L948" s="52" t="s">
        <v>82</v>
      </c>
      <c r="M948" s="52" t="s">
        <v>83</v>
      </c>
      <c r="N948" s="52" t="s">
        <v>84</v>
      </c>
      <c r="O948" s="52" t="s">
        <v>26</v>
      </c>
      <c r="P948" s="52" t="s">
        <v>27</v>
      </c>
      <c r="Q948" s="52" t="s">
        <v>28</v>
      </c>
      <c r="R948" s="52" t="s">
        <v>29</v>
      </c>
      <c r="S948" s="52" t="s">
        <v>30</v>
      </c>
      <c r="T948" s="16"/>
      <c r="U948" s="16"/>
      <c r="V948" s="16"/>
      <c r="W948" s="16"/>
      <c r="X948" s="16"/>
      <c r="Y948" s="16"/>
      <c r="Z948" s="16"/>
      <c r="AA948" s="16"/>
    </row>
    <row r="949" ht="12.0" customHeight="1">
      <c r="A949" s="58" t="s">
        <v>102</v>
      </c>
      <c r="B949" s="29"/>
      <c r="C949" s="56" t="str">
        <f>Vendas!C961</f>
        <v/>
      </c>
      <c r="D949" s="56" t="str">
        <f>Vendas!D961</f>
        <v/>
      </c>
      <c r="E949" s="56" t="str">
        <f>Vendas!E961</f>
        <v/>
      </c>
      <c r="F949" s="56" t="str">
        <f>Vendas!F961</f>
        <v/>
      </c>
      <c r="G949" s="56" t="str">
        <f>Vendas!G961</f>
        <v/>
      </c>
      <c r="H949" s="56" t="str">
        <f>Vendas!H961</f>
        <v/>
      </c>
      <c r="I949" s="56" t="str">
        <f>Vendas!I961</f>
        <v/>
      </c>
      <c r="J949" s="56" t="str">
        <f>Vendas!J961</f>
        <v/>
      </c>
      <c r="K949" s="56" t="str">
        <f>Vendas!K961</f>
        <v/>
      </c>
      <c r="L949" s="56" t="str">
        <f>Vendas!L961</f>
        <v/>
      </c>
      <c r="M949" s="56" t="str">
        <f>Vendas!M961</f>
        <v/>
      </c>
      <c r="N949" s="56" t="str">
        <f>Vendas!N961</f>
        <v/>
      </c>
      <c r="O949" s="56">
        <f>SUM(C949:N949)</f>
        <v>0</v>
      </c>
      <c r="P949" s="56" t="str">
        <f>Vendas!P961</f>
        <v/>
      </c>
      <c r="Q949" s="56" t="str">
        <f>Vendas!Q961</f>
        <v/>
      </c>
      <c r="R949" s="56" t="str">
        <f>Vendas!R961</f>
        <v/>
      </c>
      <c r="S949" s="56" t="str">
        <f>Vendas!S961</f>
        <v/>
      </c>
      <c r="T949" s="16"/>
      <c r="U949" s="16"/>
      <c r="V949" s="16"/>
      <c r="W949" s="16"/>
      <c r="X949" s="16"/>
      <c r="Y949" s="16"/>
      <c r="Z949" s="16"/>
      <c r="AA949" s="16"/>
    </row>
    <row r="950" ht="12.0" customHeight="1">
      <c r="A950" s="63" t="s">
        <v>111</v>
      </c>
      <c r="B950" s="45">
        <v>0.0</v>
      </c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16"/>
      <c r="U950" s="16"/>
      <c r="V950" s="16"/>
      <c r="W950" s="16"/>
      <c r="X950" s="16"/>
      <c r="Y950" s="16"/>
      <c r="Z950" s="16"/>
      <c r="AA950" s="16"/>
    </row>
    <row r="951" ht="12.0" customHeight="1">
      <c r="A951" s="58" t="s">
        <v>103</v>
      </c>
      <c r="B951" s="29"/>
      <c r="C951" s="60">
        <f>Vendas!C962*(1-$B950)</f>
        <v>0</v>
      </c>
      <c r="D951" s="60">
        <f>Vendas!D962*(1-$B950)</f>
        <v>0</v>
      </c>
      <c r="E951" s="60">
        <f>Vendas!E962*(1-$B950)</f>
        <v>0</v>
      </c>
      <c r="F951" s="60">
        <f>Vendas!F962*(1-$B950)</f>
        <v>0</v>
      </c>
      <c r="G951" s="60">
        <f>Vendas!G962*(1-$B950)</f>
        <v>0</v>
      </c>
      <c r="H951" s="60">
        <f>Vendas!H962*(1-$B950)</f>
        <v>0</v>
      </c>
      <c r="I951" s="60">
        <f>Vendas!I962*(1-$B950)</f>
        <v>0</v>
      </c>
      <c r="J951" s="60">
        <f>Vendas!J962*(1-$B950)</f>
        <v>0</v>
      </c>
      <c r="K951" s="60">
        <f>Vendas!K962*(1-$B950)</f>
        <v>0</v>
      </c>
      <c r="L951" s="60">
        <f>Vendas!L962*(1-$B950)</f>
        <v>0</v>
      </c>
      <c r="M951" s="60">
        <f>Vendas!M962*(1-$B950)</f>
        <v>0</v>
      </c>
      <c r="N951" s="60">
        <f>Vendas!N962*(1-$B950)</f>
        <v>0</v>
      </c>
      <c r="O951" s="60">
        <f>AVERAGE(C951:N951)</f>
        <v>0</v>
      </c>
      <c r="P951" s="60">
        <f>Vendas!P962*(1-Aprovisionamento!$B950)</f>
        <v>0</v>
      </c>
      <c r="Q951" s="60">
        <f>Vendas!Q962*(1-Aprovisionamento!$B950)</f>
        <v>0</v>
      </c>
      <c r="R951" s="60">
        <f>Vendas!R962*(1-Aprovisionamento!$B950)</f>
        <v>0</v>
      </c>
      <c r="S951" s="60">
        <f>Vendas!S962*(1-Aprovisionamento!$B950)</f>
        <v>0</v>
      </c>
      <c r="T951" s="16"/>
      <c r="U951" s="16"/>
      <c r="V951" s="16"/>
      <c r="W951" s="16"/>
      <c r="X951" s="16"/>
      <c r="Y951" s="16"/>
      <c r="Z951" s="16"/>
      <c r="AA951" s="16"/>
    </row>
    <row r="952" ht="12.0" customHeight="1">
      <c r="A952" s="58" t="s">
        <v>112</v>
      </c>
      <c r="B952" s="29"/>
      <c r="C952" s="60">
        <f t="shared" ref="C952:N952" si="1046">C949*C951</f>
        <v>0</v>
      </c>
      <c r="D952" s="60">
        <f t="shared" si="1046"/>
        <v>0</v>
      </c>
      <c r="E952" s="60">
        <f t="shared" si="1046"/>
        <v>0</v>
      </c>
      <c r="F952" s="60">
        <f t="shared" si="1046"/>
        <v>0</v>
      </c>
      <c r="G952" s="60">
        <f t="shared" si="1046"/>
        <v>0</v>
      </c>
      <c r="H952" s="60">
        <f t="shared" si="1046"/>
        <v>0</v>
      </c>
      <c r="I952" s="60">
        <f t="shared" si="1046"/>
        <v>0</v>
      </c>
      <c r="J952" s="60">
        <f t="shared" si="1046"/>
        <v>0</v>
      </c>
      <c r="K952" s="60">
        <f t="shared" si="1046"/>
        <v>0</v>
      </c>
      <c r="L952" s="60">
        <f t="shared" si="1046"/>
        <v>0</v>
      </c>
      <c r="M952" s="60">
        <f t="shared" si="1046"/>
        <v>0</v>
      </c>
      <c r="N952" s="60">
        <f t="shared" si="1046"/>
        <v>0</v>
      </c>
      <c r="O952" s="60">
        <f>SUM(C952:N952)</f>
        <v>0</v>
      </c>
      <c r="P952" s="60">
        <f t="shared" ref="P952:S952" si="1047">P949*P951</f>
        <v>0</v>
      </c>
      <c r="Q952" s="60">
        <f t="shared" si="1047"/>
        <v>0</v>
      </c>
      <c r="R952" s="60">
        <f t="shared" si="1047"/>
        <v>0</v>
      </c>
      <c r="S952" s="60">
        <f t="shared" si="1047"/>
        <v>0</v>
      </c>
      <c r="T952" s="16"/>
      <c r="U952" s="16"/>
      <c r="V952" s="16"/>
      <c r="W952" s="16"/>
      <c r="X952" s="16"/>
      <c r="Y952" s="16"/>
      <c r="Z952" s="16"/>
      <c r="AA952" s="16"/>
    </row>
    <row r="953" ht="12.0" customHeight="1">
      <c r="A953" s="58" t="s">
        <v>96</v>
      </c>
      <c r="B953" s="29"/>
      <c r="C953" s="61" t="str">
        <f>Vendas!C964</f>
        <v/>
      </c>
      <c r="D953" s="61" t="str">
        <f>Vendas!D964</f>
        <v/>
      </c>
      <c r="E953" s="61" t="str">
        <f>Vendas!E964</f>
        <v/>
      </c>
      <c r="F953" s="61" t="str">
        <f>Vendas!F964</f>
        <v/>
      </c>
      <c r="G953" s="61" t="str">
        <f>Vendas!G964</f>
        <v/>
      </c>
      <c r="H953" s="61" t="str">
        <f>Vendas!H964</f>
        <v/>
      </c>
      <c r="I953" s="61" t="str">
        <f>Vendas!I964</f>
        <v/>
      </c>
      <c r="J953" s="61" t="str">
        <f>Vendas!J964</f>
        <v/>
      </c>
      <c r="K953" s="61" t="str">
        <f>Vendas!K964</f>
        <v/>
      </c>
      <c r="L953" s="61" t="str">
        <f>Vendas!L964</f>
        <v/>
      </c>
      <c r="M953" s="61" t="str">
        <f>Vendas!M964</f>
        <v/>
      </c>
      <c r="N953" s="61" t="str">
        <f>Vendas!N964</f>
        <v/>
      </c>
      <c r="O953" s="60"/>
      <c r="P953" s="60"/>
      <c r="Q953" s="60"/>
      <c r="R953" s="60"/>
      <c r="S953" s="60"/>
      <c r="T953" s="16"/>
      <c r="U953" s="16"/>
      <c r="V953" s="16"/>
      <c r="W953" s="16"/>
      <c r="X953" s="16"/>
      <c r="Y953" s="16"/>
      <c r="Z953" s="16"/>
      <c r="AA953" s="16"/>
    </row>
    <row r="954" ht="12.0" customHeight="1">
      <c r="A954" s="58" t="s">
        <v>113</v>
      </c>
      <c r="B954" s="29"/>
      <c r="C954" s="60">
        <f t="shared" ref="C954:N954" si="1048">C952*C953</f>
        <v>0</v>
      </c>
      <c r="D954" s="60">
        <f t="shared" si="1048"/>
        <v>0</v>
      </c>
      <c r="E954" s="60">
        <f t="shared" si="1048"/>
        <v>0</v>
      </c>
      <c r="F954" s="60">
        <f t="shared" si="1048"/>
        <v>0</v>
      </c>
      <c r="G954" s="60">
        <f t="shared" si="1048"/>
        <v>0</v>
      </c>
      <c r="H954" s="60">
        <f t="shared" si="1048"/>
        <v>0</v>
      </c>
      <c r="I954" s="60">
        <f t="shared" si="1048"/>
        <v>0</v>
      </c>
      <c r="J954" s="60">
        <f t="shared" si="1048"/>
        <v>0</v>
      </c>
      <c r="K954" s="60">
        <f t="shared" si="1048"/>
        <v>0</v>
      </c>
      <c r="L954" s="60">
        <f t="shared" si="1048"/>
        <v>0</v>
      </c>
      <c r="M954" s="60">
        <f t="shared" si="1048"/>
        <v>0</v>
      </c>
      <c r="N954" s="60">
        <f t="shared" si="1048"/>
        <v>0</v>
      </c>
      <c r="O954" s="60">
        <f t="shared" ref="O954:O957" si="1051">SUM(C954:N954)</f>
        <v>0</v>
      </c>
      <c r="P954" s="60">
        <f t="shared" ref="P954:S954" si="1049">P952*$C953</f>
        <v>0</v>
      </c>
      <c r="Q954" s="60">
        <f t="shared" si="1049"/>
        <v>0</v>
      </c>
      <c r="R954" s="60">
        <f t="shared" si="1049"/>
        <v>0</v>
      </c>
      <c r="S954" s="60">
        <f t="shared" si="1049"/>
        <v>0</v>
      </c>
      <c r="T954" s="16"/>
      <c r="U954" s="16"/>
      <c r="V954" s="16"/>
      <c r="W954" s="16"/>
      <c r="X954" s="16"/>
      <c r="Y954" s="16"/>
      <c r="Z954" s="16"/>
      <c r="AA954" s="16"/>
    </row>
    <row r="955" ht="12.0" customHeight="1">
      <c r="A955" s="58" t="s">
        <v>98</v>
      </c>
      <c r="B955" s="29"/>
      <c r="C955" s="60">
        <f t="shared" ref="C955:N955" si="1050">C952+C954</f>
        <v>0</v>
      </c>
      <c r="D955" s="60">
        <f t="shared" si="1050"/>
        <v>0</v>
      </c>
      <c r="E955" s="60">
        <f t="shared" si="1050"/>
        <v>0</v>
      </c>
      <c r="F955" s="60">
        <f t="shared" si="1050"/>
        <v>0</v>
      </c>
      <c r="G955" s="60">
        <f t="shared" si="1050"/>
        <v>0</v>
      </c>
      <c r="H955" s="60">
        <f t="shared" si="1050"/>
        <v>0</v>
      </c>
      <c r="I955" s="60">
        <f t="shared" si="1050"/>
        <v>0</v>
      </c>
      <c r="J955" s="60">
        <f t="shared" si="1050"/>
        <v>0</v>
      </c>
      <c r="K955" s="60">
        <f t="shared" si="1050"/>
        <v>0</v>
      </c>
      <c r="L955" s="60">
        <f t="shared" si="1050"/>
        <v>0</v>
      </c>
      <c r="M955" s="60">
        <f t="shared" si="1050"/>
        <v>0</v>
      </c>
      <c r="N955" s="60">
        <f t="shared" si="1050"/>
        <v>0</v>
      </c>
      <c r="O955" s="60">
        <f t="shared" si="1051"/>
        <v>0</v>
      </c>
      <c r="P955" s="60">
        <f t="shared" ref="P955:S955" si="1052">P952+P954</f>
        <v>0</v>
      </c>
      <c r="Q955" s="60">
        <f t="shared" si="1052"/>
        <v>0</v>
      </c>
      <c r="R955" s="60">
        <f t="shared" si="1052"/>
        <v>0</v>
      </c>
      <c r="S955" s="60">
        <f t="shared" si="1052"/>
        <v>0</v>
      </c>
      <c r="T955" s="16"/>
      <c r="U955" s="16"/>
      <c r="V955" s="16"/>
      <c r="W955" s="16"/>
      <c r="X955" s="16"/>
      <c r="Y955" s="16"/>
      <c r="Z955" s="16"/>
      <c r="AA955" s="16"/>
    </row>
    <row r="956" ht="12.0" customHeight="1">
      <c r="A956" s="63" t="s">
        <v>99</v>
      </c>
      <c r="B956" s="64">
        <v>0.25</v>
      </c>
      <c r="C956" s="60">
        <f t="shared" ref="C956:N956" si="1053">C955*$B$16</f>
        <v>0</v>
      </c>
      <c r="D956" s="60">
        <f t="shared" si="1053"/>
        <v>0</v>
      </c>
      <c r="E956" s="60">
        <f t="shared" si="1053"/>
        <v>0</v>
      </c>
      <c r="F956" s="60">
        <f t="shared" si="1053"/>
        <v>0</v>
      </c>
      <c r="G956" s="60">
        <f t="shared" si="1053"/>
        <v>0</v>
      </c>
      <c r="H956" s="60">
        <f t="shared" si="1053"/>
        <v>0</v>
      </c>
      <c r="I956" s="60">
        <f t="shared" si="1053"/>
        <v>0</v>
      </c>
      <c r="J956" s="60">
        <f t="shared" si="1053"/>
        <v>0</v>
      </c>
      <c r="K956" s="60">
        <f t="shared" si="1053"/>
        <v>0</v>
      </c>
      <c r="L956" s="60">
        <f t="shared" si="1053"/>
        <v>0</v>
      </c>
      <c r="M956" s="60">
        <f t="shared" si="1053"/>
        <v>0</v>
      </c>
      <c r="N956" s="60">
        <f t="shared" si="1053"/>
        <v>0</v>
      </c>
      <c r="O956" s="60">
        <f t="shared" si="1051"/>
        <v>0</v>
      </c>
      <c r="P956" s="60">
        <f t="shared" ref="P956:S956" si="1054">P955*$B956</f>
        <v>0</v>
      </c>
      <c r="Q956" s="60">
        <f t="shared" si="1054"/>
        <v>0</v>
      </c>
      <c r="R956" s="60">
        <f t="shared" si="1054"/>
        <v>0</v>
      </c>
      <c r="S956" s="60">
        <f t="shared" si="1054"/>
        <v>0</v>
      </c>
      <c r="T956" s="16"/>
      <c r="U956" s="16"/>
      <c r="V956" s="16"/>
      <c r="W956" s="16"/>
      <c r="X956" s="16"/>
      <c r="Y956" s="16"/>
      <c r="Z956" s="16"/>
      <c r="AA956" s="16"/>
    </row>
    <row r="957" ht="12.0" customHeight="1">
      <c r="A957" s="63" t="s">
        <v>100</v>
      </c>
      <c r="B957" s="65">
        <f>1-B956</f>
        <v>0.75</v>
      </c>
      <c r="C957" s="60">
        <f t="shared" ref="C957:N957" si="1055">C955*$B$17</f>
        <v>0</v>
      </c>
      <c r="D957" s="60">
        <f t="shared" si="1055"/>
        <v>0</v>
      </c>
      <c r="E957" s="60">
        <f t="shared" si="1055"/>
        <v>0</v>
      </c>
      <c r="F957" s="60">
        <f t="shared" si="1055"/>
        <v>0</v>
      </c>
      <c r="G957" s="60">
        <f t="shared" si="1055"/>
        <v>0</v>
      </c>
      <c r="H957" s="60">
        <f t="shared" si="1055"/>
        <v>0</v>
      </c>
      <c r="I957" s="60">
        <f t="shared" si="1055"/>
        <v>0</v>
      </c>
      <c r="J957" s="60">
        <f t="shared" si="1055"/>
        <v>0</v>
      </c>
      <c r="K957" s="60">
        <f t="shared" si="1055"/>
        <v>0</v>
      </c>
      <c r="L957" s="60">
        <f t="shared" si="1055"/>
        <v>0</v>
      </c>
      <c r="M957" s="60">
        <f t="shared" si="1055"/>
        <v>0</v>
      </c>
      <c r="N957" s="60">
        <f t="shared" si="1055"/>
        <v>0</v>
      </c>
      <c r="O957" s="60">
        <f t="shared" si="1051"/>
        <v>0</v>
      </c>
      <c r="P957" s="60">
        <f t="shared" ref="P957:S957" si="1056">P955-P956</f>
        <v>0</v>
      </c>
      <c r="Q957" s="60">
        <f t="shared" si="1056"/>
        <v>0</v>
      </c>
      <c r="R957" s="60">
        <f t="shared" si="1056"/>
        <v>0</v>
      </c>
      <c r="S957" s="60">
        <f t="shared" si="1056"/>
        <v>0</v>
      </c>
      <c r="T957" s="16"/>
      <c r="U957" s="16"/>
      <c r="V957" s="16"/>
      <c r="W957" s="16"/>
      <c r="X957" s="16"/>
      <c r="Y957" s="16"/>
      <c r="Z957" s="16"/>
      <c r="AA957" s="16"/>
    </row>
    <row r="958" ht="12.0" customHeight="1">
      <c r="A958" s="51" t="str">
        <f>Vendas!A969</f>
        <v/>
      </c>
      <c r="B958" s="29"/>
      <c r="C958" s="52" t="s">
        <v>73</v>
      </c>
      <c r="D958" s="52" t="s">
        <v>74</v>
      </c>
      <c r="E958" s="52" t="s">
        <v>75</v>
      </c>
      <c r="F958" s="52" t="s">
        <v>76</v>
      </c>
      <c r="G958" s="52" t="s">
        <v>77</v>
      </c>
      <c r="H958" s="52" t="s">
        <v>78</v>
      </c>
      <c r="I958" s="52" t="s">
        <v>79</v>
      </c>
      <c r="J958" s="52" t="s">
        <v>80</v>
      </c>
      <c r="K958" s="52" t="s">
        <v>81</v>
      </c>
      <c r="L958" s="52" t="s">
        <v>82</v>
      </c>
      <c r="M958" s="52" t="s">
        <v>83</v>
      </c>
      <c r="N958" s="52" t="s">
        <v>84</v>
      </c>
      <c r="O958" s="52" t="s">
        <v>26</v>
      </c>
      <c r="P958" s="52" t="s">
        <v>27</v>
      </c>
      <c r="Q958" s="52" t="s">
        <v>28</v>
      </c>
      <c r="R958" s="52" t="s">
        <v>29</v>
      </c>
      <c r="S958" s="52" t="s">
        <v>30</v>
      </c>
      <c r="T958" s="16"/>
      <c r="U958" s="16"/>
      <c r="V958" s="16"/>
      <c r="W958" s="16"/>
      <c r="X958" s="16"/>
      <c r="Y958" s="16"/>
      <c r="Z958" s="16"/>
      <c r="AA958" s="16"/>
    </row>
    <row r="959" ht="12.0" customHeight="1">
      <c r="A959" s="58" t="s">
        <v>102</v>
      </c>
      <c r="B959" s="29"/>
      <c r="C959" s="56" t="str">
        <f>Vendas!C971</f>
        <v/>
      </c>
      <c r="D959" s="56" t="str">
        <f>Vendas!D971</f>
        <v/>
      </c>
      <c r="E959" s="56" t="str">
        <f>Vendas!E971</f>
        <v/>
      </c>
      <c r="F959" s="56" t="str">
        <f>Vendas!F971</f>
        <v/>
      </c>
      <c r="G959" s="56" t="str">
        <f>Vendas!G971</f>
        <v/>
      </c>
      <c r="H959" s="56" t="str">
        <f>Vendas!H971</f>
        <v/>
      </c>
      <c r="I959" s="56" t="str">
        <f>Vendas!I971</f>
        <v/>
      </c>
      <c r="J959" s="56" t="str">
        <f>Vendas!J971</f>
        <v/>
      </c>
      <c r="K959" s="56" t="str">
        <f>Vendas!K971</f>
        <v/>
      </c>
      <c r="L959" s="56" t="str">
        <f>Vendas!L971</f>
        <v/>
      </c>
      <c r="M959" s="56" t="str">
        <f>Vendas!M971</f>
        <v/>
      </c>
      <c r="N959" s="56" t="str">
        <f>Vendas!N971</f>
        <v/>
      </c>
      <c r="O959" s="56">
        <f>SUM(C959:N959)</f>
        <v>0</v>
      </c>
      <c r="P959" s="56" t="str">
        <f>Vendas!P971</f>
        <v/>
      </c>
      <c r="Q959" s="56" t="str">
        <f>Vendas!Q971</f>
        <v/>
      </c>
      <c r="R959" s="56" t="str">
        <f>Vendas!R971</f>
        <v/>
      </c>
      <c r="S959" s="56" t="str">
        <f>Vendas!S971</f>
        <v/>
      </c>
      <c r="T959" s="16"/>
      <c r="U959" s="16"/>
      <c r="V959" s="16"/>
      <c r="W959" s="16"/>
      <c r="X959" s="16"/>
      <c r="Y959" s="16"/>
      <c r="Z959" s="16"/>
      <c r="AA959" s="16"/>
    </row>
    <row r="960" ht="12.0" customHeight="1">
      <c r="A960" s="63" t="s">
        <v>111</v>
      </c>
      <c r="B960" s="45">
        <v>0.0</v>
      </c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16"/>
      <c r="U960" s="16"/>
      <c r="V960" s="16"/>
      <c r="W960" s="16"/>
      <c r="X960" s="16"/>
      <c r="Y960" s="16"/>
      <c r="Z960" s="16"/>
      <c r="AA960" s="16"/>
    </row>
    <row r="961" ht="12.0" customHeight="1">
      <c r="A961" s="58" t="s">
        <v>103</v>
      </c>
      <c r="B961" s="29"/>
      <c r="C961" s="60">
        <f>Vendas!C972*(1-$B960)</f>
        <v>0</v>
      </c>
      <c r="D961" s="60">
        <f>Vendas!D972*(1-$B960)</f>
        <v>0</v>
      </c>
      <c r="E961" s="60">
        <f>Vendas!E972*(1-$B960)</f>
        <v>0</v>
      </c>
      <c r="F961" s="60">
        <f>Vendas!F972*(1-$B960)</f>
        <v>0</v>
      </c>
      <c r="G961" s="60">
        <f>Vendas!G972*(1-$B960)</f>
        <v>0</v>
      </c>
      <c r="H961" s="60">
        <f>Vendas!H972*(1-$B960)</f>
        <v>0</v>
      </c>
      <c r="I961" s="60">
        <f>Vendas!I972*(1-$B960)</f>
        <v>0</v>
      </c>
      <c r="J961" s="60">
        <f>Vendas!J972*(1-$B960)</f>
        <v>0</v>
      </c>
      <c r="K961" s="60">
        <f>Vendas!K972*(1-$B960)</f>
        <v>0</v>
      </c>
      <c r="L961" s="60">
        <f>Vendas!L972*(1-$B960)</f>
        <v>0</v>
      </c>
      <c r="M961" s="60">
        <f>Vendas!M972*(1-$B960)</f>
        <v>0</v>
      </c>
      <c r="N961" s="60">
        <f>Vendas!N972*(1-$B960)</f>
        <v>0</v>
      </c>
      <c r="O961" s="60">
        <f>AVERAGE(C961:N961)</f>
        <v>0</v>
      </c>
      <c r="P961" s="60">
        <f>Vendas!P972*(1-Aprovisionamento!$B960)</f>
        <v>0</v>
      </c>
      <c r="Q961" s="60">
        <f>Vendas!Q972*(1-Aprovisionamento!$B960)</f>
        <v>0</v>
      </c>
      <c r="R961" s="60">
        <f>Vendas!R972*(1-Aprovisionamento!$B960)</f>
        <v>0</v>
      </c>
      <c r="S961" s="60">
        <f>Vendas!S972*(1-Aprovisionamento!$B960)</f>
        <v>0</v>
      </c>
      <c r="T961" s="16"/>
      <c r="U961" s="16"/>
      <c r="V961" s="16"/>
      <c r="W961" s="16"/>
      <c r="X961" s="16"/>
      <c r="Y961" s="16"/>
      <c r="Z961" s="16"/>
      <c r="AA961" s="16"/>
    </row>
    <row r="962" ht="12.0" customHeight="1">
      <c r="A962" s="58" t="s">
        <v>112</v>
      </c>
      <c r="B962" s="29"/>
      <c r="C962" s="60">
        <f t="shared" ref="C962:N962" si="1057">C959*C961</f>
        <v>0</v>
      </c>
      <c r="D962" s="60">
        <f t="shared" si="1057"/>
        <v>0</v>
      </c>
      <c r="E962" s="60">
        <f t="shared" si="1057"/>
        <v>0</v>
      </c>
      <c r="F962" s="60">
        <f t="shared" si="1057"/>
        <v>0</v>
      </c>
      <c r="G962" s="60">
        <f t="shared" si="1057"/>
        <v>0</v>
      </c>
      <c r="H962" s="60">
        <f t="shared" si="1057"/>
        <v>0</v>
      </c>
      <c r="I962" s="60">
        <f t="shared" si="1057"/>
        <v>0</v>
      </c>
      <c r="J962" s="60">
        <f t="shared" si="1057"/>
        <v>0</v>
      </c>
      <c r="K962" s="60">
        <f t="shared" si="1057"/>
        <v>0</v>
      </c>
      <c r="L962" s="60">
        <f t="shared" si="1057"/>
        <v>0</v>
      </c>
      <c r="M962" s="60">
        <f t="shared" si="1057"/>
        <v>0</v>
      </c>
      <c r="N962" s="60">
        <f t="shared" si="1057"/>
        <v>0</v>
      </c>
      <c r="O962" s="60">
        <f>SUM(C962:N962)</f>
        <v>0</v>
      </c>
      <c r="P962" s="60">
        <f t="shared" ref="P962:S962" si="1058">P959*P961</f>
        <v>0</v>
      </c>
      <c r="Q962" s="60">
        <f t="shared" si="1058"/>
        <v>0</v>
      </c>
      <c r="R962" s="60">
        <f t="shared" si="1058"/>
        <v>0</v>
      </c>
      <c r="S962" s="60">
        <f t="shared" si="1058"/>
        <v>0</v>
      </c>
      <c r="T962" s="16"/>
      <c r="U962" s="16"/>
      <c r="V962" s="16"/>
      <c r="W962" s="16"/>
      <c r="X962" s="16"/>
      <c r="Y962" s="16"/>
      <c r="Z962" s="16"/>
      <c r="AA962" s="16"/>
    </row>
    <row r="963" ht="12.0" customHeight="1">
      <c r="A963" s="58" t="s">
        <v>96</v>
      </c>
      <c r="B963" s="29"/>
      <c r="C963" s="61" t="str">
        <f>Vendas!C974</f>
        <v/>
      </c>
      <c r="D963" s="61" t="str">
        <f>Vendas!D974</f>
        <v/>
      </c>
      <c r="E963" s="61" t="str">
        <f>Vendas!E974</f>
        <v/>
      </c>
      <c r="F963" s="61" t="str">
        <f>Vendas!F974</f>
        <v/>
      </c>
      <c r="G963" s="61" t="str">
        <f>Vendas!G974</f>
        <v/>
      </c>
      <c r="H963" s="61" t="str">
        <f>Vendas!H974</f>
        <v/>
      </c>
      <c r="I963" s="61" t="str">
        <f>Vendas!I974</f>
        <v/>
      </c>
      <c r="J963" s="61" t="str">
        <f>Vendas!J974</f>
        <v/>
      </c>
      <c r="K963" s="61" t="str">
        <f>Vendas!K974</f>
        <v/>
      </c>
      <c r="L963" s="61" t="str">
        <f>Vendas!L974</f>
        <v/>
      </c>
      <c r="M963" s="61" t="str">
        <f>Vendas!M974</f>
        <v/>
      </c>
      <c r="N963" s="61" t="str">
        <f>Vendas!N974</f>
        <v/>
      </c>
      <c r="O963" s="60"/>
      <c r="P963" s="60"/>
      <c r="Q963" s="60"/>
      <c r="R963" s="60"/>
      <c r="S963" s="60"/>
      <c r="T963" s="16"/>
      <c r="U963" s="16"/>
      <c r="V963" s="16"/>
      <c r="W963" s="16"/>
      <c r="X963" s="16"/>
      <c r="Y963" s="16"/>
      <c r="Z963" s="16"/>
      <c r="AA963" s="16"/>
    </row>
    <row r="964" ht="12.0" customHeight="1">
      <c r="A964" s="58" t="s">
        <v>113</v>
      </c>
      <c r="B964" s="29"/>
      <c r="C964" s="60">
        <f t="shared" ref="C964:N964" si="1059">C962*C963</f>
        <v>0</v>
      </c>
      <c r="D964" s="60">
        <f t="shared" si="1059"/>
        <v>0</v>
      </c>
      <c r="E964" s="60">
        <f t="shared" si="1059"/>
        <v>0</v>
      </c>
      <c r="F964" s="60">
        <f t="shared" si="1059"/>
        <v>0</v>
      </c>
      <c r="G964" s="60">
        <f t="shared" si="1059"/>
        <v>0</v>
      </c>
      <c r="H964" s="60">
        <f t="shared" si="1059"/>
        <v>0</v>
      </c>
      <c r="I964" s="60">
        <f t="shared" si="1059"/>
        <v>0</v>
      </c>
      <c r="J964" s="60">
        <f t="shared" si="1059"/>
        <v>0</v>
      </c>
      <c r="K964" s="60">
        <f t="shared" si="1059"/>
        <v>0</v>
      </c>
      <c r="L964" s="60">
        <f t="shared" si="1059"/>
        <v>0</v>
      </c>
      <c r="M964" s="60">
        <f t="shared" si="1059"/>
        <v>0</v>
      </c>
      <c r="N964" s="60">
        <f t="shared" si="1059"/>
        <v>0</v>
      </c>
      <c r="O964" s="60">
        <f t="shared" ref="O964:O967" si="1062">SUM(C964:N964)</f>
        <v>0</v>
      </c>
      <c r="P964" s="60">
        <f t="shared" ref="P964:S964" si="1060">P962*$C963</f>
        <v>0</v>
      </c>
      <c r="Q964" s="60">
        <f t="shared" si="1060"/>
        <v>0</v>
      </c>
      <c r="R964" s="60">
        <f t="shared" si="1060"/>
        <v>0</v>
      </c>
      <c r="S964" s="60">
        <f t="shared" si="1060"/>
        <v>0</v>
      </c>
      <c r="T964" s="16"/>
      <c r="U964" s="16"/>
      <c r="V964" s="16"/>
      <c r="W964" s="16"/>
      <c r="X964" s="16"/>
      <c r="Y964" s="16"/>
      <c r="Z964" s="16"/>
      <c r="AA964" s="16"/>
    </row>
    <row r="965" ht="12.0" customHeight="1">
      <c r="A965" s="58" t="s">
        <v>98</v>
      </c>
      <c r="B965" s="29"/>
      <c r="C965" s="60">
        <f t="shared" ref="C965:N965" si="1061">C962+C964</f>
        <v>0</v>
      </c>
      <c r="D965" s="60">
        <f t="shared" si="1061"/>
        <v>0</v>
      </c>
      <c r="E965" s="60">
        <f t="shared" si="1061"/>
        <v>0</v>
      </c>
      <c r="F965" s="60">
        <f t="shared" si="1061"/>
        <v>0</v>
      </c>
      <c r="G965" s="60">
        <f t="shared" si="1061"/>
        <v>0</v>
      </c>
      <c r="H965" s="60">
        <f t="shared" si="1061"/>
        <v>0</v>
      </c>
      <c r="I965" s="60">
        <f t="shared" si="1061"/>
        <v>0</v>
      </c>
      <c r="J965" s="60">
        <f t="shared" si="1061"/>
        <v>0</v>
      </c>
      <c r="K965" s="60">
        <f t="shared" si="1061"/>
        <v>0</v>
      </c>
      <c r="L965" s="60">
        <f t="shared" si="1061"/>
        <v>0</v>
      </c>
      <c r="M965" s="60">
        <f t="shared" si="1061"/>
        <v>0</v>
      </c>
      <c r="N965" s="60">
        <f t="shared" si="1061"/>
        <v>0</v>
      </c>
      <c r="O965" s="60">
        <f t="shared" si="1062"/>
        <v>0</v>
      </c>
      <c r="P965" s="60">
        <f t="shared" ref="P965:S965" si="1063">P962+P964</f>
        <v>0</v>
      </c>
      <c r="Q965" s="60">
        <f t="shared" si="1063"/>
        <v>0</v>
      </c>
      <c r="R965" s="60">
        <f t="shared" si="1063"/>
        <v>0</v>
      </c>
      <c r="S965" s="60">
        <f t="shared" si="1063"/>
        <v>0</v>
      </c>
      <c r="T965" s="16"/>
      <c r="U965" s="16"/>
      <c r="V965" s="16"/>
      <c r="W965" s="16"/>
      <c r="X965" s="16"/>
      <c r="Y965" s="16"/>
      <c r="Z965" s="16"/>
      <c r="AA965" s="16"/>
    </row>
    <row r="966" ht="12.0" customHeight="1">
      <c r="A966" s="63" t="s">
        <v>99</v>
      </c>
      <c r="B966" s="64">
        <v>0.25</v>
      </c>
      <c r="C966" s="60">
        <f t="shared" ref="C966:N966" si="1064">C965*$B$16</f>
        <v>0</v>
      </c>
      <c r="D966" s="60">
        <f t="shared" si="1064"/>
        <v>0</v>
      </c>
      <c r="E966" s="60">
        <f t="shared" si="1064"/>
        <v>0</v>
      </c>
      <c r="F966" s="60">
        <f t="shared" si="1064"/>
        <v>0</v>
      </c>
      <c r="G966" s="60">
        <f t="shared" si="1064"/>
        <v>0</v>
      </c>
      <c r="H966" s="60">
        <f t="shared" si="1064"/>
        <v>0</v>
      </c>
      <c r="I966" s="60">
        <f t="shared" si="1064"/>
        <v>0</v>
      </c>
      <c r="J966" s="60">
        <f t="shared" si="1064"/>
        <v>0</v>
      </c>
      <c r="K966" s="60">
        <f t="shared" si="1064"/>
        <v>0</v>
      </c>
      <c r="L966" s="60">
        <f t="shared" si="1064"/>
        <v>0</v>
      </c>
      <c r="M966" s="60">
        <f t="shared" si="1064"/>
        <v>0</v>
      </c>
      <c r="N966" s="60">
        <f t="shared" si="1064"/>
        <v>0</v>
      </c>
      <c r="O966" s="60">
        <f t="shared" si="1062"/>
        <v>0</v>
      </c>
      <c r="P966" s="60">
        <f t="shared" ref="P966:S966" si="1065">P965*$B966</f>
        <v>0</v>
      </c>
      <c r="Q966" s="60">
        <f t="shared" si="1065"/>
        <v>0</v>
      </c>
      <c r="R966" s="60">
        <f t="shared" si="1065"/>
        <v>0</v>
      </c>
      <c r="S966" s="60">
        <f t="shared" si="1065"/>
        <v>0</v>
      </c>
      <c r="T966" s="16"/>
      <c r="U966" s="16"/>
      <c r="V966" s="16"/>
      <c r="W966" s="16"/>
      <c r="X966" s="16"/>
      <c r="Y966" s="16"/>
      <c r="Z966" s="16"/>
      <c r="AA966" s="16"/>
    </row>
    <row r="967" ht="12.0" customHeight="1">
      <c r="A967" s="63" t="s">
        <v>100</v>
      </c>
      <c r="B967" s="65">
        <f>1-B966</f>
        <v>0.75</v>
      </c>
      <c r="C967" s="60">
        <f t="shared" ref="C967:N967" si="1066">C965*$B$17</f>
        <v>0</v>
      </c>
      <c r="D967" s="60">
        <f t="shared" si="1066"/>
        <v>0</v>
      </c>
      <c r="E967" s="60">
        <f t="shared" si="1066"/>
        <v>0</v>
      </c>
      <c r="F967" s="60">
        <f t="shared" si="1066"/>
        <v>0</v>
      </c>
      <c r="G967" s="60">
        <f t="shared" si="1066"/>
        <v>0</v>
      </c>
      <c r="H967" s="60">
        <f t="shared" si="1066"/>
        <v>0</v>
      </c>
      <c r="I967" s="60">
        <f t="shared" si="1066"/>
        <v>0</v>
      </c>
      <c r="J967" s="60">
        <f t="shared" si="1066"/>
        <v>0</v>
      </c>
      <c r="K967" s="60">
        <f t="shared" si="1066"/>
        <v>0</v>
      </c>
      <c r="L967" s="60">
        <f t="shared" si="1066"/>
        <v>0</v>
      </c>
      <c r="M967" s="60">
        <f t="shared" si="1066"/>
        <v>0</v>
      </c>
      <c r="N967" s="60">
        <f t="shared" si="1066"/>
        <v>0</v>
      </c>
      <c r="O967" s="60">
        <f t="shared" si="1062"/>
        <v>0</v>
      </c>
      <c r="P967" s="60">
        <f t="shared" ref="P967:S967" si="1067">P965-P966</f>
        <v>0</v>
      </c>
      <c r="Q967" s="60">
        <f t="shared" si="1067"/>
        <v>0</v>
      </c>
      <c r="R967" s="60">
        <f t="shared" si="1067"/>
        <v>0</v>
      </c>
      <c r="S967" s="60">
        <f t="shared" si="1067"/>
        <v>0</v>
      </c>
      <c r="T967" s="16"/>
      <c r="U967" s="16"/>
      <c r="V967" s="16"/>
      <c r="W967" s="16"/>
      <c r="X967" s="16"/>
      <c r="Y967" s="16"/>
      <c r="Z967" s="16"/>
      <c r="AA967" s="16"/>
    </row>
    <row r="968" ht="12.0" customHeight="1">
      <c r="A968" s="51" t="str">
        <f>Vendas!A979</f>
        <v/>
      </c>
      <c r="B968" s="29"/>
      <c r="C968" s="52" t="s">
        <v>73</v>
      </c>
      <c r="D968" s="52" t="s">
        <v>74</v>
      </c>
      <c r="E968" s="52" t="s">
        <v>75</v>
      </c>
      <c r="F968" s="52" t="s">
        <v>76</v>
      </c>
      <c r="G968" s="52" t="s">
        <v>77</v>
      </c>
      <c r="H968" s="52" t="s">
        <v>78</v>
      </c>
      <c r="I968" s="52" t="s">
        <v>79</v>
      </c>
      <c r="J968" s="52" t="s">
        <v>80</v>
      </c>
      <c r="K968" s="52" t="s">
        <v>81</v>
      </c>
      <c r="L968" s="52" t="s">
        <v>82</v>
      </c>
      <c r="M968" s="52" t="s">
        <v>83</v>
      </c>
      <c r="N968" s="52" t="s">
        <v>84</v>
      </c>
      <c r="O968" s="52" t="s">
        <v>26</v>
      </c>
      <c r="P968" s="52" t="s">
        <v>27</v>
      </c>
      <c r="Q968" s="52" t="s">
        <v>28</v>
      </c>
      <c r="R968" s="52" t="s">
        <v>29</v>
      </c>
      <c r="S968" s="52" t="s">
        <v>30</v>
      </c>
      <c r="T968" s="16"/>
      <c r="U968" s="16"/>
      <c r="V968" s="16"/>
      <c r="W968" s="16"/>
      <c r="X968" s="16"/>
      <c r="Y968" s="16"/>
      <c r="Z968" s="16"/>
      <c r="AA968" s="16"/>
    </row>
    <row r="969" ht="12.0" customHeight="1">
      <c r="A969" s="58" t="s">
        <v>102</v>
      </c>
      <c r="B969" s="29"/>
      <c r="C969" s="56" t="str">
        <f>Vendas!C981</f>
        <v/>
      </c>
      <c r="D969" s="56" t="str">
        <f>Vendas!D981</f>
        <v/>
      </c>
      <c r="E969" s="56" t="str">
        <f>Vendas!E981</f>
        <v/>
      </c>
      <c r="F969" s="56" t="str">
        <f>Vendas!F981</f>
        <v/>
      </c>
      <c r="G969" s="56" t="str">
        <f>Vendas!G981</f>
        <v/>
      </c>
      <c r="H969" s="56" t="str">
        <f>Vendas!H981</f>
        <v/>
      </c>
      <c r="I969" s="56" t="str">
        <f>Vendas!I981</f>
        <v/>
      </c>
      <c r="J969" s="56" t="str">
        <f>Vendas!J981</f>
        <v/>
      </c>
      <c r="K969" s="56" t="str">
        <f>Vendas!K981</f>
        <v/>
      </c>
      <c r="L969" s="56" t="str">
        <f>Vendas!L981</f>
        <v/>
      </c>
      <c r="M969" s="56" t="str">
        <f>Vendas!M981</f>
        <v/>
      </c>
      <c r="N969" s="56" t="str">
        <f>Vendas!N981</f>
        <v/>
      </c>
      <c r="O969" s="56">
        <f>SUM(C969:N969)</f>
        <v>0</v>
      </c>
      <c r="P969" s="56" t="str">
        <f>Vendas!P981</f>
        <v/>
      </c>
      <c r="Q969" s="56" t="str">
        <f>Vendas!Q981</f>
        <v/>
      </c>
      <c r="R969" s="56" t="str">
        <f>Vendas!R981</f>
        <v/>
      </c>
      <c r="S969" s="56" t="str">
        <f>Vendas!S981</f>
        <v/>
      </c>
      <c r="T969" s="16"/>
      <c r="U969" s="16"/>
      <c r="V969" s="16"/>
      <c r="W969" s="16"/>
      <c r="X969" s="16"/>
      <c r="Y969" s="16"/>
      <c r="Z969" s="16"/>
      <c r="AA969" s="16"/>
    </row>
    <row r="970" ht="12.0" customHeight="1">
      <c r="A970" s="63" t="s">
        <v>111</v>
      </c>
      <c r="B970" s="45">
        <v>0.0</v>
      </c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16"/>
      <c r="U970" s="16"/>
      <c r="V970" s="16"/>
      <c r="W970" s="16"/>
      <c r="X970" s="16"/>
      <c r="Y970" s="16"/>
      <c r="Z970" s="16"/>
      <c r="AA970" s="16"/>
    </row>
    <row r="971" ht="12.0" customHeight="1">
      <c r="A971" s="58" t="s">
        <v>103</v>
      </c>
      <c r="B971" s="29"/>
      <c r="C971" s="60">
        <f>Vendas!C982*(1-$B970)</f>
        <v>0</v>
      </c>
      <c r="D971" s="60">
        <f>Vendas!D982*(1-$B970)</f>
        <v>0</v>
      </c>
      <c r="E971" s="60">
        <f>Vendas!E982*(1-$B970)</f>
        <v>0</v>
      </c>
      <c r="F971" s="60">
        <f>Vendas!F982*(1-$B970)</f>
        <v>0</v>
      </c>
      <c r="G971" s="60">
        <f>Vendas!G982*(1-$B970)</f>
        <v>0</v>
      </c>
      <c r="H971" s="60">
        <f>Vendas!H982*(1-$B970)</f>
        <v>0</v>
      </c>
      <c r="I971" s="60">
        <f>Vendas!I982*(1-$B970)</f>
        <v>0</v>
      </c>
      <c r="J971" s="60">
        <f>Vendas!J982*(1-$B970)</f>
        <v>0</v>
      </c>
      <c r="K971" s="60">
        <f>Vendas!K982*(1-$B970)</f>
        <v>0</v>
      </c>
      <c r="L971" s="60">
        <f>Vendas!L982*(1-$B970)</f>
        <v>0</v>
      </c>
      <c r="M971" s="60">
        <f>Vendas!M982*(1-$B970)</f>
        <v>0</v>
      </c>
      <c r="N971" s="60">
        <f>Vendas!N982*(1-$B970)</f>
        <v>0</v>
      </c>
      <c r="O971" s="60">
        <f>AVERAGE(C971:N971)</f>
        <v>0</v>
      </c>
      <c r="P971" s="60">
        <f>Vendas!P982*(1-Aprovisionamento!$B970)</f>
        <v>0</v>
      </c>
      <c r="Q971" s="60">
        <f>Vendas!Q982*(1-Aprovisionamento!$B970)</f>
        <v>0</v>
      </c>
      <c r="R971" s="60">
        <f>Vendas!R982*(1-Aprovisionamento!$B970)</f>
        <v>0</v>
      </c>
      <c r="S971" s="60">
        <f>Vendas!S982*(1-Aprovisionamento!$B970)</f>
        <v>0</v>
      </c>
      <c r="T971" s="16"/>
      <c r="U971" s="16"/>
      <c r="V971" s="16"/>
      <c r="W971" s="16"/>
      <c r="X971" s="16"/>
      <c r="Y971" s="16"/>
      <c r="Z971" s="16"/>
      <c r="AA971" s="16"/>
    </row>
    <row r="972" ht="12.0" customHeight="1">
      <c r="A972" s="58" t="s">
        <v>112</v>
      </c>
      <c r="B972" s="29"/>
      <c r="C972" s="60">
        <f t="shared" ref="C972:N972" si="1068">C969*C971</f>
        <v>0</v>
      </c>
      <c r="D972" s="60">
        <f t="shared" si="1068"/>
        <v>0</v>
      </c>
      <c r="E972" s="60">
        <f t="shared" si="1068"/>
        <v>0</v>
      </c>
      <c r="F972" s="60">
        <f t="shared" si="1068"/>
        <v>0</v>
      </c>
      <c r="G972" s="60">
        <f t="shared" si="1068"/>
        <v>0</v>
      </c>
      <c r="H972" s="60">
        <f t="shared" si="1068"/>
        <v>0</v>
      </c>
      <c r="I972" s="60">
        <f t="shared" si="1068"/>
        <v>0</v>
      </c>
      <c r="J972" s="60">
        <f t="shared" si="1068"/>
        <v>0</v>
      </c>
      <c r="K972" s="60">
        <f t="shared" si="1068"/>
        <v>0</v>
      </c>
      <c r="L972" s="60">
        <f t="shared" si="1068"/>
        <v>0</v>
      </c>
      <c r="M972" s="60">
        <f t="shared" si="1068"/>
        <v>0</v>
      </c>
      <c r="N972" s="60">
        <f t="shared" si="1068"/>
        <v>0</v>
      </c>
      <c r="O972" s="60">
        <f>SUM(C972:N972)</f>
        <v>0</v>
      </c>
      <c r="P972" s="60">
        <f t="shared" ref="P972:S972" si="1069">P969*P971</f>
        <v>0</v>
      </c>
      <c r="Q972" s="60">
        <f t="shared" si="1069"/>
        <v>0</v>
      </c>
      <c r="R972" s="60">
        <f t="shared" si="1069"/>
        <v>0</v>
      </c>
      <c r="S972" s="60">
        <f t="shared" si="1069"/>
        <v>0</v>
      </c>
      <c r="T972" s="16"/>
      <c r="U972" s="16"/>
      <c r="V972" s="16"/>
      <c r="W972" s="16"/>
      <c r="X972" s="16"/>
      <c r="Y972" s="16"/>
      <c r="Z972" s="16"/>
      <c r="AA972" s="16"/>
    </row>
    <row r="973" ht="12.0" customHeight="1">
      <c r="A973" s="58" t="s">
        <v>96</v>
      </c>
      <c r="B973" s="29"/>
      <c r="C973" s="61" t="str">
        <f>Vendas!C984</f>
        <v/>
      </c>
      <c r="D973" s="61" t="str">
        <f>Vendas!D984</f>
        <v/>
      </c>
      <c r="E973" s="61" t="str">
        <f>Vendas!E984</f>
        <v/>
      </c>
      <c r="F973" s="61" t="str">
        <f>Vendas!F984</f>
        <v/>
      </c>
      <c r="G973" s="61" t="str">
        <f>Vendas!G984</f>
        <v/>
      </c>
      <c r="H973" s="61" t="str">
        <f>Vendas!H984</f>
        <v/>
      </c>
      <c r="I973" s="61" t="str">
        <f>Vendas!I984</f>
        <v/>
      </c>
      <c r="J973" s="61" t="str">
        <f>Vendas!J984</f>
        <v/>
      </c>
      <c r="K973" s="61" t="str">
        <f>Vendas!K984</f>
        <v/>
      </c>
      <c r="L973" s="61" t="str">
        <f>Vendas!L984</f>
        <v/>
      </c>
      <c r="M973" s="61" t="str">
        <f>Vendas!M984</f>
        <v/>
      </c>
      <c r="N973" s="61" t="str">
        <f>Vendas!N984</f>
        <v/>
      </c>
      <c r="O973" s="60"/>
      <c r="P973" s="60"/>
      <c r="Q973" s="60"/>
      <c r="R973" s="60"/>
      <c r="S973" s="60"/>
      <c r="T973" s="16"/>
      <c r="U973" s="16"/>
      <c r="V973" s="16"/>
      <c r="W973" s="16"/>
      <c r="X973" s="16"/>
      <c r="Y973" s="16"/>
      <c r="Z973" s="16"/>
      <c r="AA973" s="16"/>
    </row>
    <row r="974" ht="12.0" customHeight="1">
      <c r="A974" s="58" t="s">
        <v>113</v>
      </c>
      <c r="B974" s="29"/>
      <c r="C974" s="60">
        <f t="shared" ref="C974:N974" si="1070">C972*C973</f>
        <v>0</v>
      </c>
      <c r="D974" s="60">
        <f t="shared" si="1070"/>
        <v>0</v>
      </c>
      <c r="E974" s="60">
        <f t="shared" si="1070"/>
        <v>0</v>
      </c>
      <c r="F974" s="60">
        <f t="shared" si="1070"/>
        <v>0</v>
      </c>
      <c r="G974" s="60">
        <f t="shared" si="1070"/>
        <v>0</v>
      </c>
      <c r="H974" s="60">
        <f t="shared" si="1070"/>
        <v>0</v>
      </c>
      <c r="I974" s="60">
        <f t="shared" si="1070"/>
        <v>0</v>
      </c>
      <c r="J974" s="60">
        <f t="shared" si="1070"/>
        <v>0</v>
      </c>
      <c r="K974" s="60">
        <f t="shared" si="1070"/>
        <v>0</v>
      </c>
      <c r="L974" s="60">
        <f t="shared" si="1070"/>
        <v>0</v>
      </c>
      <c r="M974" s="60">
        <f t="shared" si="1070"/>
        <v>0</v>
      </c>
      <c r="N974" s="60">
        <f t="shared" si="1070"/>
        <v>0</v>
      </c>
      <c r="O974" s="60">
        <f t="shared" ref="O974:O977" si="1073">SUM(C974:N974)</f>
        <v>0</v>
      </c>
      <c r="P974" s="60">
        <f t="shared" ref="P974:S974" si="1071">P972*$C973</f>
        <v>0</v>
      </c>
      <c r="Q974" s="60">
        <f t="shared" si="1071"/>
        <v>0</v>
      </c>
      <c r="R974" s="60">
        <f t="shared" si="1071"/>
        <v>0</v>
      </c>
      <c r="S974" s="60">
        <f t="shared" si="1071"/>
        <v>0</v>
      </c>
      <c r="T974" s="16"/>
      <c r="U974" s="16"/>
      <c r="V974" s="16"/>
      <c r="W974" s="16"/>
      <c r="X974" s="16"/>
      <c r="Y974" s="16"/>
      <c r="Z974" s="16"/>
      <c r="AA974" s="16"/>
    </row>
    <row r="975" ht="12.0" customHeight="1">
      <c r="A975" s="58" t="s">
        <v>98</v>
      </c>
      <c r="B975" s="29"/>
      <c r="C975" s="60">
        <f t="shared" ref="C975:N975" si="1072">C972+C974</f>
        <v>0</v>
      </c>
      <c r="D975" s="60">
        <f t="shared" si="1072"/>
        <v>0</v>
      </c>
      <c r="E975" s="60">
        <f t="shared" si="1072"/>
        <v>0</v>
      </c>
      <c r="F975" s="60">
        <f t="shared" si="1072"/>
        <v>0</v>
      </c>
      <c r="G975" s="60">
        <f t="shared" si="1072"/>
        <v>0</v>
      </c>
      <c r="H975" s="60">
        <f t="shared" si="1072"/>
        <v>0</v>
      </c>
      <c r="I975" s="60">
        <f t="shared" si="1072"/>
        <v>0</v>
      </c>
      <c r="J975" s="60">
        <f t="shared" si="1072"/>
        <v>0</v>
      </c>
      <c r="K975" s="60">
        <f t="shared" si="1072"/>
        <v>0</v>
      </c>
      <c r="L975" s="60">
        <f t="shared" si="1072"/>
        <v>0</v>
      </c>
      <c r="M975" s="60">
        <f t="shared" si="1072"/>
        <v>0</v>
      </c>
      <c r="N975" s="60">
        <f t="shared" si="1072"/>
        <v>0</v>
      </c>
      <c r="O975" s="60">
        <f t="shared" si="1073"/>
        <v>0</v>
      </c>
      <c r="P975" s="60">
        <f t="shared" ref="P975:S975" si="1074">P972+P974</f>
        <v>0</v>
      </c>
      <c r="Q975" s="60">
        <f t="shared" si="1074"/>
        <v>0</v>
      </c>
      <c r="R975" s="60">
        <f t="shared" si="1074"/>
        <v>0</v>
      </c>
      <c r="S975" s="60">
        <f t="shared" si="1074"/>
        <v>0</v>
      </c>
      <c r="T975" s="16"/>
      <c r="U975" s="16"/>
      <c r="V975" s="16"/>
      <c r="W975" s="16"/>
      <c r="X975" s="16"/>
      <c r="Y975" s="16"/>
      <c r="Z975" s="16"/>
      <c r="AA975" s="16"/>
    </row>
    <row r="976" ht="12.0" customHeight="1">
      <c r="A976" s="63" t="s">
        <v>99</v>
      </c>
      <c r="B976" s="64">
        <v>0.25</v>
      </c>
      <c r="C976" s="60">
        <f t="shared" ref="C976:N976" si="1075">C975*$B$16</f>
        <v>0</v>
      </c>
      <c r="D976" s="60">
        <f t="shared" si="1075"/>
        <v>0</v>
      </c>
      <c r="E976" s="60">
        <f t="shared" si="1075"/>
        <v>0</v>
      </c>
      <c r="F976" s="60">
        <f t="shared" si="1075"/>
        <v>0</v>
      </c>
      <c r="G976" s="60">
        <f t="shared" si="1075"/>
        <v>0</v>
      </c>
      <c r="H976" s="60">
        <f t="shared" si="1075"/>
        <v>0</v>
      </c>
      <c r="I976" s="60">
        <f t="shared" si="1075"/>
        <v>0</v>
      </c>
      <c r="J976" s="60">
        <f t="shared" si="1075"/>
        <v>0</v>
      </c>
      <c r="K976" s="60">
        <f t="shared" si="1075"/>
        <v>0</v>
      </c>
      <c r="L976" s="60">
        <f t="shared" si="1075"/>
        <v>0</v>
      </c>
      <c r="M976" s="60">
        <f t="shared" si="1075"/>
        <v>0</v>
      </c>
      <c r="N976" s="60">
        <f t="shared" si="1075"/>
        <v>0</v>
      </c>
      <c r="O976" s="60">
        <f t="shared" si="1073"/>
        <v>0</v>
      </c>
      <c r="P976" s="60">
        <f t="shared" ref="P976:S976" si="1076">P975*$B976</f>
        <v>0</v>
      </c>
      <c r="Q976" s="60">
        <f t="shared" si="1076"/>
        <v>0</v>
      </c>
      <c r="R976" s="60">
        <f t="shared" si="1076"/>
        <v>0</v>
      </c>
      <c r="S976" s="60">
        <f t="shared" si="1076"/>
        <v>0</v>
      </c>
      <c r="T976" s="16"/>
      <c r="U976" s="16"/>
      <c r="V976" s="16"/>
      <c r="W976" s="16"/>
      <c r="X976" s="16"/>
      <c r="Y976" s="16"/>
      <c r="Z976" s="16"/>
      <c r="AA976" s="16"/>
    </row>
    <row r="977" ht="12.0" customHeight="1">
      <c r="A977" s="63" t="s">
        <v>100</v>
      </c>
      <c r="B977" s="65">
        <f>1-B976</f>
        <v>0.75</v>
      </c>
      <c r="C977" s="60">
        <f t="shared" ref="C977:N977" si="1077">C975*$B$17</f>
        <v>0</v>
      </c>
      <c r="D977" s="60">
        <f t="shared" si="1077"/>
        <v>0</v>
      </c>
      <c r="E977" s="60">
        <f t="shared" si="1077"/>
        <v>0</v>
      </c>
      <c r="F977" s="60">
        <f t="shared" si="1077"/>
        <v>0</v>
      </c>
      <c r="G977" s="60">
        <f t="shared" si="1077"/>
        <v>0</v>
      </c>
      <c r="H977" s="60">
        <f t="shared" si="1077"/>
        <v>0</v>
      </c>
      <c r="I977" s="60">
        <f t="shared" si="1077"/>
        <v>0</v>
      </c>
      <c r="J977" s="60">
        <f t="shared" si="1077"/>
        <v>0</v>
      </c>
      <c r="K977" s="60">
        <f t="shared" si="1077"/>
        <v>0</v>
      </c>
      <c r="L977" s="60">
        <f t="shared" si="1077"/>
        <v>0</v>
      </c>
      <c r="M977" s="60">
        <f t="shared" si="1077"/>
        <v>0</v>
      </c>
      <c r="N977" s="60">
        <f t="shared" si="1077"/>
        <v>0</v>
      </c>
      <c r="O977" s="60">
        <f t="shared" si="1073"/>
        <v>0</v>
      </c>
      <c r="P977" s="60">
        <f t="shared" ref="P977:S977" si="1078">P975-P976</f>
        <v>0</v>
      </c>
      <c r="Q977" s="60">
        <f t="shared" si="1078"/>
        <v>0</v>
      </c>
      <c r="R977" s="60">
        <f t="shared" si="1078"/>
        <v>0</v>
      </c>
      <c r="S977" s="60">
        <f t="shared" si="1078"/>
        <v>0</v>
      </c>
      <c r="T977" s="16"/>
      <c r="U977" s="16"/>
      <c r="V977" s="16"/>
      <c r="W977" s="16"/>
      <c r="X977" s="16"/>
      <c r="Y977" s="16"/>
      <c r="Z977" s="16"/>
      <c r="AA977" s="16"/>
    </row>
    <row r="978" ht="12.0" customHeight="1">
      <c r="A978" s="51" t="str">
        <f>Vendas!A989</f>
        <v/>
      </c>
      <c r="B978" s="29"/>
      <c r="C978" s="52" t="s">
        <v>73</v>
      </c>
      <c r="D978" s="52" t="s">
        <v>74</v>
      </c>
      <c r="E978" s="52" t="s">
        <v>75</v>
      </c>
      <c r="F978" s="52" t="s">
        <v>76</v>
      </c>
      <c r="G978" s="52" t="s">
        <v>77</v>
      </c>
      <c r="H978" s="52" t="s">
        <v>78</v>
      </c>
      <c r="I978" s="52" t="s">
        <v>79</v>
      </c>
      <c r="J978" s="52" t="s">
        <v>80</v>
      </c>
      <c r="K978" s="52" t="s">
        <v>81</v>
      </c>
      <c r="L978" s="52" t="s">
        <v>82</v>
      </c>
      <c r="M978" s="52" t="s">
        <v>83</v>
      </c>
      <c r="N978" s="52" t="s">
        <v>84</v>
      </c>
      <c r="O978" s="52" t="s">
        <v>26</v>
      </c>
      <c r="P978" s="52" t="s">
        <v>27</v>
      </c>
      <c r="Q978" s="52" t="s">
        <v>28</v>
      </c>
      <c r="R978" s="52" t="s">
        <v>29</v>
      </c>
      <c r="S978" s="52" t="s">
        <v>30</v>
      </c>
      <c r="T978" s="16"/>
      <c r="U978" s="16"/>
      <c r="V978" s="16"/>
      <c r="W978" s="16"/>
      <c r="X978" s="16"/>
      <c r="Y978" s="16"/>
      <c r="Z978" s="16"/>
      <c r="AA978" s="16"/>
    </row>
    <row r="979" ht="12.0" customHeight="1">
      <c r="A979" s="58" t="s">
        <v>102</v>
      </c>
      <c r="B979" s="29"/>
      <c r="C979" s="56" t="str">
        <f>Vendas!C991</f>
        <v/>
      </c>
      <c r="D979" s="56" t="str">
        <f>Vendas!D991</f>
        <v/>
      </c>
      <c r="E979" s="56" t="str">
        <f>Vendas!E991</f>
        <v/>
      </c>
      <c r="F979" s="56" t="str">
        <f>Vendas!F991</f>
        <v/>
      </c>
      <c r="G979" s="56" t="str">
        <f>Vendas!G991</f>
        <v/>
      </c>
      <c r="H979" s="56" t="str">
        <f>Vendas!H991</f>
        <v/>
      </c>
      <c r="I979" s="56" t="str">
        <f>Vendas!I991</f>
        <v/>
      </c>
      <c r="J979" s="56" t="str">
        <f>Vendas!J991</f>
        <v/>
      </c>
      <c r="K979" s="56" t="str">
        <f>Vendas!K991</f>
        <v/>
      </c>
      <c r="L979" s="56" t="str">
        <f>Vendas!L991</f>
        <v/>
      </c>
      <c r="M979" s="56" t="str">
        <f>Vendas!M991</f>
        <v/>
      </c>
      <c r="N979" s="56" t="str">
        <f>Vendas!N991</f>
        <v/>
      </c>
      <c r="O979" s="56">
        <f>SUM(C979:N979)</f>
        <v>0</v>
      </c>
      <c r="P979" s="56" t="str">
        <f>Vendas!P991</f>
        <v/>
      </c>
      <c r="Q979" s="56" t="str">
        <f>Vendas!Q991</f>
        <v/>
      </c>
      <c r="R979" s="56" t="str">
        <f>Vendas!R991</f>
        <v/>
      </c>
      <c r="S979" s="56" t="str">
        <f>Vendas!S991</f>
        <v/>
      </c>
      <c r="T979" s="16"/>
      <c r="U979" s="16"/>
      <c r="V979" s="16"/>
      <c r="W979" s="16"/>
      <c r="X979" s="16"/>
      <c r="Y979" s="16"/>
      <c r="Z979" s="16"/>
      <c r="AA979" s="16"/>
    </row>
    <row r="980" ht="12.0" customHeight="1">
      <c r="A980" s="63" t="s">
        <v>111</v>
      </c>
      <c r="B980" s="45">
        <v>0.0</v>
      </c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16"/>
      <c r="U980" s="16"/>
      <c r="V980" s="16"/>
      <c r="W980" s="16"/>
      <c r="X980" s="16"/>
      <c r="Y980" s="16"/>
      <c r="Z980" s="16"/>
      <c r="AA980" s="16"/>
    </row>
    <row r="981" ht="12.0" customHeight="1">
      <c r="A981" s="58" t="s">
        <v>103</v>
      </c>
      <c r="B981" s="29"/>
      <c r="C981" s="60">
        <f>Vendas!C992*(1-$B980)</f>
        <v>0</v>
      </c>
      <c r="D981" s="60">
        <f>Vendas!D992*(1-$B980)</f>
        <v>0</v>
      </c>
      <c r="E981" s="60">
        <f>Vendas!E992*(1-$B980)</f>
        <v>0</v>
      </c>
      <c r="F981" s="60">
        <f>Vendas!F992*(1-$B980)</f>
        <v>0</v>
      </c>
      <c r="G981" s="60">
        <f>Vendas!G992*(1-$B980)</f>
        <v>0</v>
      </c>
      <c r="H981" s="60">
        <f>Vendas!H992*(1-$B980)</f>
        <v>0</v>
      </c>
      <c r="I981" s="60">
        <f>Vendas!I992*(1-$B980)</f>
        <v>0</v>
      </c>
      <c r="J981" s="60">
        <f>Vendas!J992*(1-$B980)</f>
        <v>0</v>
      </c>
      <c r="K981" s="60">
        <f>Vendas!K992*(1-$B980)</f>
        <v>0</v>
      </c>
      <c r="L981" s="60">
        <f>Vendas!L992*(1-$B980)</f>
        <v>0</v>
      </c>
      <c r="M981" s="60">
        <f>Vendas!M992*(1-$B980)</f>
        <v>0</v>
      </c>
      <c r="N981" s="60">
        <f>Vendas!N992*(1-$B980)</f>
        <v>0</v>
      </c>
      <c r="O981" s="60">
        <f>AVERAGE(C981:N981)</f>
        <v>0</v>
      </c>
      <c r="P981" s="60">
        <f>Vendas!P992*(1-Aprovisionamento!$B980)</f>
        <v>0</v>
      </c>
      <c r="Q981" s="60">
        <f>Vendas!Q992*(1-Aprovisionamento!$B980)</f>
        <v>0</v>
      </c>
      <c r="R981" s="60">
        <f>Vendas!R992*(1-Aprovisionamento!$B980)</f>
        <v>0</v>
      </c>
      <c r="S981" s="60">
        <f>Vendas!S992*(1-Aprovisionamento!$B980)</f>
        <v>0</v>
      </c>
      <c r="T981" s="16"/>
      <c r="U981" s="16"/>
      <c r="V981" s="16"/>
      <c r="W981" s="16"/>
      <c r="X981" s="16"/>
      <c r="Y981" s="16"/>
      <c r="Z981" s="16"/>
      <c r="AA981" s="16"/>
    </row>
    <row r="982" ht="12.0" customHeight="1">
      <c r="A982" s="58" t="s">
        <v>112</v>
      </c>
      <c r="B982" s="29"/>
      <c r="C982" s="60">
        <f t="shared" ref="C982:N982" si="1079">C979*C981</f>
        <v>0</v>
      </c>
      <c r="D982" s="60">
        <f t="shared" si="1079"/>
        <v>0</v>
      </c>
      <c r="E982" s="60">
        <f t="shared" si="1079"/>
        <v>0</v>
      </c>
      <c r="F982" s="60">
        <f t="shared" si="1079"/>
        <v>0</v>
      </c>
      <c r="G982" s="60">
        <f t="shared" si="1079"/>
        <v>0</v>
      </c>
      <c r="H982" s="60">
        <f t="shared" si="1079"/>
        <v>0</v>
      </c>
      <c r="I982" s="60">
        <f t="shared" si="1079"/>
        <v>0</v>
      </c>
      <c r="J982" s="60">
        <f t="shared" si="1079"/>
        <v>0</v>
      </c>
      <c r="K982" s="60">
        <f t="shared" si="1079"/>
        <v>0</v>
      </c>
      <c r="L982" s="60">
        <f t="shared" si="1079"/>
        <v>0</v>
      </c>
      <c r="M982" s="60">
        <f t="shared" si="1079"/>
        <v>0</v>
      </c>
      <c r="N982" s="60">
        <f t="shared" si="1079"/>
        <v>0</v>
      </c>
      <c r="O982" s="60">
        <f>SUM(C982:N982)</f>
        <v>0</v>
      </c>
      <c r="P982" s="60">
        <f t="shared" ref="P982:S982" si="1080">P979*P981</f>
        <v>0</v>
      </c>
      <c r="Q982" s="60">
        <f t="shared" si="1080"/>
        <v>0</v>
      </c>
      <c r="R982" s="60">
        <f t="shared" si="1080"/>
        <v>0</v>
      </c>
      <c r="S982" s="60">
        <f t="shared" si="1080"/>
        <v>0</v>
      </c>
      <c r="T982" s="16"/>
      <c r="U982" s="16"/>
      <c r="V982" s="16"/>
      <c r="W982" s="16"/>
      <c r="X982" s="16"/>
      <c r="Y982" s="16"/>
      <c r="Z982" s="16"/>
      <c r="AA982" s="16"/>
    </row>
    <row r="983" ht="12.0" customHeight="1">
      <c r="A983" s="58" t="s">
        <v>96</v>
      </c>
      <c r="B983" s="29"/>
      <c r="C983" s="61" t="str">
        <f>Vendas!C994</f>
        <v/>
      </c>
      <c r="D983" s="61" t="str">
        <f>Vendas!D994</f>
        <v/>
      </c>
      <c r="E983" s="61" t="str">
        <f>Vendas!E994</f>
        <v/>
      </c>
      <c r="F983" s="61" t="str">
        <f>Vendas!F994</f>
        <v/>
      </c>
      <c r="G983" s="61" t="str">
        <f>Vendas!G994</f>
        <v/>
      </c>
      <c r="H983" s="61" t="str">
        <f>Vendas!H994</f>
        <v/>
      </c>
      <c r="I983" s="61" t="str">
        <f>Vendas!I994</f>
        <v/>
      </c>
      <c r="J983" s="61" t="str">
        <f>Vendas!J994</f>
        <v/>
      </c>
      <c r="K983" s="61" t="str">
        <f>Vendas!K994</f>
        <v/>
      </c>
      <c r="L983" s="61" t="str">
        <f>Vendas!L994</f>
        <v/>
      </c>
      <c r="M983" s="61" t="str">
        <f>Vendas!M994</f>
        <v/>
      </c>
      <c r="N983" s="61" t="str">
        <f>Vendas!N994</f>
        <v/>
      </c>
      <c r="O983" s="60"/>
      <c r="P983" s="60"/>
      <c r="Q983" s="60"/>
      <c r="R983" s="60"/>
      <c r="S983" s="60"/>
      <c r="T983" s="16"/>
      <c r="U983" s="16"/>
      <c r="V983" s="16"/>
      <c r="W983" s="16"/>
      <c r="X983" s="16"/>
      <c r="Y983" s="16"/>
      <c r="Z983" s="16"/>
      <c r="AA983" s="16"/>
    </row>
    <row r="984" ht="12.0" customHeight="1">
      <c r="A984" s="58" t="s">
        <v>113</v>
      </c>
      <c r="B984" s="29"/>
      <c r="C984" s="60">
        <f t="shared" ref="C984:N984" si="1081">C982*C983</f>
        <v>0</v>
      </c>
      <c r="D984" s="60">
        <f t="shared" si="1081"/>
        <v>0</v>
      </c>
      <c r="E984" s="60">
        <f t="shared" si="1081"/>
        <v>0</v>
      </c>
      <c r="F984" s="60">
        <f t="shared" si="1081"/>
        <v>0</v>
      </c>
      <c r="G984" s="60">
        <f t="shared" si="1081"/>
        <v>0</v>
      </c>
      <c r="H984" s="60">
        <f t="shared" si="1081"/>
        <v>0</v>
      </c>
      <c r="I984" s="60">
        <f t="shared" si="1081"/>
        <v>0</v>
      </c>
      <c r="J984" s="60">
        <f t="shared" si="1081"/>
        <v>0</v>
      </c>
      <c r="K984" s="60">
        <f t="shared" si="1081"/>
        <v>0</v>
      </c>
      <c r="L984" s="60">
        <f t="shared" si="1081"/>
        <v>0</v>
      </c>
      <c r="M984" s="60">
        <f t="shared" si="1081"/>
        <v>0</v>
      </c>
      <c r="N984" s="60">
        <f t="shared" si="1081"/>
        <v>0</v>
      </c>
      <c r="O984" s="60">
        <f t="shared" ref="O984:O987" si="1084">SUM(C984:N984)</f>
        <v>0</v>
      </c>
      <c r="P984" s="60">
        <f t="shared" ref="P984:S984" si="1082">P982*$C983</f>
        <v>0</v>
      </c>
      <c r="Q984" s="60">
        <f t="shared" si="1082"/>
        <v>0</v>
      </c>
      <c r="R984" s="60">
        <f t="shared" si="1082"/>
        <v>0</v>
      </c>
      <c r="S984" s="60">
        <f t="shared" si="1082"/>
        <v>0</v>
      </c>
      <c r="T984" s="16"/>
      <c r="U984" s="16"/>
      <c r="V984" s="16"/>
      <c r="W984" s="16"/>
      <c r="X984" s="16"/>
      <c r="Y984" s="16"/>
      <c r="Z984" s="16"/>
      <c r="AA984" s="16"/>
    </row>
    <row r="985" ht="12.0" customHeight="1">
      <c r="A985" s="58" t="s">
        <v>98</v>
      </c>
      <c r="B985" s="29"/>
      <c r="C985" s="60">
        <f t="shared" ref="C985:N985" si="1083">C982+C984</f>
        <v>0</v>
      </c>
      <c r="D985" s="60">
        <f t="shared" si="1083"/>
        <v>0</v>
      </c>
      <c r="E985" s="60">
        <f t="shared" si="1083"/>
        <v>0</v>
      </c>
      <c r="F985" s="60">
        <f t="shared" si="1083"/>
        <v>0</v>
      </c>
      <c r="G985" s="60">
        <f t="shared" si="1083"/>
        <v>0</v>
      </c>
      <c r="H985" s="60">
        <f t="shared" si="1083"/>
        <v>0</v>
      </c>
      <c r="I985" s="60">
        <f t="shared" si="1083"/>
        <v>0</v>
      </c>
      <c r="J985" s="60">
        <f t="shared" si="1083"/>
        <v>0</v>
      </c>
      <c r="K985" s="60">
        <f t="shared" si="1083"/>
        <v>0</v>
      </c>
      <c r="L985" s="60">
        <f t="shared" si="1083"/>
        <v>0</v>
      </c>
      <c r="M985" s="60">
        <f t="shared" si="1083"/>
        <v>0</v>
      </c>
      <c r="N985" s="60">
        <f t="shared" si="1083"/>
        <v>0</v>
      </c>
      <c r="O985" s="60">
        <f t="shared" si="1084"/>
        <v>0</v>
      </c>
      <c r="P985" s="60">
        <f t="shared" ref="P985:S985" si="1085">P982+P984</f>
        <v>0</v>
      </c>
      <c r="Q985" s="60">
        <f t="shared" si="1085"/>
        <v>0</v>
      </c>
      <c r="R985" s="60">
        <f t="shared" si="1085"/>
        <v>0</v>
      </c>
      <c r="S985" s="60">
        <f t="shared" si="1085"/>
        <v>0</v>
      </c>
      <c r="T985" s="16"/>
      <c r="U985" s="16"/>
      <c r="V985" s="16"/>
      <c r="W985" s="16"/>
      <c r="X985" s="16"/>
      <c r="Y985" s="16"/>
      <c r="Z985" s="16"/>
      <c r="AA985" s="16"/>
    </row>
    <row r="986" ht="12.0" customHeight="1">
      <c r="A986" s="63" t="s">
        <v>99</v>
      </c>
      <c r="B986" s="64">
        <v>0.25</v>
      </c>
      <c r="C986" s="60">
        <f t="shared" ref="C986:N986" si="1086">C985*$B$16</f>
        <v>0</v>
      </c>
      <c r="D986" s="60">
        <f t="shared" si="1086"/>
        <v>0</v>
      </c>
      <c r="E986" s="60">
        <f t="shared" si="1086"/>
        <v>0</v>
      </c>
      <c r="F986" s="60">
        <f t="shared" si="1086"/>
        <v>0</v>
      </c>
      <c r="G986" s="60">
        <f t="shared" si="1086"/>
        <v>0</v>
      </c>
      <c r="H986" s="60">
        <f t="shared" si="1086"/>
        <v>0</v>
      </c>
      <c r="I986" s="60">
        <f t="shared" si="1086"/>
        <v>0</v>
      </c>
      <c r="J986" s="60">
        <f t="shared" si="1086"/>
        <v>0</v>
      </c>
      <c r="K986" s="60">
        <f t="shared" si="1086"/>
        <v>0</v>
      </c>
      <c r="L986" s="60">
        <f t="shared" si="1086"/>
        <v>0</v>
      </c>
      <c r="M986" s="60">
        <f t="shared" si="1086"/>
        <v>0</v>
      </c>
      <c r="N986" s="60">
        <f t="shared" si="1086"/>
        <v>0</v>
      </c>
      <c r="O986" s="60">
        <f t="shared" si="1084"/>
        <v>0</v>
      </c>
      <c r="P986" s="60">
        <f t="shared" ref="P986:S986" si="1087">P985*$B986</f>
        <v>0</v>
      </c>
      <c r="Q986" s="60">
        <f t="shared" si="1087"/>
        <v>0</v>
      </c>
      <c r="R986" s="60">
        <f t="shared" si="1087"/>
        <v>0</v>
      </c>
      <c r="S986" s="60">
        <f t="shared" si="1087"/>
        <v>0</v>
      </c>
      <c r="T986" s="16"/>
      <c r="U986" s="16"/>
      <c r="V986" s="16"/>
      <c r="W986" s="16"/>
      <c r="X986" s="16"/>
      <c r="Y986" s="16"/>
      <c r="Z986" s="16"/>
      <c r="AA986" s="16"/>
    </row>
    <row r="987" ht="12.0" customHeight="1">
      <c r="A987" s="63" t="s">
        <v>100</v>
      </c>
      <c r="B987" s="65">
        <f>1-B986</f>
        <v>0.75</v>
      </c>
      <c r="C987" s="60">
        <f t="shared" ref="C987:N987" si="1088">C985*$B$17</f>
        <v>0</v>
      </c>
      <c r="D987" s="60">
        <f t="shared" si="1088"/>
        <v>0</v>
      </c>
      <c r="E987" s="60">
        <f t="shared" si="1088"/>
        <v>0</v>
      </c>
      <c r="F987" s="60">
        <f t="shared" si="1088"/>
        <v>0</v>
      </c>
      <c r="G987" s="60">
        <f t="shared" si="1088"/>
        <v>0</v>
      </c>
      <c r="H987" s="60">
        <f t="shared" si="1088"/>
        <v>0</v>
      </c>
      <c r="I987" s="60">
        <f t="shared" si="1088"/>
        <v>0</v>
      </c>
      <c r="J987" s="60">
        <f t="shared" si="1088"/>
        <v>0</v>
      </c>
      <c r="K987" s="60">
        <f t="shared" si="1088"/>
        <v>0</v>
      </c>
      <c r="L987" s="60">
        <f t="shared" si="1088"/>
        <v>0</v>
      </c>
      <c r="M987" s="60">
        <f t="shared" si="1088"/>
        <v>0</v>
      </c>
      <c r="N987" s="60">
        <f t="shared" si="1088"/>
        <v>0</v>
      </c>
      <c r="O987" s="60">
        <f t="shared" si="1084"/>
        <v>0</v>
      </c>
      <c r="P987" s="60">
        <f t="shared" ref="P987:S987" si="1089">P985-P986</f>
        <v>0</v>
      </c>
      <c r="Q987" s="60">
        <f t="shared" si="1089"/>
        <v>0</v>
      </c>
      <c r="R987" s="60">
        <f t="shared" si="1089"/>
        <v>0</v>
      </c>
      <c r="S987" s="60">
        <f t="shared" si="1089"/>
        <v>0</v>
      </c>
      <c r="T987" s="16"/>
      <c r="U987" s="16"/>
      <c r="V987" s="16"/>
      <c r="W987" s="16"/>
      <c r="X987" s="16"/>
      <c r="Y987" s="16"/>
      <c r="Z987" s="16"/>
      <c r="AA987" s="16"/>
    </row>
    <row r="988" ht="12.0" customHeight="1">
      <c r="A988" s="51" t="str">
        <f>Vendas!A999</f>
        <v/>
      </c>
      <c r="B988" s="29"/>
      <c r="C988" s="52" t="s">
        <v>73</v>
      </c>
      <c r="D988" s="52" t="s">
        <v>74</v>
      </c>
      <c r="E988" s="52" t="s">
        <v>75</v>
      </c>
      <c r="F988" s="52" t="s">
        <v>76</v>
      </c>
      <c r="G988" s="52" t="s">
        <v>77</v>
      </c>
      <c r="H988" s="52" t="s">
        <v>78</v>
      </c>
      <c r="I988" s="52" t="s">
        <v>79</v>
      </c>
      <c r="J988" s="52" t="s">
        <v>80</v>
      </c>
      <c r="K988" s="52" t="s">
        <v>81</v>
      </c>
      <c r="L988" s="52" t="s">
        <v>82</v>
      </c>
      <c r="M988" s="52" t="s">
        <v>83</v>
      </c>
      <c r="N988" s="52" t="s">
        <v>84</v>
      </c>
      <c r="O988" s="52" t="s">
        <v>26</v>
      </c>
      <c r="P988" s="52" t="s">
        <v>27</v>
      </c>
      <c r="Q988" s="52" t="s">
        <v>28</v>
      </c>
      <c r="R988" s="52" t="s">
        <v>29</v>
      </c>
      <c r="S988" s="52" t="s">
        <v>30</v>
      </c>
      <c r="T988" s="16"/>
      <c r="U988" s="16"/>
      <c r="V988" s="16"/>
      <c r="W988" s="16"/>
      <c r="X988" s="16"/>
      <c r="Y988" s="16"/>
      <c r="Z988" s="16"/>
      <c r="AA988" s="16"/>
    </row>
    <row r="989" ht="12.0" customHeight="1">
      <c r="A989" s="58" t="s">
        <v>102</v>
      </c>
      <c r="B989" s="29"/>
      <c r="C989" s="56" t="str">
        <f>Vendas!C1001</f>
        <v/>
      </c>
      <c r="D989" s="56" t="str">
        <f>Vendas!D1001</f>
        <v/>
      </c>
      <c r="E989" s="56" t="str">
        <f>Vendas!E1001</f>
        <v/>
      </c>
      <c r="F989" s="56" t="str">
        <f>Vendas!F1001</f>
        <v/>
      </c>
      <c r="G989" s="56" t="str">
        <f>Vendas!G1001</f>
        <v/>
      </c>
      <c r="H989" s="56" t="str">
        <f>Vendas!H1001</f>
        <v/>
      </c>
      <c r="I989" s="56" t="str">
        <f>Vendas!I1001</f>
        <v/>
      </c>
      <c r="J989" s="56" t="str">
        <f>Vendas!J1001</f>
        <v/>
      </c>
      <c r="K989" s="56" t="str">
        <f>Vendas!K1001</f>
        <v/>
      </c>
      <c r="L989" s="56" t="str">
        <f>Vendas!L1001</f>
        <v/>
      </c>
      <c r="M989" s="56" t="str">
        <f>Vendas!M1001</f>
        <v/>
      </c>
      <c r="N989" s="56" t="str">
        <f>Vendas!N1001</f>
        <v/>
      </c>
      <c r="O989" s="56">
        <f>SUM(C989:N989)</f>
        <v>0</v>
      </c>
      <c r="P989" s="56" t="str">
        <f>Vendas!P1001</f>
        <v/>
      </c>
      <c r="Q989" s="56" t="str">
        <f>Vendas!Q1001</f>
        <v/>
      </c>
      <c r="R989" s="56" t="str">
        <f>Vendas!R1001</f>
        <v/>
      </c>
      <c r="S989" s="56" t="str">
        <f>Vendas!S1001</f>
        <v/>
      </c>
      <c r="T989" s="16"/>
      <c r="U989" s="16"/>
      <c r="V989" s="16"/>
      <c r="W989" s="16"/>
      <c r="X989" s="16"/>
      <c r="Y989" s="16"/>
      <c r="Z989" s="16"/>
      <c r="AA989" s="16"/>
    </row>
    <row r="990" ht="12.0" customHeight="1">
      <c r="A990" s="63" t="s">
        <v>111</v>
      </c>
      <c r="B990" s="45">
        <v>0.0</v>
      </c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16"/>
      <c r="U990" s="16"/>
      <c r="V990" s="16"/>
      <c r="W990" s="16"/>
      <c r="X990" s="16"/>
      <c r="Y990" s="16"/>
      <c r="Z990" s="16"/>
      <c r="AA990" s="16"/>
    </row>
    <row r="991" ht="12.0" customHeight="1">
      <c r="A991" s="58" t="s">
        <v>103</v>
      </c>
      <c r="B991" s="29"/>
      <c r="C991" s="60">
        <f>Vendas!C1002*(1-$B990)</f>
        <v>0</v>
      </c>
      <c r="D991" s="60">
        <f>Vendas!D1002*(1-$B990)</f>
        <v>0</v>
      </c>
      <c r="E991" s="60">
        <f>Vendas!E1002*(1-$B990)</f>
        <v>0</v>
      </c>
      <c r="F991" s="60">
        <f>Vendas!F1002*(1-$B990)</f>
        <v>0</v>
      </c>
      <c r="G991" s="60">
        <f>Vendas!G1002*(1-$B990)</f>
        <v>0</v>
      </c>
      <c r="H991" s="60">
        <f>Vendas!H1002*(1-$B990)</f>
        <v>0</v>
      </c>
      <c r="I991" s="60">
        <f>Vendas!I1002*(1-$B990)</f>
        <v>0</v>
      </c>
      <c r="J991" s="60">
        <f>Vendas!J1002*(1-$B990)</f>
        <v>0</v>
      </c>
      <c r="K991" s="60">
        <f>Vendas!K1002*(1-$B990)</f>
        <v>0</v>
      </c>
      <c r="L991" s="60">
        <f>Vendas!L1002*(1-$B990)</f>
        <v>0</v>
      </c>
      <c r="M991" s="60">
        <f>Vendas!M1002*(1-$B990)</f>
        <v>0</v>
      </c>
      <c r="N991" s="60">
        <f>Vendas!N1002*(1-$B990)</f>
        <v>0</v>
      </c>
      <c r="O991" s="60">
        <f>AVERAGE(C991:N991)</f>
        <v>0</v>
      </c>
      <c r="P991" s="60">
        <f>Vendas!P1002*(1-Aprovisionamento!$B990)</f>
        <v>0</v>
      </c>
      <c r="Q991" s="60">
        <f>Vendas!Q1002*(1-Aprovisionamento!$B990)</f>
        <v>0</v>
      </c>
      <c r="R991" s="60">
        <f>Vendas!R1002*(1-Aprovisionamento!$B990)</f>
        <v>0</v>
      </c>
      <c r="S991" s="60">
        <f>Vendas!S1002*(1-Aprovisionamento!$B990)</f>
        <v>0</v>
      </c>
      <c r="T991" s="16"/>
      <c r="U991" s="16"/>
      <c r="V991" s="16"/>
      <c r="W991" s="16"/>
      <c r="X991" s="16"/>
      <c r="Y991" s="16"/>
      <c r="Z991" s="16"/>
      <c r="AA991" s="16"/>
    </row>
    <row r="992" ht="12.0" customHeight="1">
      <c r="A992" s="58" t="s">
        <v>112</v>
      </c>
      <c r="B992" s="29"/>
      <c r="C992" s="60">
        <f t="shared" ref="C992:N992" si="1090">C989*C991</f>
        <v>0</v>
      </c>
      <c r="D992" s="60">
        <f t="shared" si="1090"/>
        <v>0</v>
      </c>
      <c r="E992" s="60">
        <f t="shared" si="1090"/>
        <v>0</v>
      </c>
      <c r="F992" s="60">
        <f t="shared" si="1090"/>
        <v>0</v>
      </c>
      <c r="G992" s="60">
        <f t="shared" si="1090"/>
        <v>0</v>
      </c>
      <c r="H992" s="60">
        <f t="shared" si="1090"/>
        <v>0</v>
      </c>
      <c r="I992" s="60">
        <f t="shared" si="1090"/>
        <v>0</v>
      </c>
      <c r="J992" s="60">
        <f t="shared" si="1090"/>
        <v>0</v>
      </c>
      <c r="K992" s="60">
        <f t="shared" si="1090"/>
        <v>0</v>
      </c>
      <c r="L992" s="60">
        <f t="shared" si="1090"/>
        <v>0</v>
      </c>
      <c r="M992" s="60">
        <f t="shared" si="1090"/>
        <v>0</v>
      </c>
      <c r="N992" s="60">
        <f t="shared" si="1090"/>
        <v>0</v>
      </c>
      <c r="O992" s="60">
        <f>SUM(C992:N992)</f>
        <v>0</v>
      </c>
      <c r="P992" s="60">
        <f t="shared" ref="P992:S992" si="1091">P989*P991</f>
        <v>0</v>
      </c>
      <c r="Q992" s="60">
        <f t="shared" si="1091"/>
        <v>0</v>
      </c>
      <c r="R992" s="60">
        <f t="shared" si="1091"/>
        <v>0</v>
      </c>
      <c r="S992" s="60">
        <f t="shared" si="1091"/>
        <v>0</v>
      </c>
      <c r="T992" s="16"/>
      <c r="U992" s="16"/>
      <c r="V992" s="16"/>
      <c r="W992" s="16"/>
      <c r="X992" s="16"/>
      <c r="Y992" s="16"/>
      <c r="Z992" s="16"/>
      <c r="AA992" s="16"/>
    </row>
    <row r="993" ht="12.0" customHeight="1">
      <c r="A993" s="58" t="s">
        <v>96</v>
      </c>
      <c r="B993" s="29"/>
      <c r="C993" s="61" t="str">
        <f>Vendas!C1004</f>
        <v/>
      </c>
      <c r="D993" s="61" t="str">
        <f>Vendas!D1004</f>
        <v/>
      </c>
      <c r="E993" s="61" t="str">
        <f>Vendas!E1004</f>
        <v/>
      </c>
      <c r="F993" s="61" t="str">
        <f>Vendas!F1004</f>
        <v/>
      </c>
      <c r="G993" s="61" t="str">
        <f>Vendas!G1004</f>
        <v/>
      </c>
      <c r="H993" s="61" t="str">
        <f>Vendas!H1004</f>
        <v/>
      </c>
      <c r="I993" s="61" t="str">
        <f>Vendas!I1004</f>
        <v/>
      </c>
      <c r="J993" s="61" t="str">
        <f>Vendas!J1004</f>
        <v/>
      </c>
      <c r="K993" s="61" t="str">
        <f>Vendas!K1004</f>
        <v/>
      </c>
      <c r="L993" s="61" t="str">
        <f>Vendas!L1004</f>
        <v/>
      </c>
      <c r="M993" s="61" t="str">
        <f>Vendas!M1004</f>
        <v/>
      </c>
      <c r="N993" s="61" t="str">
        <f>Vendas!N1004</f>
        <v/>
      </c>
      <c r="O993" s="60"/>
      <c r="P993" s="60"/>
      <c r="Q993" s="60"/>
      <c r="R993" s="60"/>
      <c r="S993" s="60"/>
      <c r="T993" s="16"/>
      <c r="U993" s="16"/>
      <c r="V993" s="16"/>
      <c r="W993" s="16"/>
      <c r="X993" s="16"/>
      <c r="Y993" s="16"/>
      <c r="Z993" s="16"/>
      <c r="AA993" s="16"/>
    </row>
    <row r="994" ht="12.0" customHeight="1">
      <c r="A994" s="58" t="s">
        <v>113</v>
      </c>
      <c r="B994" s="29"/>
      <c r="C994" s="60">
        <f t="shared" ref="C994:N994" si="1092">C992*C993</f>
        <v>0</v>
      </c>
      <c r="D994" s="60">
        <f t="shared" si="1092"/>
        <v>0</v>
      </c>
      <c r="E994" s="60">
        <f t="shared" si="1092"/>
        <v>0</v>
      </c>
      <c r="F994" s="60">
        <f t="shared" si="1092"/>
        <v>0</v>
      </c>
      <c r="G994" s="60">
        <f t="shared" si="1092"/>
        <v>0</v>
      </c>
      <c r="H994" s="60">
        <f t="shared" si="1092"/>
        <v>0</v>
      </c>
      <c r="I994" s="60">
        <f t="shared" si="1092"/>
        <v>0</v>
      </c>
      <c r="J994" s="60">
        <f t="shared" si="1092"/>
        <v>0</v>
      </c>
      <c r="K994" s="60">
        <f t="shared" si="1092"/>
        <v>0</v>
      </c>
      <c r="L994" s="60">
        <f t="shared" si="1092"/>
        <v>0</v>
      </c>
      <c r="M994" s="60">
        <f t="shared" si="1092"/>
        <v>0</v>
      </c>
      <c r="N994" s="60">
        <f t="shared" si="1092"/>
        <v>0</v>
      </c>
      <c r="O994" s="60">
        <f t="shared" ref="O994:O997" si="1095">SUM(C994:N994)</f>
        <v>0</v>
      </c>
      <c r="P994" s="60">
        <f t="shared" ref="P994:S994" si="1093">P992*$C993</f>
        <v>0</v>
      </c>
      <c r="Q994" s="60">
        <f t="shared" si="1093"/>
        <v>0</v>
      </c>
      <c r="R994" s="60">
        <f t="shared" si="1093"/>
        <v>0</v>
      </c>
      <c r="S994" s="60">
        <f t="shared" si="1093"/>
        <v>0</v>
      </c>
      <c r="T994" s="16"/>
      <c r="U994" s="16"/>
      <c r="V994" s="16"/>
      <c r="W994" s="16"/>
      <c r="X994" s="16"/>
      <c r="Y994" s="16"/>
      <c r="Z994" s="16"/>
      <c r="AA994" s="16"/>
    </row>
    <row r="995" ht="12.0" customHeight="1">
      <c r="A995" s="58" t="s">
        <v>98</v>
      </c>
      <c r="B995" s="29"/>
      <c r="C995" s="60">
        <f t="shared" ref="C995:N995" si="1094">C992+C994</f>
        <v>0</v>
      </c>
      <c r="D995" s="60">
        <f t="shared" si="1094"/>
        <v>0</v>
      </c>
      <c r="E995" s="60">
        <f t="shared" si="1094"/>
        <v>0</v>
      </c>
      <c r="F995" s="60">
        <f t="shared" si="1094"/>
        <v>0</v>
      </c>
      <c r="G995" s="60">
        <f t="shared" si="1094"/>
        <v>0</v>
      </c>
      <c r="H995" s="60">
        <f t="shared" si="1094"/>
        <v>0</v>
      </c>
      <c r="I995" s="60">
        <f t="shared" si="1094"/>
        <v>0</v>
      </c>
      <c r="J995" s="60">
        <f t="shared" si="1094"/>
        <v>0</v>
      </c>
      <c r="K995" s="60">
        <f t="shared" si="1094"/>
        <v>0</v>
      </c>
      <c r="L995" s="60">
        <f t="shared" si="1094"/>
        <v>0</v>
      </c>
      <c r="M995" s="60">
        <f t="shared" si="1094"/>
        <v>0</v>
      </c>
      <c r="N995" s="60">
        <f t="shared" si="1094"/>
        <v>0</v>
      </c>
      <c r="O995" s="60">
        <f t="shared" si="1095"/>
        <v>0</v>
      </c>
      <c r="P995" s="60">
        <f t="shared" ref="P995:S995" si="1096">P992+P994</f>
        <v>0</v>
      </c>
      <c r="Q995" s="60">
        <f t="shared" si="1096"/>
        <v>0</v>
      </c>
      <c r="R995" s="60">
        <f t="shared" si="1096"/>
        <v>0</v>
      </c>
      <c r="S995" s="60">
        <f t="shared" si="1096"/>
        <v>0</v>
      </c>
      <c r="T995" s="16"/>
      <c r="U995" s="16"/>
      <c r="V995" s="16"/>
      <c r="W995" s="16"/>
      <c r="X995" s="16"/>
      <c r="Y995" s="16"/>
      <c r="Z995" s="16"/>
      <c r="AA995" s="16"/>
    </row>
    <row r="996" ht="12.0" customHeight="1">
      <c r="A996" s="63" t="s">
        <v>99</v>
      </c>
      <c r="B996" s="64">
        <v>0.25</v>
      </c>
      <c r="C996" s="60">
        <f t="shared" ref="C996:N996" si="1097">C995*$B$16</f>
        <v>0</v>
      </c>
      <c r="D996" s="60">
        <f t="shared" si="1097"/>
        <v>0</v>
      </c>
      <c r="E996" s="60">
        <f t="shared" si="1097"/>
        <v>0</v>
      </c>
      <c r="F996" s="60">
        <f t="shared" si="1097"/>
        <v>0</v>
      </c>
      <c r="G996" s="60">
        <f t="shared" si="1097"/>
        <v>0</v>
      </c>
      <c r="H996" s="60">
        <f t="shared" si="1097"/>
        <v>0</v>
      </c>
      <c r="I996" s="60">
        <f t="shared" si="1097"/>
        <v>0</v>
      </c>
      <c r="J996" s="60">
        <f t="shared" si="1097"/>
        <v>0</v>
      </c>
      <c r="K996" s="60">
        <f t="shared" si="1097"/>
        <v>0</v>
      </c>
      <c r="L996" s="60">
        <f t="shared" si="1097"/>
        <v>0</v>
      </c>
      <c r="M996" s="60">
        <f t="shared" si="1097"/>
        <v>0</v>
      </c>
      <c r="N996" s="60">
        <f t="shared" si="1097"/>
        <v>0</v>
      </c>
      <c r="O996" s="60">
        <f t="shared" si="1095"/>
        <v>0</v>
      </c>
      <c r="P996" s="60">
        <f t="shared" ref="P996:S996" si="1098">P995*$B996</f>
        <v>0</v>
      </c>
      <c r="Q996" s="60">
        <f t="shared" si="1098"/>
        <v>0</v>
      </c>
      <c r="R996" s="60">
        <f t="shared" si="1098"/>
        <v>0</v>
      </c>
      <c r="S996" s="60">
        <f t="shared" si="1098"/>
        <v>0</v>
      </c>
      <c r="T996" s="16"/>
      <c r="U996" s="16"/>
      <c r="V996" s="16"/>
      <c r="W996" s="16"/>
      <c r="X996" s="16"/>
      <c r="Y996" s="16"/>
      <c r="Z996" s="16"/>
      <c r="AA996" s="16"/>
    </row>
    <row r="997" ht="12.0" customHeight="1">
      <c r="A997" s="63" t="s">
        <v>100</v>
      </c>
      <c r="B997" s="65">
        <f>1-B996</f>
        <v>0.75</v>
      </c>
      <c r="C997" s="60">
        <f t="shared" ref="C997:N997" si="1099">C995*$B$17</f>
        <v>0</v>
      </c>
      <c r="D997" s="60">
        <f t="shared" si="1099"/>
        <v>0</v>
      </c>
      <c r="E997" s="60">
        <f t="shared" si="1099"/>
        <v>0</v>
      </c>
      <c r="F997" s="60">
        <f t="shared" si="1099"/>
        <v>0</v>
      </c>
      <c r="G997" s="60">
        <f t="shared" si="1099"/>
        <v>0</v>
      </c>
      <c r="H997" s="60">
        <f t="shared" si="1099"/>
        <v>0</v>
      </c>
      <c r="I997" s="60">
        <f t="shared" si="1099"/>
        <v>0</v>
      </c>
      <c r="J997" s="60">
        <f t="shared" si="1099"/>
        <v>0</v>
      </c>
      <c r="K997" s="60">
        <f t="shared" si="1099"/>
        <v>0</v>
      </c>
      <c r="L997" s="60">
        <f t="shared" si="1099"/>
        <v>0</v>
      </c>
      <c r="M997" s="60">
        <f t="shared" si="1099"/>
        <v>0</v>
      </c>
      <c r="N997" s="60">
        <f t="shared" si="1099"/>
        <v>0</v>
      </c>
      <c r="O997" s="60">
        <f t="shared" si="1095"/>
        <v>0</v>
      </c>
      <c r="P997" s="60">
        <f t="shared" ref="P997:S997" si="1100">P995-P996</f>
        <v>0</v>
      </c>
      <c r="Q997" s="60">
        <f t="shared" si="1100"/>
        <v>0</v>
      </c>
      <c r="R997" s="60">
        <f t="shared" si="1100"/>
        <v>0</v>
      </c>
      <c r="S997" s="60">
        <f t="shared" si="1100"/>
        <v>0</v>
      </c>
      <c r="T997" s="16"/>
      <c r="U997" s="16"/>
      <c r="V997" s="16"/>
      <c r="W997" s="16"/>
      <c r="X997" s="16"/>
      <c r="Y997" s="16"/>
      <c r="Z997" s="16"/>
      <c r="AA997" s="16"/>
    </row>
    <row r="998" ht="12.0" customHeight="1">
      <c r="A998" s="51" t="str">
        <f>Vendas!A1009</f>
        <v/>
      </c>
      <c r="B998" s="29"/>
      <c r="C998" s="52" t="s">
        <v>73</v>
      </c>
      <c r="D998" s="52" t="s">
        <v>74</v>
      </c>
      <c r="E998" s="52" t="s">
        <v>75</v>
      </c>
      <c r="F998" s="52" t="s">
        <v>76</v>
      </c>
      <c r="G998" s="52" t="s">
        <v>77</v>
      </c>
      <c r="H998" s="52" t="s">
        <v>78</v>
      </c>
      <c r="I998" s="52" t="s">
        <v>79</v>
      </c>
      <c r="J998" s="52" t="s">
        <v>80</v>
      </c>
      <c r="K998" s="52" t="s">
        <v>81</v>
      </c>
      <c r="L998" s="52" t="s">
        <v>82</v>
      </c>
      <c r="M998" s="52" t="s">
        <v>83</v>
      </c>
      <c r="N998" s="52" t="s">
        <v>84</v>
      </c>
      <c r="O998" s="52" t="s">
        <v>26</v>
      </c>
      <c r="P998" s="52" t="s">
        <v>27</v>
      </c>
      <c r="Q998" s="52" t="s">
        <v>28</v>
      </c>
      <c r="R998" s="52" t="s">
        <v>29</v>
      </c>
      <c r="S998" s="52" t="s">
        <v>30</v>
      </c>
      <c r="T998" s="16"/>
      <c r="U998" s="16"/>
      <c r="V998" s="16"/>
      <c r="W998" s="16"/>
      <c r="X998" s="16"/>
      <c r="Y998" s="16"/>
      <c r="Z998" s="16"/>
      <c r="AA998" s="16"/>
    </row>
    <row r="999" ht="12.0" customHeight="1">
      <c r="A999" s="58" t="s">
        <v>102</v>
      </c>
      <c r="B999" s="29"/>
      <c r="C999" s="56" t="str">
        <f>Vendas!C1011</f>
        <v/>
      </c>
      <c r="D999" s="56" t="str">
        <f>Vendas!D1011</f>
        <v/>
      </c>
      <c r="E999" s="56" t="str">
        <f>Vendas!E1011</f>
        <v/>
      </c>
      <c r="F999" s="56" t="str">
        <f>Vendas!F1011</f>
        <v/>
      </c>
      <c r="G999" s="56" t="str">
        <f>Vendas!G1011</f>
        <v/>
      </c>
      <c r="H999" s="56" t="str">
        <f>Vendas!H1011</f>
        <v/>
      </c>
      <c r="I999" s="56" t="str">
        <f>Vendas!I1011</f>
        <v/>
      </c>
      <c r="J999" s="56" t="str">
        <f>Vendas!J1011</f>
        <v/>
      </c>
      <c r="K999" s="56" t="str">
        <f>Vendas!K1011</f>
        <v/>
      </c>
      <c r="L999" s="56" t="str">
        <f>Vendas!L1011</f>
        <v/>
      </c>
      <c r="M999" s="56" t="str">
        <f>Vendas!M1011</f>
        <v/>
      </c>
      <c r="N999" s="56" t="str">
        <f>Vendas!N1011</f>
        <v/>
      </c>
      <c r="O999" s="56">
        <f>SUM(C999:N999)</f>
        <v>0</v>
      </c>
      <c r="P999" s="56" t="str">
        <f>Vendas!P1011</f>
        <v/>
      </c>
      <c r="Q999" s="56" t="str">
        <f>Vendas!Q1011</f>
        <v/>
      </c>
      <c r="R999" s="56" t="str">
        <f>Vendas!R1011</f>
        <v/>
      </c>
      <c r="S999" s="56" t="str">
        <f>Vendas!S1011</f>
        <v/>
      </c>
      <c r="T999" s="16"/>
      <c r="U999" s="16"/>
      <c r="V999" s="16"/>
      <c r="W999" s="16"/>
      <c r="X999" s="16"/>
      <c r="Y999" s="16"/>
      <c r="Z999" s="16"/>
      <c r="AA999" s="16"/>
    </row>
    <row r="1000" ht="12.0" customHeight="1">
      <c r="A1000" s="63" t="s">
        <v>111</v>
      </c>
      <c r="B1000" s="45">
        <v>0.0</v>
      </c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16"/>
      <c r="U1000" s="16"/>
      <c r="V1000" s="16"/>
      <c r="W1000" s="16"/>
      <c r="X1000" s="16"/>
      <c r="Y1000" s="16"/>
      <c r="Z1000" s="16"/>
      <c r="AA1000" s="16"/>
    </row>
    <row r="1001" ht="12.0" customHeight="1">
      <c r="A1001" s="58" t="s">
        <v>103</v>
      </c>
      <c r="B1001" s="29"/>
      <c r="C1001" s="60">
        <f>Vendas!C1012*(1-$B1000)</f>
        <v>0</v>
      </c>
      <c r="D1001" s="60">
        <f>Vendas!D1012*(1-$B1000)</f>
        <v>0</v>
      </c>
      <c r="E1001" s="60">
        <f>Vendas!E1012*(1-$B1000)</f>
        <v>0</v>
      </c>
      <c r="F1001" s="60">
        <f>Vendas!F1012*(1-$B1000)</f>
        <v>0</v>
      </c>
      <c r="G1001" s="60">
        <f>Vendas!G1012*(1-$B1000)</f>
        <v>0</v>
      </c>
      <c r="H1001" s="60">
        <f>Vendas!H1012*(1-$B1000)</f>
        <v>0</v>
      </c>
      <c r="I1001" s="60">
        <f>Vendas!I1012*(1-$B1000)</f>
        <v>0</v>
      </c>
      <c r="J1001" s="60">
        <f>Vendas!J1012*(1-$B1000)</f>
        <v>0</v>
      </c>
      <c r="K1001" s="60">
        <f>Vendas!K1012*(1-$B1000)</f>
        <v>0</v>
      </c>
      <c r="L1001" s="60">
        <f>Vendas!L1012*(1-$B1000)</f>
        <v>0</v>
      </c>
      <c r="M1001" s="60">
        <f>Vendas!M1012*(1-$B1000)</f>
        <v>0</v>
      </c>
      <c r="N1001" s="60">
        <f>Vendas!N1012*(1-$B1000)</f>
        <v>0</v>
      </c>
      <c r="O1001" s="60">
        <f>AVERAGE(C1001:N1001)</f>
        <v>0</v>
      </c>
      <c r="P1001" s="60">
        <f>Vendas!P1012*(1-Aprovisionamento!$B1000)</f>
        <v>0</v>
      </c>
      <c r="Q1001" s="60">
        <f>Vendas!Q1012*(1-Aprovisionamento!$B1000)</f>
        <v>0</v>
      </c>
      <c r="R1001" s="60">
        <f>Vendas!R1012*(1-Aprovisionamento!$B1000)</f>
        <v>0</v>
      </c>
      <c r="S1001" s="60">
        <f>Vendas!S1012*(1-Aprovisionamento!$B1000)</f>
        <v>0</v>
      </c>
      <c r="T1001" s="16"/>
      <c r="U1001" s="16"/>
      <c r="V1001" s="16"/>
      <c r="W1001" s="16"/>
      <c r="X1001" s="16"/>
      <c r="Y1001" s="16"/>
      <c r="Z1001" s="16"/>
      <c r="AA1001" s="16"/>
    </row>
    <row r="1002" ht="12.0" customHeight="1">
      <c r="A1002" s="58" t="s">
        <v>112</v>
      </c>
      <c r="B1002" s="29"/>
      <c r="C1002" s="60">
        <f t="shared" ref="C1002:N1002" si="1101">C999*C1001</f>
        <v>0</v>
      </c>
      <c r="D1002" s="60">
        <f t="shared" si="1101"/>
        <v>0</v>
      </c>
      <c r="E1002" s="60">
        <f t="shared" si="1101"/>
        <v>0</v>
      </c>
      <c r="F1002" s="60">
        <f t="shared" si="1101"/>
        <v>0</v>
      </c>
      <c r="G1002" s="60">
        <f t="shared" si="1101"/>
        <v>0</v>
      </c>
      <c r="H1002" s="60">
        <f t="shared" si="1101"/>
        <v>0</v>
      </c>
      <c r="I1002" s="60">
        <f t="shared" si="1101"/>
        <v>0</v>
      </c>
      <c r="J1002" s="60">
        <f t="shared" si="1101"/>
        <v>0</v>
      </c>
      <c r="K1002" s="60">
        <f t="shared" si="1101"/>
        <v>0</v>
      </c>
      <c r="L1002" s="60">
        <f t="shared" si="1101"/>
        <v>0</v>
      </c>
      <c r="M1002" s="60">
        <f t="shared" si="1101"/>
        <v>0</v>
      </c>
      <c r="N1002" s="60">
        <f t="shared" si="1101"/>
        <v>0</v>
      </c>
      <c r="O1002" s="60">
        <f>SUM(C1002:N1002)</f>
        <v>0</v>
      </c>
      <c r="P1002" s="60">
        <f t="shared" ref="P1002:S1002" si="1102">P999*P1001</f>
        <v>0</v>
      </c>
      <c r="Q1002" s="60">
        <f t="shared" si="1102"/>
        <v>0</v>
      </c>
      <c r="R1002" s="60">
        <f t="shared" si="1102"/>
        <v>0</v>
      </c>
      <c r="S1002" s="60">
        <f t="shared" si="1102"/>
        <v>0</v>
      </c>
      <c r="T1002" s="16"/>
      <c r="U1002" s="16"/>
      <c r="V1002" s="16"/>
      <c r="W1002" s="16"/>
      <c r="X1002" s="16"/>
      <c r="Y1002" s="16"/>
      <c r="Z1002" s="16"/>
      <c r="AA1002" s="16"/>
    </row>
    <row r="1003" ht="12.0" customHeight="1">
      <c r="A1003" s="58" t="s">
        <v>96</v>
      </c>
      <c r="B1003" s="29"/>
      <c r="C1003" s="61" t="str">
        <f>Vendas!C1014</f>
        <v/>
      </c>
      <c r="D1003" s="61" t="str">
        <f>Vendas!D1014</f>
        <v/>
      </c>
      <c r="E1003" s="61" t="str">
        <f>Vendas!E1014</f>
        <v/>
      </c>
      <c r="F1003" s="61" t="str">
        <f>Vendas!F1014</f>
        <v/>
      </c>
      <c r="G1003" s="61" t="str">
        <f>Vendas!G1014</f>
        <v/>
      </c>
      <c r="H1003" s="61" t="str">
        <f>Vendas!H1014</f>
        <v/>
      </c>
      <c r="I1003" s="61" t="str">
        <f>Vendas!I1014</f>
        <v/>
      </c>
      <c r="J1003" s="61" t="str">
        <f>Vendas!J1014</f>
        <v/>
      </c>
      <c r="K1003" s="61" t="str">
        <f>Vendas!K1014</f>
        <v/>
      </c>
      <c r="L1003" s="61" t="str">
        <f>Vendas!L1014</f>
        <v/>
      </c>
      <c r="M1003" s="61" t="str">
        <f>Vendas!M1014</f>
        <v/>
      </c>
      <c r="N1003" s="61" t="str">
        <f>Vendas!N1014</f>
        <v/>
      </c>
      <c r="O1003" s="60"/>
      <c r="P1003" s="60"/>
      <c r="Q1003" s="60"/>
      <c r="R1003" s="60"/>
      <c r="S1003" s="60"/>
      <c r="T1003" s="16"/>
      <c r="U1003" s="16"/>
      <c r="V1003" s="16"/>
      <c r="W1003" s="16"/>
      <c r="X1003" s="16"/>
      <c r="Y1003" s="16"/>
      <c r="Z1003" s="16"/>
      <c r="AA1003" s="16"/>
    </row>
    <row r="1004" ht="12.0" customHeight="1">
      <c r="A1004" s="58" t="s">
        <v>113</v>
      </c>
      <c r="B1004" s="29"/>
      <c r="C1004" s="60">
        <f t="shared" ref="C1004:N1004" si="1103">C1002*C1003</f>
        <v>0</v>
      </c>
      <c r="D1004" s="60">
        <f t="shared" si="1103"/>
        <v>0</v>
      </c>
      <c r="E1004" s="60">
        <f t="shared" si="1103"/>
        <v>0</v>
      </c>
      <c r="F1004" s="60">
        <f t="shared" si="1103"/>
        <v>0</v>
      </c>
      <c r="G1004" s="60">
        <f t="shared" si="1103"/>
        <v>0</v>
      </c>
      <c r="H1004" s="60">
        <f t="shared" si="1103"/>
        <v>0</v>
      </c>
      <c r="I1004" s="60">
        <f t="shared" si="1103"/>
        <v>0</v>
      </c>
      <c r="J1004" s="60">
        <f t="shared" si="1103"/>
        <v>0</v>
      </c>
      <c r="K1004" s="60">
        <f t="shared" si="1103"/>
        <v>0</v>
      </c>
      <c r="L1004" s="60">
        <f t="shared" si="1103"/>
        <v>0</v>
      </c>
      <c r="M1004" s="60">
        <f t="shared" si="1103"/>
        <v>0</v>
      </c>
      <c r="N1004" s="60">
        <f t="shared" si="1103"/>
        <v>0</v>
      </c>
      <c r="O1004" s="60">
        <f t="shared" ref="O1004:O1007" si="1106">SUM(C1004:N1004)</f>
        <v>0</v>
      </c>
      <c r="P1004" s="60">
        <f t="shared" ref="P1004:S1004" si="1104">P1002*$C1003</f>
        <v>0</v>
      </c>
      <c r="Q1004" s="60">
        <f t="shared" si="1104"/>
        <v>0</v>
      </c>
      <c r="R1004" s="60">
        <f t="shared" si="1104"/>
        <v>0</v>
      </c>
      <c r="S1004" s="60">
        <f t="shared" si="1104"/>
        <v>0</v>
      </c>
      <c r="T1004" s="16"/>
      <c r="U1004" s="16"/>
      <c r="V1004" s="16"/>
      <c r="W1004" s="16"/>
      <c r="X1004" s="16"/>
      <c r="Y1004" s="16"/>
      <c r="Z1004" s="16"/>
      <c r="AA1004" s="16"/>
    </row>
    <row r="1005" ht="12.0" customHeight="1">
      <c r="A1005" s="58" t="s">
        <v>98</v>
      </c>
      <c r="B1005" s="29"/>
      <c r="C1005" s="60">
        <f t="shared" ref="C1005:N1005" si="1105">C1002+C1004</f>
        <v>0</v>
      </c>
      <c r="D1005" s="60">
        <f t="shared" si="1105"/>
        <v>0</v>
      </c>
      <c r="E1005" s="60">
        <f t="shared" si="1105"/>
        <v>0</v>
      </c>
      <c r="F1005" s="60">
        <f t="shared" si="1105"/>
        <v>0</v>
      </c>
      <c r="G1005" s="60">
        <f t="shared" si="1105"/>
        <v>0</v>
      </c>
      <c r="H1005" s="60">
        <f t="shared" si="1105"/>
        <v>0</v>
      </c>
      <c r="I1005" s="60">
        <f t="shared" si="1105"/>
        <v>0</v>
      </c>
      <c r="J1005" s="60">
        <f t="shared" si="1105"/>
        <v>0</v>
      </c>
      <c r="K1005" s="60">
        <f t="shared" si="1105"/>
        <v>0</v>
      </c>
      <c r="L1005" s="60">
        <f t="shared" si="1105"/>
        <v>0</v>
      </c>
      <c r="M1005" s="60">
        <f t="shared" si="1105"/>
        <v>0</v>
      </c>
      <c r="N1005" s="60">
        <f t="shared" si="1105"/>
        <v>0</v>
      </c>
      <c r="O1005" s="60">
        <f t="shared" si="1106"/>
        <v>0</v>
      </c>
      <c r="P1005" s="60">
        <f t="shared" ref="P1005:S1005" si="1107">P1002+P1004</f>
        <v>0</v>
      </c>
      <c r="Q1005" s="60">
        <f t="shared" si="1107"/>
        <v>0</v>
      </c>
      <c r="R1005" s="60">
        <f t="shared" si="1107"/>
        <v>0</v>
      </c>
      <c r="S1005" s="60">
        <f t="shared" si="1107"/>
        <v>0</v>
      </c>
      <c r="T1005" s="16"/>
      <c r="U1005" s="16"/>
      <c r="V1005" s="16"/>
      <c r="W1005" s="16"/>
      <c r="X1005" s="16"/>
      <c r="Y1005" s="16"/>
      <c r="Z1005" s="16"/>
      <c r="AA1005" s="16"/>
    </row>
    <row r="1006" ht="12.0" customHeight="1">
      <c r="A1006" s="63" t="s">
        <v>99</v>
      </c>
      <c r="B1006" s="64">
        <v>0.25</v>
      </c>
      <c r="C1006" s="60">
        <f t="shared" ref="C1006:N1006" si="1108">C1005*$B$16</f>
        <v>0</v>
      </c>
      <c r="D1006" s="60">
        <f t="shared" si="1108"/>
        <v>0</v>
      </c>
      <c r="E1006" s="60">
        <f t="shared" si="1108"/>
        <v>0</v>
      </c>
      <c r="F1006" s="60">
        <f t="shared" si="1108"/>
        <v>0</v>
      </c>
      <c r="G1006" s="60">
        <f t="shared" si="1108"/>
        <v>0</v>
      </c>
      <c r="H1006" s="60">
        <f t="shared" si="1108"/>
        <v>0</v>
      </c>
      <c r="I1006" s="60">
        <f t="shared" si="1108"/>
        <v>0</v>
      </c>
      <c r="J1006" s="60">
        <f t="shared" si="1108"/>
        <v>0</v>
      </c>
      <c r="K1006" s="60">
        <f t="shared" si="1108"/>
        <v>0</v>
      </c>
      <c r="L1006" s="60">
        <f t="shared" si="1108"/>
        <v>0</v>
      </c>
      <c r="M1006" s="60">
        <f t="shared" si="1108"/>
        <v>0</v>
      </c>
      <c r="N1006" s="60">
        <f t="shared" si="1108"/>
        <v>0</v>
      </c>
      <c r="O1006" s="60">
        <f t="shared" si="1106"/>
        <v>0</v>
      </c>
      <c r="P1006" s="60">
        <f t="shared" ref="P1006:S1006" si="1109">P1005*$B1006</f>
        <v>0</v>
      </c>
      <c r="Q1006" s="60">
        <f t="shared" si="1109"/>
        <v>0</v>
      </c>
      <c r="R1006" s="60">
        <f t="shared" si="1109"/>
        <v>0</v>
      </c>
      <c r="S1006" s="60">
        <f t="shared" si="1109"/>
        <v>0</v>
      </c>
      <c r="T1006" s="16"/>
      <c r="U1006" s="16"/>
      <c r="V1006" s="16"/>
      <c r="W1006" s="16"/>
      <c r="X1006" s="16"/>
      <c r="Y1006" s="16"/>
      <c r="Z1006" s="16"/>
      <c r="AA1006" s="16"/>
    </row>
    <row r="1007" ht="12.0" customHeight="1">
      <c r="A1007" s="63" t="s">
        <v>100</v>
      </c>
      <c r="B1007" s="65">
        <f>1-B1006</f>
        <v>0.75</v>
      </c>
      <c r="C1007" s="60">
        <f t="shared" ref="C1007:N1007" si="1110">C1005*$B$17</f>
        <v>0</v>
      </c>
      <c r="D1007" s="60">
        <f t="shared" si="1110"/>
        <v>0</v>
      </c>
      <c r="E1007" s="60">
        <f t="shared" si="1110"/>
        <v>0</v>
      </c>
      <c r="F1007" s="60">
        <f t="shared" si="1110"/>
        <v>0</v>
      </c>
      <c r="G1007" s="60">
        <f t="shared" si="1110"/>
        <v>0</v>
      </c>
      <c r="H1007" s="60">
        <f t="shared" si="1110"/>
        <v>0</v>
      </c>
      <c r="I1007" s="60">
        <f t="shared" si="1110"/>
        <v>0</v>
      </c>
      <c r="J1007" s="60">
        <f t="shared" si="1110"/>
        <v>0</v>
      </c>
      <c r="K1007" s="60">
        <f t="shared" si="1110"/>
        <v>0</v>
      </c>
      <c r="L1007" s="60">
        <f t="shared" si="1110"/>
        <v>0</v>
      </c>
      <c r="M1007" s="60">
        <f t="shared" si="1110"/>
        <v>0</v>
      </c>
      <c r="N1007" s="60">
        <f t="shared" si="1110"/>
        <v>0</v>
      </c>
      <c r="O1007" s="60">
        <f t="shared" si="1106"/>
        <v>0</v>
      </c>
      <c r="P1007" s="60">
        <f t="shared" ref="P1007:S1007" si="1111">P1005-P1006</f>
        <v>0</v>
      </c>
      <c r="Q1007" s="60">
        <f t="shared" si="1111"/>
        <v>0</v>
      </c>
      <c r="R1007" s="60">
        <f t="shared" si="1111"/>
        <v>0</v>
      </c>
      <c r="S1007" s="60">
        <f t="shared" si="1111"/>
        <v>0</v>
      </c>
      <c r="T1007" s="16"/>
      <c r="U1007" s="16"/>
      <c r="V1007" s="16"/>
      <c r="W1007" s="16"/>
      <c r="X1007" s="16"/>
      <c r="Y1007" s="16"/>
      <c r="Z1007" s="16"/>
      <c r="AA1007" s="16"/>
    </row>
  </sheetData>
  <mergeCells count="700">
    <mergeCell ref="A498:B498"/>
    <mergeCell ref="A499:B499"/>
    <mergeCell ref="A501:B501"/>
    <mergeCell ref="A502:B502"/>
    <mergeCell ref="A503:B503"/>
    <mergeCell ref="A504:B504"/>
    <mergeCell ref="A505:B505"/>
    <mergeCell ref="A508:B508"/>
    <mergeCell ref="A509:B509"/>
    <mergeCell ref="A511:B511"/>
    <mergeCell ref="A512:B512"/>
    <mergeCell ref="A513:B513"/>
    <mergeCell ref="A514:B514"/>
    <mergeCell ref="A515:B515"/>
    <mergeCell ref="A518:B518"/>
    <mergeCell ref="A519:B519"/>
    <mergeCell ref="A521:B521"/>
    <mergeCell ref="A522:B522"/>
    <mergeCell ref="A523:B523"/>
    <mergeCell ref="A524:B524"/>
    <mergeCell ref="A525:B525"/>
    <mergeCell ref="A528:B528"/>
    <mergeCell ref="A529:B529"/>
    <mergeCell ref="A531:B531"/>
    <mergeCell ref="A532:B532"/>
    <mergeCell ref="A533:B533"/>
    <mergeCell ref="A534:B534"/>
    <mergeCell ref="A535:B535"/>
    <mergeCell ref="A538:B538"/>
    <mergeCell ref="A539:B539"/>
    <mergeCell ref="A541:B541"/>
    <mergeCell ref="A542:B542"/>
    <mergeCell ref="A543:B543"/>
    <mergeCell ref="A544:B544"/>
    <mergeCell ref="A545:B545"/>
    <mergeCell ref="A548:B548"/>
    <mergeCell ref="A549:B549"/>
    <mergeCell ref="A551:B551"/>
    <mergeCell ref="A552:B552"/>
    <mergeCell ref="A553:B553"/>
    <mergeCell ref="A554:B554"/>
    <mergeCell ref="A555:B555"/>
    <mergeCell ref="A558:B558"/>
    <mergeCell ref="A559:B559"/>
    <mergeCell ref="A561:B561"/>
    <mergeCell ref="A562:B562"/>
    <mergeCell ref="A563:B563"/>
    <mergeCell ref="A564:B564"/>
    <mergeCell ref="A565:B565"/>
    <mergeCell ref="A568:B568"/>
    <mergeCell ref="A569:B569"/>
    <mergeCell ref="A571:B571"/>
    <mergeCell ref="A572:B572"/>
    <mergeCell ref="A573:B573"/>
    <mergeCell ref="A574:B574"/>
    <mergeCell ref="A575:B575"/>
    <mergeCell ref="A578:B578"/>
    <mergeCell ref="A579:B579"/>
    <mergeCell ref="A581:B581"/>
    <mergeCell ref="A582:B582"/>
    <mergeCell ref="A583:B583"/>
    <mergeCell ref="A584:B584"/>
    <mergeCell ref="A585:B585"/>
    <mergeCell ref="A588:B588"/>
    <mergeCell ref="A589:B589"/>
    <mergeCell ref="A591:B591"/>
    <mergeCell ref="A592:B592"/>
    <mergeCell ref="A593:B593"/>
    <mergeCell ref="A594:B594"/>
    <mergeCell ref="A595:B595"/>
    <mergeCell ref="A598:B598"/>
    <mergeCell ref="A599:B599"/>
    <mergeCell ref="A601:B601"/>
    <mergeCell ref="A602:B602"/>
    <mergeCell ref="A603:B603"/>
    <mergeCell ref="A604:B604"/>
    <mergeCell ref="A605:B605"/>
    <mergeCell ref="A608:B608"/>
    <mergeCell ref="A609:B609"/>
    <mergeCell ref="A611:B611"/>
    <mergeCell ref="A612:B612"/>
    <mergeCell ref="A613:B613"/>
    <mergeCell ref="A614:B614"/>
    <mergeCell ref="A615:B615"/>
    <mergeCell ref="A618:B618"/>
    <mergeCell ref="A619:B619"/>
    <mergeCell ref="A621:B621"/>
    <mergeCell ref="A622:B622"/>
    <mergeCell ref="A623:B623"/>
    <mergeCell ref="A624:B624"/>
    <mergeCell ref="A625:B625"/>
    <mergeCell ref="A628:B628"/>
    <mergeCell ref="A629:B629"/>
    <mergeCell ref="A631:B631"/>
    <mergeCell ref="A632:B632"/>
    <mergeCell ref="A633:B633"/>
    <mergeCell ref="A634:B634"/>
    <mergeCell ref="A635:B635"/>
    <mergeCell ref="A638:B638"/>
    <mergeCell ref="A639:B639"/>
    <mergeCell ref="A641:B641"/>
    <mergeCell ref="A642:B642"/>
    <mergeCell ref="A643:B643"/>
    <mergeCell ref="A644:B644"/>
    <mergeCell ref="A645:B645"/>
    <mergeCell ref="A648:B648"/>
    <mergeCell ref="A649:B649"/>
    <mergeCell ref="A651:B651"/>
    <mergeCell ref="A652:B652"/>
    <mergeCell ref="A653:B653"/>
    <mergeCell ref="A654:B654"/>
    <mergeCell ref="A655:B655"/>
    <mergeCell ref="A658:B658"/>
    <mergeCell ref="A659:B659"/>
    <mergeCell ref="A661:B661"/>
    <mergeCell ref="A662:B662"/>
    <mergeCell ref="A663:B663"/>
    <mergeCell ref="A664:B664"/>
    <mergeCell ref="A665:B665"/>
    <mergeCell ref="A668:B668"/>
    <mergeCell ref="A669:B669"/>
    <mergeCell ref="A671:B671"/>
    <mergeCell ref="A672:B672"/>
    <mergeCell ref="A673:B673"/>
    <mergeCell ref="A674:B674"/>
    <mergeCell ref="A675:B675"/>
    <mergeCell ref="A678:B678"/>
    <mergeCell ref="A679:B679"/>
    <mergeCell ref="A681:B681"/>
    <mergeCell ref="A682:B682"/>
    <mergeCell ref="A683:B683"/>
    <mergeCell ref="A684:B684"/>
    <mergeCell ref="A685:B685"/>
    <mergeCell ref="A688:B688"/>
    <mergeCell ref="A689:B689"/>
    <mergeCell ref="A691:B691"/>
    <mergeCell ref="A692:B692"/>
    <mergeCell ref="A693:B693"/>
    <mergeCell ref="A694:B694"/>
    <mergeCell ref="A695:B695"/>
    <mergeCell ref="A698:B698"/>
    <mergeCell ref="A699:B699"/>
    <mergeCell ref="A701:B701"/>
    <mergeCell ref="A702:B702"/>
    <mergeCell ref="A703:B703"/>
    <mergeCell ref="A704:B704"/>
    <mergeCell ref="A705:B705"/>
    <mergeCell ref="A708:B708"/>
    <mergeCell ref="A709:B709"/>
    <mergeCell ref="A711:B711"/>
    <mergeCell ref="A712:B712"/>
    <mergeCell ref="A713:B713"/>
    <mergeCell ref="A714:B714"/>
    <mergeCell ref="A715:B715"/>
    <mergeCell ref="A718:B718"/>
    <mergeCell ref="A719:B719"/>
    <mergeCell ref="A721:B721"/>
    <mergeCell ref="A722:B722"/>
    <mergeCell ref="A723:B723"/>
    <mergeCell ref="A724:B724"/>
    <mergeCell ref="A725:B725"/>
    <mergeCell ref="A728:B728"/>
    <mergeCell ref="A729:B729"/>
    <mergeCell ref="A731:B731"/>
    <mergeCell ref="A732:B732"/>
    <mergeCell ref="A733:B733"/>
    <mergeCell ref="A734:B734"/>
    <mergeCell ref="A735:B735"/>
    <mergeCell ref="A738:B738"/>
    <mergeCell ref="A739:B739"/>
    <mergeCell ref="A741:B741"/>
    <mergeCell ref="A742:B742"/>
    <mergeCell ref="A743:B743"/>
    <mergeCell ref="A744:B744"/>
    <mergeCell ref="A745:B745"/>
    <mergeCell ref="A748:B748"/>
    <mergeCell ref="A749:B749"/>
    <mergeCell ref="A751:B751"/>
    <mergeCell ref="A752:B752"/>
    <mergeCell ref="A753:B753"/>
    <mergeCell ref="A754:B754"/>
    <mergeCell ref="A755:B755"/>
    <mergeCell ref="A758:B758"/>
    <mergeCell ref="A759:B759"/>
    <mergeCell ref="A761:B761"/>
    <mergeCell ref="A762:B762"/>
    <mergeCell ref="A763:B763"/>
    <mergeCell ref="A764:B764"/>
    <mergeCell ref="A765:B765"/>
    <mergeCell ref="A768:B768"/>
    <mergeCell ref="A769:B769"/>
    <mergeCell ref="A771:B771"/>
    <mergeCell ref="A772:B772"/>
    <mergeCell ref="A773:B773"/>
    <mergeCell ref="A774:B774"/>
    <mergeCell ref="A775:B775"/>
    <mergeCell ref="A778:B778"/>
    <mergeCell ref="A779:B779"/>
    <mergeCell ref="A781:B781"/>
    <mergeCell ref="A782:B782"/>
    <mergeCell ref="A783:B783"/>
    <mergeCell ref="A784:B784"/>
    <mergeCell ref="A785:B785"/>
    <mergeCell ref="A788:B788"/>
    <mergeCell ref="A789:B789"/>
    <mergeCell ref="A791:B791"/>
    <mergeCell ref="A792:B792"/>
    <mergeCell ref="A793:B793"/>
    <mergeCell ref="A794:B794"/>
    <mergeCell ref="A795:B795"/>
    <mergeCell ref="A798:B798"/>
    <mergeCell ref="A799:B799"/>
    <mergeCell ref="A801:B801"/>
    <mergeCell ref="A802:B802"/>
    <mergeCell ref="A803:B803"/>
    <mergeCell ref="A804:B804"/>
    <mergeCell ref="A805:B805"/>
    <mergeCell ref="A808:B808"/>
    <mergeCell ref="A809:B809"/>
    <mergeCell ref="A811:B811"/>
    <mergeCell ref="A812:B812"/>
    <mergeCell ref="A813:B813"/>
    <mergeCell ref="A814:B814"/>
    <mergeCell ref="A815:B815"/>
    <mergeCell ref="A818:B818"/>
    <mergeCell ref="A819:B819"/>
    <mergeCell ref="A821:B821"/>
    <mergeCell ref="A822:B822"/>
    <mergeCell ref="A823:B823"/>
    <mergeCell ref="A824:B824"/>
    <mergeCell ref="A825:B825"/>
    <mergeCell ref="A828:B828"/>
    <mergeCell ref="A829:B829"/>
    <mergeCell ref="A831:B831"/>
    <mergeCell ref="A832:B832"/>
    <mergeCell ref="A833:B833"/>
    <mergeCell ref="A834:B834"/>
    <mergeCell ref="A835:B835"/>
    <mergeCell ref="A838:B838"/>
    <mergeCell ref="A839:B839"/>
    <mergeCell ref="A841:B841"/>
    <mergeCell ref="A842:B842"/>
    <mergeCell ref="A843:B843"/>
    <mergeCell ref="A844:B844"/>
    <mergeCell ref="A845:B845"/>
    <mergeCell ref="A848:B848"/>
    <mergeCell ref="A849:B849"/>
    <mergeCell ref="A851:B851"/>
    <mergeCell ref="A852:B852"/>
    <mergeCell ref="A853:B853"/>
    <mergeCell ref="A854:B854"/>
    <mergeCell ref="A855:B855"/>
    <mergeCell ref="A858:B858"/>
    <mergeCell ref="A859:B859"/>
    <mergeCell ref="A861:B861"/>
    <mergeCell ref="A862:B862"/>
    <mergeCell ref="A863:B863"/>
    <mergeCell ref="A864:B864"/>
    <mergeCell ref="A865:B865"/>
    <mergeCell ref="A868:B868"/>
    <mergeCell ref="A869:B869"/>
    <mergeCell ref="A871:B871"/>
    <mergeCell ref="A872:B872"/>
    <mergeCell ref="A873:B873"/>
    <mergeCell ref="A874:B874"/>
    <mergeCell ref="A875:B875"/>
    <mergeCell ref="A878:B878"/>
    <mergeCell ref="A879:B879"/>
    <mergeCell ref="A881:B881"/>
    <mergeCell ref="A882:B882"/>
    <mergeCell ref="A883:B883"/>
    <mergeCell ref="A884:B884"/>
    <mergeCell ref="A885:B885"/>
    <mergeCell ref="A888:B888"/>
    <mergeCell ref="A889:B889"/>
    <mergeCell ref="A891:B891"/>
    <mergeCell ref="A892:B892"/>
    <mergeCell ref="A893:B893"/>
    <mergeCell ref="A894:B894"/>
    <mergeCell ref="A895:B895"/>
    <mergeCell ref="A898:B898"/>
    <mergeCell ref="A899:B899"/>
    <mergeCell ref="A901:B901"/>
    <mergeCell ref="A902:B902"/>
    <mergeCell ref="A903:B903"/>
    <mergeCell ref="A904:B904"/>
    <mergeCell ref="A905:B905"/>
    <mergeCell ref="A908:B908"/>
    <mergeCell ref="A909:B909"/>
    <mergeCell ref="A911:B911"/>
    <mergeCell ref="A912:B912"/>
    <mergeCell ref="A913:B913"/>
    <mergeCell ref="A914:B914"/>
    <mergeCell ref="A915:B915"/>
    <mergeCell ref="A998:B998"/>
    <mergeCell ref="A999:B999"/>
    <mergeCell ref="A1001:B1001"/>
    <mergeCell ref="A1002:B1002"/>
    <mergeCell ref="A1003:B1003"/>
    <mergeCell ref="A1004:B1004"/>
    <mergeCell ref="A1005:B1005"/>
    <mergeCell ref="A988:B988"/>
    <mergeCell ref="A989:B989"/>
    <mergeCell ref="A991:B991"/>
    <mergeCell ref="A992:B992"/>
    <mergeCell ref="A993:B993"/>
    <mergeCell ref="A994:B994"/>
    <mergeCell ref="A995:B995"/>
    <mergeCell ref="A918:B918"/>
    <mergeCell ref="A919:B919"/>
    <mergeCell ref="A921:B921"/>
    <mergeCell ref="A922:B922"/>
    <mergeCell ref="A923:B923"/>
    <mergeCell ref="A924:B924"/>
    <mergeCell ref="A925:B925"/>
    <mergeCell ref="A928:B928"/>
    <mergeCell ref="A929:B929"/>
    <mergeCell ref="A931:B931"/>
    <mergeCell ref="A932:B932"/>
    <mergeCell ref="A933:B933"/>
    <mergeCell ref="A934:B934"/>
    <mergeCell ref="A935:B935"/>
    <mergeCell ref="A938:B938"/>
    <mergeCell ref="A939:B939"/>
    <mergeCell ref="A941:B941"/>
    <mergeCell ref="A942:B942"/>
    <mergeCell ref="A943:B943"/>
    <mergeCell ref="A944:B944"/>
    <mergeCell ref="A945:B945"/>
    <mergeCell ref="A948:B948"/>
    <mergeCell ref="A949:B949"/>
    <mergeCell ref="A951:B951"/>
    <mergeCell ref="A952:B952"/>
    <mergeCell ref="A953:B953"/>
    <mergeCell ref="A954:B954"/>
    <mergeCell ref="A955:B955"/>
    <mergeCell ref="A958:B958"/>
    <mergeCell ref="A959:B959"/>
    <mergeCell ref="A961:B961"/>
    <mergeCell ref="A962:B962"/>
    <mergeCell ref="A963:B963"/>
    <mergeCell ref="A964:B964"/>
    <mergeCell ref="A965:B965"/>
    <mergeCell ref="A968:B968"/>
    <mergeCell ref="A969:B969"/>
    <mergeCell ref="A971:B971"/>
    <mergeCell ref="A972:B972"/>
    <mergeCell ref="A973:B973"/>
    <mergeCell ref="A974:B974"/>
    <mergeCell ref="A975:B975"/>
    <mergeCell ref="A978:B978"/>
    <mergeCell ref="A979:B979"/>
    <mergeCell ref="A981:B981"/>
    <mergeCell ref="A982:B982"/>
    <mergeCell ref="A983:B983"/>
    <mergeCell ref="A984:B984"/>
    <mergeCell ref="A985:B985"/>
    <mergeCell ref="A8:B8"/>
    <mergeCell ref="A9:B9"/>
    <mergeCell ref="A11:B11"/>
    <mergeCell ref="A12:B12"/>
    <mergeCell ref="A13:B13"/>
    <mergeCell ref="A14:B14"/>
    <mergeCell ref="A15:B15"/>
    <mergeCell ref="A18:B18"/>
    <mergeCell ref="A19:B19"/>
    <mergeCell ref="A21:B21"/>
    <mergeCell ref="A22:B22"/>
    <mergeCell ref="A23:B23"/>
    <mergeCell ref="A24:B24"/>
    <mergeCell ref="A25:B25"/>
    <mergeCell ref="A28:B28"/>
    <mergeCell ref="A29:B29"/>
    <mergeCell ref="A31:B31"/>
    <mergeCell ref="A32:B32"/>
    <mergeCell ref="A33:B33"/>
    <mergeCell ref="A34:B34"/>
    <mergeCell ref="A35:B35"/>
    <mergeCell ref="A38:B38"/>
    <mergeCell ref="A39:B39"/>
    <mergeCell ref="A41:B41"/>
    <mergeCell ref="A42:B42"/>
    <mergeCell ref="A43:B43"/>
    <mergeCell ref="A44:B44"/>
    <mergeCell ref="A45:B45"/>
    <mergeCell ref="A48:B48"/>
    <mergeCell ref="A49:B49"/>
    <mergeCell ref="A51:B51"/>
    <mergeCell ref="A52:B52"/>
    <mergeCell ref="A53:B53"/>
    <mergeCell ref="A54:B54"/>
    <mergeCell ref="A55:B55"/>
    <mergeCell ref="A58:B58"/>
    <mergeCell ref="A59:B59"/>
    <mergeCell ref="A61:B61"/>
    <mergeCell ref="A62:B62"/>
    <mergeCell ref="A63:B63"/>
    <mergeCell ref="A64:B64"/>
    <mergeCell ref="A65:B65"/>
    <mergeCell ref="A68:B68"/>
    <mergeCell ref="A69:B69"/>
    <mergeCell ref="A71:B71"/>
    <mergeCell ref="A72:B72"/>
    <mergeCell ref="A73:B73"/>
    <mergeCell ref="A74:B74"/>
    <mergeCell ref="A75:B75"/>
    <mergeCell ref="A78:B78"/>
    <mergeCell ref="A79:B79"/>
    <mergeCell ref="A81:B81"/>
    <mergeCell ref="A82:B82"/>
    <mergeCell ref="A83:B83"/>
    <mergeCell ref="A84:B84"/>
    <mergeCell ref="A85:B85"/>
    <mergeCell ref="A88:B88"/>
    <mergeCell ref="A89:B89"/>
    <mergeCell ref="A91:B91"/>
    <mergeCell ref="A92:B92"/>
    <mergeCell ref="A93:B93"/>
    <mergeCell ref="A94:B94"/>
    <mergeCell ref="A95:B95"/>
    <mergeCell ref="A98:B98"/>
    <mergeCell ref="A99:B99"/>
    <mergeCell ref="A101:B101"/>
    <mergeCell ref="A102:B102"/>
    <mergeCell ref="A103:B103"/>
    <mergeCell ref="A104:B104"/>
    <mergeCell ref="A105:B105"/>
    <mergeCell ref="A108:B108"/>
    <mergeCell ref="A109:B109"/>
    <mergeCell ref="A111:B111"/>
    <mergeCell ref="A112:B112"/>
    <mergeCell ref="A113:B113"/>
    <mergeCell ref="A114:B114"/>
    <mergeCell ref="A115:B115"/>
    <mergeCell ref="A118:B118"/>
    <mergeCell ref="A119:B119"/>
    <mergeCell ref="A121:B121"/>
    <mergeCell ref="A122:B122"/>
    <mergeCell ref="A123:B123"/>
    <mergeCell ref="A124:B124"/>
    <mergeCell ref="A125:B125"/>
    <mergeCell ref="A128:B128"/>
    <mergeCell ref="A129:B129"/>
    <mergeCell ref="A131:B131"/>
    <mergeCell ref="A132:B132"/>
    <mergeCell ref="A133:B133"/>
    <mergeCell ref="A134:B134"/>
    <mergeCell ref="A135:B135"/>
    <mergeCell ref="A138:B138"/>
    <mergeCell ref="A139:B139"/>
    <mergeCell ref="A141:B141"/>
    <mergeCell ref="A142:B142"/>
    <mergeCell ref="A143:B143"/>
    <mergeCell ref="A144:B144"/>
    <mergeCell ref="A145:B145"/>
    <mergeCell ref="A148:B148"/>
    <mergeCell ref="A149:B149"/>
    <mergeCell ref="A151:B151"/>
    <mergeCell ref="A152:B152"/>
    <mergeCell ref="A153:B153"/>
    <mergeCell ref="A154:B154"/>
    <mergeCell ref="A155:B155"/>
    <mergeCell ref="A158:B158"/>
    <mergeCell ref="A159:B159"/>
    <mergeCell ref="A161:B161"/>
    <mergeCell ref="A162:B162"/>
    <mergeCell ref="A163:B163"/>
    <mergeCell ref="A164:B164"/>
    <mergeCell ref="A165:B165"/>
    <mergeCell ref="A168:B168"/>
    <mergeCell ref="A169:B169"/>
    <mergeCell ref="A171:B171"/>
    <mergeCell ref="A172:B172"/>
    <mergeCell ref="A173:B173"/>
    <mergeCell ref="A174:B174"/>
    <mergeCell ref="A175:B175"/>
    <mergeCell ref="A178:B178"/>
    <mergeCell ref="A179:B179"/>
    <mergeCell ref="A181:B181"/>
    <mergeCell ref="A182:B182"/>
    <mergeCell ref="A183:B183"/>
    <mergeCell ref="A184:B184"/>
    <mergeCell ref="A185:B185"/>
    <mergeCell ref="A188:B188"/>
    <mergeCell ref="A189:B189"/>
    <mergeCell ref="A191:B191"/>
    <mergeCell ref="A192:B192"/>
    <mergeCell ref="A193:B193"/>
    <mergeCell ref="A194:B194"/>
    <mergeCell ref="A195:B195"/>
    <mergeCell ref="A198:B198"/>
    <mergeCell ref="A199:B199"/>
    <mergeCell ref="A201:B201"/>
    <mergeCell ref="A202:B202"/>
    <mergeCell ref="A203:B203"/>
    <mergeCell ref="A204:B204"/>
    <mergeCell ref="A205:B205"/>
    <mergeCell ref="A208:B208"/>
    <mergeCell ref="A209:B209"/>
    <mergeCell ref="A211:B211"/>
    <mergeCell ref="A212:B212"/>
    <mergeCell ref="A213:B213"/>
    <mergeCell ref="A214:B214"/>
    <mergeCell ref="A215:B215"/>
    <mergeCell ref="A218:B218"/>
    <mergeCell ref="A219:B219"/>
    <mergeCell ref="A221:B221"/>
    <mergeCell ref="A222:B222"/>
    <mergeCell ref="A223:B223"/>
    <mergeCell ref="A224:B224"/>
    <mergeCell ref="A225:B225"/>
    <mergeCell ref="A228:B228"/>
    <mergeCell ref="A229:B229"/>
    <mergeCell ref="A231:B231"/>
    <mergeCell ref="A232:B232"/>
    <mergeCell ref="A233:B233"/>
    <mergeCell ref="A234:B234"/>
    <mergeCell ref="A235:B235"/>
    <mergeCell ref="A238:B238"/>
    <mergeCell ref="A239:B239"/>
    <mergeCell ref="A241:B241"/>
    <mergeCell ref="A242:B242"/>
    <mergeCell ref="A243:B243"/>
    <mergeCell ref="A244:B244"/>
    <mergeCell ref="A245:B245"/>
    <mergeCell ref="A248:B248"/>
    <mergeCell ref="A249:B249"/>
    <mergeCell ref="A251:B251"/>
    <mergeCell ref="A252:B252"/>
    <mergeCell ref="A253:B253"/>
    <mergeCell ref="A254:B254"/>
    <mergeCell ref="A255:B255"/>
    <mergeCell ref="A258:B258"/>
    <mergeCell ref="A259:B259"/>
    <mergeCell ref="A261:B261"/>
    <mergeCell ref="A262:B262"/>
    <mergeCell ref="A263:B263"/>
    <mergeCell ref="A264:B264"/>
    <mergeCell ref="A265:B265"/>
    <mergeCell ref="A268:B268"/>
    <mergeCell ref="A269:B269"/>
    <mergeCell ref="A271:B271"/>
    <mergeCell ref="A272:B272"/>
    <mergeCell ref="A273:B273"/>
    <mergeCell ref="A274:B274"/>
    <mergeCell ref="A275:B275"/>
    <mergeCell ref="A278:B278"/>
    <mergeCell ref="A279:B279"/>
    <mergeCell ref="A281:B281"/>
    <mergeCell ref="A282:B282"/>
    <mergeCell ref="A283:B283"/>
    <mergeCell ref="A284:B284"/>
    <mergeCell ref="A285:B285"/>
    <mergeCell ref="A288:B288"/>
    <mergeCell ref="A289:B289"/>
    <mergeCell ref="A291:B291"/>
    <mergeCell ref="A292:B292"/>
    <mergeCell ref="A293:B293"/>
    <mergeCell ref="A294:B294"/>
    <mergeCell ref="A295:B295"/>
    <mergeCell ref="A298:B298"/>
    <mergeCell ref="A299:B299"/>
    <mergeCell ref="A301:B301"/>
    <mergeCell ref="A302:B302"/>
    <mergeCell ref="A303:B303"/>
    <mergeCell ref="A304:B304"/>
    <mergeCell ref="A305:B305"/>
    <mergeCell ref="A308:B308"/>
    <mergeCell ref="A309:B309"/>
    <mergeCell ref="A311:B311"/>
    <mergeCell ref="A312:B312"/>
    <mergeCell ref="A313:B313"/>
    <mergeCell ref="A314:B314"/>
    <mergeCell ref="A315:B315"/>
    <mergeCell ref="A318:B318"/>
    <mergeCell ref="A319:B319"/>
    <mergeCell ref="A321:B321"/>
    <mergeCell ref="A322:B322"/>
    <mergeCell ref="A323:B323"/>
    <mergeCell ref="A324:B324"/>
    <mergeCell ref="A325:B325"/>
    <mergeCell ref="A328:B328"/>
    <mergeCell ref="A329:B329"/>
    <mergeCell ref="A331:B331"/>
    <mergeCell ref="A332:B332"/>
    <mergeCell ref="A333:B333"/>
    <mergeCell ref="A334:B334"/>
    <mergeCell ref="A335:B335"/>
    <mergeCell ref="A338:B338"/>
    <mergeCell ref="A339:B339"/>
    <mergeCell ref="A341:B341"/>
    <mergeCell ref="A342:B342"/>
    <mergeCell ref="A343:B343"/>
    <mergeCell ref="A344:B344"/>
    <mergeCell ref="A345:B345"/>
    <mergeCell ref="A348:B348"/>
    <mergeCell ref="A349:B349"/>
    <mergeCell ref="A351:B351"/>
    <mergeCell ref="A352:B352"/>
    <mergeCell ref="A353:B353"/>
    <mergeCell ref="A354:B354"/>
    <mergeCell ref="A355:B355"/>
    <mergeCell ref="A358:B358"/>
    <mergeCell ref="A359:B359"/>
    <mergeCell ref="A361:B361"/>
    <mergeCell ref="A362:B362"/>
    <mergeCell ref="A363:B363"/>
    <mergeCell ref="A364:B364"/>
    <mergeCell ref="A365:B365"/>
    <mergeCell ref="A368:B368"/>
    <mergeCell ref="A369:B369"/>
    <mergeCell ref="A371:B371"/>
    <mergeCell ref="A372:B372"/>
    <mergeCell ref="A373:B373"/>
    <mergeCell ref="A374:B374"/>
    <mergeCell ref="A375:B375"/>
    <mergeCell ref="A378:B378"/>
    <mergeCell ref="A379:B379"/>
    <mergeCell ref="A381:B381"/>
    <mergeCell ref="A382:B382"/>
    <mergeCell ref="A383:B383"/>
    <mergeCell ref="A384:B384"/>
    <mergeCell ref="A385:B385"/>
    <mergeCell ref="A388:B388"/>
    <mergeCell ref="A389:B389"/>
    <mergeCell ref="A391:B391"/>
    <mergeCell ref="A392:B392"/>
    <mergeCell ref="A393:B393"/>
    <mergeCell ref="A394:B394"/>
    <mergeCell ref="A395:B395"/>
    <mergeCell ref="A398:B398"/>
    <mergeCell ref="A399:B399"/>
    <mergeCell ref="A401:B401"/>
    <mergeCell ref="A402:B402"/>
    <mergeCell ref="A403:B403"/>
    <mergeCell ref="A404:B404"/>
    <mergeCell ref="A405:B405"/>
    <mergeCell ref="A408:B408"/>
    <mergeCell ref="A409:B409"/>
    <mergeCell ref="A411:B411"/>
    <mergeCell ref="A412:B412"/>
    <mergeCell ref="A413:B413"/>
    <mergeCell ref="A414:B414"/>
    <mergeCell ref="A415:B415"/>
    <mergeCell ref="A418:B418"/>
    <mergeCell ref="A419:B419"/>
    <mergeCell ref="A421:B421"/>
    <mergeCell ref="A422:B422"/>
    <mergeCell ref="A423:B423"/>
    <mergeCell ref="A424:B424"/>
    <mergeCell ref="A425:B425"/>
    <mergeCell ref="A428:B428"/>
    <mergeCell ref="A429:B429"/>
    <mergeCell ref="A431:B431"/>
    <mergeCell ref="A432:B432"/>
    <mergeCell ref="A433:B433"/>
    <mergeCell ref="A434:B434"/>
    <mergeCell ref="A435:B435"/>
    <mergeCell ref="A438:B438"/>
    <mergeCell ref="A439:B439"/>
    <mergeCell ref="A441:B441"/>
    <mergeCell ref="A442:B442"/>
    <mergeCell ref="A443:B443"/>
    <mergeCell ref="A444:B444"/>
    <mergeCell ref="A445:B445"/>
    <mergeCell ref="A448:B448"/>
    <mergeCell ref="A449:B449"/>
    <mergeCell ref="A451:B451"/>
    <mergeCell ref="A452:B452"/>
    <mergeCell ref="A453:B453"/>
    <mergeCell ref="A454:B454"/>
    <mergeCell ref="A455:B455"/>
    <mergeCell ref="A458:B458"/>
    <mergeCell ref="A459:B459"/>
    <mergeCell ref="A461:B461"/>
    <mergeCell ref="A462:B462"/>
    <mergeCell ref="A463:B463"/>
    <mergeCell ref="A464:B464"/>
    <mergeCell ref="A465:B465"/>
    <mergeCell ref="A468:B468"/>
    <mergeCell ref="A469:B469"/>
    <mergeCell ref="A471:B471"/>
    <mergeCell ref="A472:B472"/>
    <mergeCell ref="A473:B473"/>
    <mergeCell ref="A474:B474"/>
    <mergeCell ref="A475:B475"/>
    <mergeCell ref="A478:B478"/>
    <mergeCell ref="A479:B479"/>
    <mergeCell ref="A481:B481"/>
    <mergeCell ref="A482:B482"/>
    <mergeCell ref="A483:B483"/>
    <mergeCell ref="A484:B484"/>
    <mergeCell ref="A485:B485"/>
    <mergeCell ref="A488:B488"/>
    <mergeCell ref="A489:B489"/>
    <mergeCell ref="A491:B491"/>
    <mergeCell ref="A492:B492"/>
    <mergeCell ref="A493:B493"/>
    <mergeCell ref="A494:B494"/>
    <mergeCell ref="A495:B49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8.57"/>
    <col customWidth="1" min="2" max="26" width="11.43"/>
  </cols>
  <sheetData>
    <row r="1" ht="14.25" customHeight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1" t="s">
        <v>114</v>
      </c>
      <c r="T1" s="29"/>
      <c r="U1" s="71" t="s">
        <v>115</v>
      </c>
      <c r="V1" s="29"/>
      <c r="W1" s="71" t="s">
        <v>116</v>
      </c>
      <c r="X1" s="29"/>
      <c r="Y1" s="71" t="s">
        <v>117</v>
      </c>
      <c r="Z1" s="29"/>
    </row>
    <row r="2" ht="14.25" customHeight="1">
      <c r="A2" s="18" t="s">
        <v>118</v>
      </c>
      <c r="B2" s="18" t="s">
        <v>73</v>
      </c>
      <c r="C2" s="18" t="s">
        <v>74</v>
      </c>
      <c r="D2" s="18" t="s">
        <v>75</v>
      </c>
      <c r="E2" s="18" t="s">
        <v>76</v>
      </c>
      <c r="F2" s="18" t="s">
        <v>77</v>
      </c>
      <c r="G2" s="18" t="s">
        <v>78</v>
      </c>
      <c r="H2" s="18" t="s">
        <v>79</v>
      </c>
      <c r="I2" s="18" t="s">
        <v>80</v>
      </c>
      <c r="J2" s="18" t="s">
        <v>81</v>
      </c>
      <c r="K2" s="18" t="s">
        <v>82</v>
      </c>
      <c r="L2" s="18" t="s">
        <v>83</v>
      </c>
      <c r="M2" s="18" t="s">
        <v>84</v>
      </c>
      <c r="N2" s="18" t="s">
        <v>26</v>
      </c>
      <c r="O2" s="18" t="s">
        <v>27</v>
      </c>
      <c r="P2" s="18" t="s">
        <v>28</v>
      </c>
      <c r="Q2" s="18" t="s">
        <v>29</v>
      </c>
      <c r="R2" s="18" t="s">
        <v>30</v>
      </c>
      <c r="S2" s="72" t="s">
        <v>119</v>
      </c>
      <c r="T2" s="72" t="s">
        <v>39</v>
      </c>
      <c r="U2" s="72" t="s">
        <v>119</v>
      </c>
      <c r="V2" s="72" t="s">
        <v>39</v>
      </c>
      <c r="W2" s="72" t="s">
        <v>119</v>
      </c>
      <c r="X2" s="72" t="s">
        <v>39</v>
      </c>
      <c r="Y2" s="72" t="s">
        <v>119</v>
      </c>
      <c r="Z2" s="72" t="s">
        <v>39</v>
      </c>
    </row>
    <row r="3" ht="14.25" customHeight="1">
      <c r="A3" s="63" t="s">
        <v>120</v>
      </c>
      <c r="B3" s="66">
        <v>760.0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73">
        <f t="shared" ref="N3:N24" si="2">SUM(B3:M3)</f>
        <v>760</v>
      </c>
      <c r="O3" s="18"/>
      <c r="P3" s="18"/>
      <c r="Q3" s="18"/>
      <c r="R3" s="18"/>
      <c r="S3" s="72"/>
      <c r="T3" s="72"/>
      <c r="U3" s="72"/>
      <c r="V3" s="72"/>
      <c r="W3" s="72"/>
      <c r="X3" s="72"/>
      <c r="Y3" s="72"/>
      <c r="Z3" s="72"/>
    </row>
    <row r="4" ht="14.25" customHeight="1">
      <c r="A4" s="63" t="s">
        <v>121</v>
      </c>
      <c r="B4" s="66">
        <v>450.0</v>
      </c>
      <c r="C4" s="60">
        <f t="shared" ref="C4:M4" si="1">$B4</f>
        <v>450</v>
      </c>
      <c r="D4" s="60">
        <f t="shared" si="1"/>
        <v>450</v>
      </c>
      <c r="E4" s="60">
        <f t="shared" si="1"/>
        <v>450</v>
      </c>
      <c r="F4" s="60">
        <f t="shared" si="1"/>
        <v>450</v>
      </c>
      <c r="G4" s="60">
        <f t="shared" si="1"/>
        <v>450</v>
      </c>
      <c r="H4" s="60">
        <f t="shared" si="1"/>
        <v>450</v>
      </c>
      <c r="I4" s="60">
        <f t="shared" si="1"/>
        <v>450</v>
      </c>
      <c r="J4" s="60">
        <f t="shared" si="1"/>
        <v>450</v>
      </c>
      <c r="K4" s="60">
        <f t="shared" si="1"/>
        <v>450</v>
      </c>
      <c r="L4" s="60">
        <f t="shared" si="1"/>
        <v>450</v>
      </c>
      <c r="M4" s="60">
        <f t="shared" si="1"/>
        <v>450</v>
      </c>
      <c r="N4" s="73">
        <f t="shared" si="2"/>
        <v>5400</v>
      </c>
      <c r="O4" s="73">
        <f t="shared" ref="O4:O13" si="3">N4*(1+S4)*(1+T4)</f>
        <v>5400</v>
      </c>
      <c r="P4" s="73">
        <f t="shared" ref="P4:P14" si="4">O4*(1+U4)*(1+V4)</f>
        <v>5400</v>
      </c>
      <c r="Q4" s="73">
        <f t="shared" ref="Q4:Q14" si="5">P4*(1+W4)*(1+X4)</f>
        <v>5400</v>
      </c>
      <c r="R4" s="73">
        <f t="shared" ref="R4:R14" si="6">Q4*(1+Y4)*(1+Z4)</f>
        <v>5400</v>
      </c>
      <c r="S4" s="23">
        <v>0.0</v>
      </c>
      <c r="T4" s="23">
        <v>0.0</v>
      </c>
      <c r="U4" s="23">
        <f t="shared" ref="U4:U25" si="7">$S4</f>
        <v>0</v>
      </c>
      <c r="V4" s="23">
        <f t="shared" ref="V4:V25" si="8">$T4</f>
        <v>0</v>
      </c>
      <c r="W4" s="23">
        <f t="shared" ref="W4:W25" si="9">$S4</f>
        <v>0</v>
      </c>
      <c r="X4" s="23">
        <f t="shared" ref="X4:X25" si="10">$T4</f>
        <v>0</v>
      </c>
      <c r="Y4" s="23">
        <f t="shared" ref="Y4:Y25" si="11">$S4</f>
        <v>0</v>
      </c>
      <c r="Z4" s="23">
        <f t="shared" ref="Z4:Z25" si="12">$T4</f>
        <v>0</v>
      </c>
    </row>
    <row r="5" ht="15.0" customHeight="1">
      <c r="A5" s="63" t="s">
        <v>122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73">
        <f t="shared" si="2"/>
        <v>0</v>
      </c>
      <c r="O5" s="73">
        <f t="shared" si="3"/>
        <v>0</v>
      </c>
      <c r="P5" s="73">
        <f t="shared" si="4"/>
        <v>0</v>
      </c>
      <c r="Q5" s="73">
        <f t="shared" si="5"/>
        <v>0</v>
      </c>
      <c r="R5" s="73">
        <f t="shared" si="6"/>
        <v>0</v>
      </c>
      <c r="S5" s="23">
        <v>0.0</v>
      </c>
      <c r="T5" s="23">
        <v>0.0</v>
      </c>
      <c r="U5" s="23">
        <f t="shared" si="7"/>
        <v>0</v>
      </c>
      <c r="V5" s="23">
        <f t="shared" si="8"/>
        <v>0</v>
      </c>
      <c r="W5" s="23">
        <f t="shared" si="9"/>
        <v>0</v>
      </c>
      <c r="X5" s="23">
        <f t="shared" si="10"/>
        <v>0</v>
      </c>
      <c r="Y5" s="23">
        <f t="shared" si="11"/>
        <v>0</v>
      </c>
      <c r="Z5" s="23">
        <f t="shared" si="12"/>
        <v>0</v>
      </c>
    </row>
    <row r="6" ht="14.25" customHeight="1">
      <c r="A6" s="63" t="s">
        <v>123</v>
      </c>
      <c r="B6" s="66"/>
      <c r="C6" s="60" t="str">
        <f t="shared" ref="C6:M6" si="13">$B6</f>
        <v/>
      </c>
      <c r="D6" s="60" t="str">
        <f t="shared" si="13"/>
        <v/>
      </c>
      <c r="E6" s="60" t="str">
        <f t="shared" si="13"/>
        <v/>
      </c>
      <c r="F6" s="60" t="str">
        <f t="shared" si="13"/>
        <v/>
      </c>
      <c r="G6" s="60" t="str">
        <f t="shared" si="13"/>
        <v/>
      </c>
      <c r="H6" s="60" t="str">
        <f t="shared" si="13"/>
        <v/>
      </c>
      <c r="I6" s="60" t="str">
        <f t="shared" si="13"/>
        <v/>
      </c>
      <c r="J6" s="60" t="str">
        <f t="shared" si="13"/>
        <v/>
      </c>
      <c r="K6" s="60" t="str">
        <f t="shared" si="13"/>
        <v/>
      </c>
      <c r="L6" s="60" t="str">
        <f t="shared" si="13"/>
        <v/>
      </c>
      <c r="M6" s="60" t="str">
        <f t="shared" si="13"/>
        <v/>
      </c>
      <c r="N6" s="73">
        <f t="shared" si="2"/>
        <v>0</v>
      </c>
      <c r="O6" s="73">
        <f t="shared" si="3"/>
        <v>0</v>
      </c>
      <c r="P6" s="73">
        <f t="shared" si="4"/>
        <v>0</v>
      </c>
      <c r="Q6" s="73">
        <f t="shared" si="5"/>
        <v>0</v>
      </c>
      <c r="R6" s="73">
        <f t="shared" si="6"/>
        <v>0</v>
      </c>
      <c r="S6" s="23">
        <v>0.0</v>
      </c>
      <c r="T6" s="23">
        <v>0.0</v>
      </c>
      <c r="U6" s="23">
        <f t="shared" si="7"/>
        <v>0</v>
      </c>
      <c r="V6" s="23">
        <f t="shared" si="8"/>
        <v>0</v>
      </c>
      <c r="W6" s="23">
        <f t="shared" si="9"/>
        <v>0</v>
      </c>
      <c r="X6" s="23">
        <f t="shared" si="10"/>
        <v>0</v>
      </c>
      <c r="Y6" s="23">
        <f t="shared" si="11"/>
        <v>0</v>
      </c>
      <c r="Z6" s="23">
        <f t="shared" si="12"/>
        <v>0</v>
      </c>
    </row>
    <row r="7" ht="14.25" customHeight="1">
      <c r="A7" s="63" t="s">
        <v>124</v>
      </c>
      <c r="B7" s="74">
        <v>250.0</v>
      </c>
      <c r="C7" s="60">
        <f t="shared" ref="C7:M7" si="14">$B7</f>
        <v>250</v>
      </c>
      <c r="D7" s="60">
        <f t="shared" si="14"/>
        <v>250</v>
      </c>
      <c r="E7" s="60">
        <f t="shared" si="14"/>
        <v>250</v>
      </c>
      <c r="F7" s="60">
        <f t="shared" si="14"/>
        <v>250</v>
      </c>
      <c r="G7" s="60">
        <f t="shared" si="14"/>
        <v>250</v>
      </c>
      <c r="H7" s="60">
        <f t="shared" si="14"/>
        <v>250</v>
      </c>
      <c r="I7" s="60">
        <f t="shared" si="14"/>
        <v>250</v>
      </c>
      <c r="J7" s="60">
        <f t="shared" si="14"/>
        <v>250</v>
      </c>
      <c r="K7" s="60">
        <f t="shared" si="14"/>
        <v>250</v>
      </c>
      <c r="L7" s="60">
        <f t="shared" si="14"/>
        <v>250</v>
      </c>
      <c r="M7" s="60">
        <f t="shared" si="14"/>
        <v>250</v>
      </c>
      <c r="N7" s="73">
        <f t="shared" si="2"/>
        <v>3000</v>
      </c>
      <c r="O7" s="73">
        <f t="shared" si="3"/>
        <v>3000</v>
      </c>
      <c r="P7" s="73">
        <f t="shared" si="4"/>
        <v>3000</v>
      </c>
      <c r="Q7" s="73">
        <f t="shared" si="5"/>
        <v>3000</v>
      </c>
      <c r="R7" s="73">
        <f t="shared" si="6"/>
        <v>3000</v>
      </c>
      <c r="S7" s="23">
        <v>0.0</v>
      </c>
      <c r="T7" s="23">
        <v>0.0</v>
      </c>
      <c r="U7" s="23">
        <f t="shared" si="7"/>
        <v>0</v>
      </c>
      <c r="V7" s="23">
        <f t="shared" si="8"/>
        <v>0</v>
      </c>
      <c r="W7" s="23">
        <f t="shared" si="9"/>
        <v>0</v>
      </c>
      <c r="X7" s="23">
        <f t="shared" si="10"/>
        <v>0</v>
      </c>
      <c r="Y7" s="23">
        <f t="shared" si="11"/>
        <v>0</v>
      </c>
      <c r="Z7" s="23">
        <f t="shared" si="12"/>
        <v>0</v>
      </c>
    </row>
    <row r="8" ht="15.0" customHeight="1">
      <c r="A8" s="63" t="s">
        <v>125</v>
      </c>
      <c r="B8" s="66"/>
      <c r="C8" s="60" t="str">
        <f t="shared" ref="C8:M8" si="15">$B8</f>
        <v/>
      </c>
      <c r="D8" s="60" t="str">
        <f t="shared" si="15"/>
        <v/>
      </c>
      <c r="E8" s="60" t="str">
        <f t="shared" si="15"/>
        <v/>
      </c>
      <c r="F8" s="60" t="str">
        <f t="shared" si="15"/>
        <v/>
      </c>
      <c r="G8" s="60" t="str">
        <f t="shared" si="15"/>
        <v/>
      </c>
      <c r="H8" s="60" t="str">
        <f t="shared" si="15"/>
        <v/>
      </c>
      <c r="I8" s="60" t="str">
        <f t="shared" si="15"/>
        <v/>
      </c>
      <c r="J8" s="60" t="str">
        <f t="shared" si="15"/>
        <v/>
      </c>
      <c r="K8" s="60" t="str">
        <f t="shared" si="15"/>
        <v/>
      </c>
      <c r="L8" s="60" t="str">
        <f t="shared" si="15"/>
        <v/>
      </c>
      <c r="M8" s="60" t="str">
        <f t="shared" si="15"/>
        <v/>
      </c>
      <c r="N8" s="73">
        <f t="shared" si="2"/>
        <v>0</v>
      </c>
      <c r="O8" s="73">
        <f t="shared" si="3"/>
        <v>0</v>
      </c>
      <c r="P8" s="73">
        <f t="shared" si="4"/>
        <v>0</v>
      </c>
      <c r="Q8" s="73">
        <f t="shared" si="5"/>
        <v>0</v>
      </c>
      <c r="R8" s="73">
        <f t="shared" si="6"/>
        <v>0</v>
      </c>
      <c r="S8" s="23">
        <v>0.0</v>
      </c>
      <c r="T8" s="23">
        <v>0.0</v>
      </c>
      <c r="U8" s="23">
        <f t="shared" si="7"/>
        <v>0</v>
      </c>
      <c r="V8" s="23">
        <f t="shared" si="8"/>
        <v>0</v>
      </c>
      <c r="W8" s="23">
        <f t="shared" si="9"/>
        <v>0</v>
      </c>
      <c r="X8" s="23">
        <f t="shared" si="10"/>
        <v>0</v>
      </c>
      <c r="Y8" s="23">
        <f t="shared" si="11"/>
        <v>0</v>
      </c>
      <c r="Z8" s="23">
        <f t="shared" si="12"/>
        <v>0</v>
      </c>
    </row>
    <row r="9" ht="15.0" customHeight="1">
      <c r="A9" s="63" t="s">
        <v>126</v>
      </c>
      <c r="B9" s="66">
        <v>100.0</v>
      </c>
      <c r="C9" s="60">
        <f t="shared" ref="C9:M9" si="16">$B9</f>
        <v>100</v>
      </c>
      <c r="D9" s="60">
        <f t="shared" si="16"/>
        <v>100</v>
      </c>
      <c r="E9" s="60">
        <f t="shared" si="16"/>
        <v>100</v>
      </c>
      <c r="F9" s="60">
        <f t="shared" si="16"/>
        <v>100</v>
      </c>
      <c r="G9" s="60">
        <f t="shared" si="16"/>
        <v>100</v>
      </c>
      <c r="H9" s="60">
        <f t="shared" si="16"/>
        <v>100</v>
      </c>
      <c r="I9" s="60">
        <f t="shared" si="16"/>
        <v>100</v>
      </c>
      <c r="J9" s="60">
        <f t="shared" si="16"/>
        <v>100</v>
      </c>
      <c r="K9" s="60">
        <f t="shared" si="16"/>
        <v>100</v>
      </c>
      <c r="L9" s="60">
        <f t="shared" si="16"/>
        <v>100</v>
      </c>
      <c r="M9" s="60">
        <f t="shared" si="16"/>
        <v>100</v>
      </c>
      <c r="N9" s="73">
        <f t="shared" si="2"/>
        <v>1200</v>
      </c>
      <c r="O9" s="73">
        <f t="shared" si="3"/>
        <v>1200</v>
      </c>
      <c r="P9" s="73">
        <f t="shared" si="4"/>
        <v>1200</v>
      </c>
      <c r="Q9" s="73">
        <f t="shared" si="5"/>
        <v>1200</v>
      </c>
      <c r="R9" s="73">
        <f t="shared" si="6"/>
        <v>1200</v>
      </c>
      <c r="S9" s="23">
        <v>0.0</v>
      </c>
      <c r="T9" s="23">
        <v>0.0</v>
      </c>
      <c r="U9" s="23">
        <f t="shared" si="7"/>
        <v>0</v>
      </c>
      <c r="V9" s="23">
        <f t="shared" si="8"/>
        <v>0</v>
      </c>
      <c r="W9" s="23">
        <f t="shared" si="9"/>
        <v>0</v>
      </c>
      <c r="X9" s="23">
        <f t="shared" si="10"/>
        <v>0</v>
      </c>
      <c r="Y9" s="23">
        <f t="shared" si="11"/>
        <v>0</v>
      </c>
      <c r="Z9" s="23">
        <f t="shared" si="12"/>
        <v>0</v>
      </c>
    </row>
    <row r="10" ht="15.0" customHeight="1">
      <c r="A10" s="63" t="s">
        <v>127</v>
      </c>
      <c r="B10" s="66">
        <v>350.0</v>
      </c>
      <c r="C10" s="60">
        <f t="shared" ref="C10:M10" si="17">B10</f>
        <v>350</v>
      </c>
      <c r="D10" s="60">
        <f t="shared" si="17"/>
        <v>350</v>
      </c>
      <c r="E10" s="60">
        <f t="shared" si="17"/>
        <v>350</v>
      </c>
      <c r="F10" s="60">
        <f t="shared" si="17"/>
        <v>350</v>
      </c>
      <c r="G10" s="60">
        <f t="shared" si="17"/>
        <v>350</v>
      </c>
      <c r="H10" s="60">
        <f t="shared" si="17"/>
        <v>350</v>
      </c>
      <c r="I10" s="60">
        <f t="shared" si="17"/>
        <v>350</v>
      </c>
      <c r="J10" s="60">
        <f t="shared" si="17"/>
        <v>350</v>
      </c>
      <c r="K10" s="60">
        <f t="shared" si="17"/>
        <v>350</v>
      </c>
      <c r="L10" s="60">
        <f t="shared" si="17"/>
        <v>350</v>
      </c>
      <c r="M10" s="60">
        <f t="shared" si="17"/>
        <v>350</v>
      </c>
      <c r="N10" s="73">
        <f t="shared" si="2"/>
        <v>4200</v>
      </c>
      <c r="O10" s="73">
        <f t="shared" si="3"/>
        <v>4200</v>
      </c>
      <c r="P10" s="73">
        <f t="shared" si="4"/>
        <v>4200</v>
      </c>
      <c r="Q10" s="73">
        <f t="shared" si="5"/>
        <v>4200</v>
      </c>
      <c r="R10" s="73">
        <f t="shared" si="6"/>
        <v>4200</v>
      </c>
      <c r="S10" s="23">
        <v>0.0</v>
      </c>
      <c r="T10" s="23">
        <v>0.0</v>
      </c>
      <c r="U10" s="23">
        <f t="shared" si="7"/>
        <v>0</v>
      </c>
      <c r="V10" s="23">
        <f t="shared" si="8"/>
        <v>0</v>
      </c>
      <c r="W10" s="23">
        <f t="shared" si="9"/>
        <v>0</v>
      </c>
      <c r="X10" s="23">
        <f t="shared" si="10"/>
        <v>0</v>
      </c>
      <c r="Y10" s="23">
        <f t="shared" si="11"/>
        <v>0</v>
      </c>
      <c r="Z10" s="23">
        <f t="shared" si="12"/>
        <v>0</v>
      </c>
    </row>
    <row r="11" ht="15.0" customHeight="1">
      <c r="A11" s="63" t="s">
        <v>128</v>
      </c>
      <c r="B11" s="66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73">
        <f t="shared" si="2"/>
        <v>0</v>
      </c>
      <c r="O11" s="73">
        <f t="shared" si="3"/>
        <v>0</v>
      </c>
      <c r="P11" s="73">
        <f t="shared" si="4"/>
        <v>0</v>
      </c>
      <c r="Q11" s="73">
        <f t="shared" si="5"/>
        <v>0</v>
      </c>
      <c r="R11" s="73">
        <f t="shared" si="6"/>
        <v>0</v>
      </c>
      <c r="S11" s="23">
        <v>0.0</v>
      </c>
      <c r="T11" s="23">
        <v>0.0</v>
      </c>
      <c r="U11" s="23">
        <f t="shared" si="7"/>
        <v>0</v>
      </c>
      <c r="V11" s="23">
        <f t="shared" si="8"/>
        <v>0</v>
      </c>
      <c r="W11" s="23">
        <f t="shared" si="9"/>
        <v>0</v>
      </c>
      <c r="X11" s="23">
        <f t="shared" si="10"/>
        <v>0</v>
      </c>
      <c r="Y11" s="23">
        <f t="shared" si="11"/>
        <v>0</v>
      </c>
      <c r="Z11" s="23">
        <f t="shared" si="12"/>
        <v>0</v>
      </c>
    </row>
    <row r="12" ht="15.0" customHeight="1">
      <c r="A12" s="63" t="s">
        <v>129</v>
      </c>
      <c r="B12" s="66">
        <v>354.0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73">
        <f t="shared" si="2"/>
        <v>354</v>
      </c>
      <c r="O12" s="73">
        <f t="shared" si="3"/>
        <v>354</v>
      </c>
      <c r="P12" s="73">
        <f t="shared" si="4"/>
        <v>354</v>
      </c>
      <c r="Q12" s="73">
        <f t="shared" si="5"/>
        <v>354</v>
      </c>
      <c r="R12" s="73">
        <f t="shared" si="6"/>
        <v>354</v>
      </c>
      <c r="S12" s="23">
        <v>0.0</v>
      </c>
      <c r="T12" s="23">
        <v>0.0</v>
      </c>
      <c r="U12" s="23">
        <f t="shared" si="7"/>
        <v>0</v>
      </c>
      <c r="V12" s="23">
        <f t="shared" si="8"/>
        <v>0</v>
      </c>
      <c r="W12" s="23">
        <f t="shared" si="9"/>
        <v>0</v>
      </c>
      <c r="X12" s="23">
        <f t="shared" si="10"/>
        <v>0</v>
      </c>
      <c r="Y12" s="23">
        <f t="shared" si="11"/>
        <v>0</v>
      </c>
      <c r="Z12" s="23">
        <f t="shared" si="12"/>
        <v>0</v>
      </c>
    </row>
    <row r="13" ht="15.0" customHeight="1">
      <c r="A13" s="63" t="s">
        <v>130</v>
      </c>
      <c r="B13" s="74">
        <v>20.0</v>
      </c>
      <c r="C13" s="60">
        <f t="shared" ref="C13:M13" si="18">B13</f>
        <v>20</v>
      </c>
      <c r="D13" s="60">
        <f t="shared" si="18"/>
        <v>20</v>
      </c>
      <c r="E13" s="60">
        <f t="shared" si="18"/>
        <v>20</v>
      </c>
      <c r="F13" s="60">
        <f t="shared" si="18"/>
        <v>20</v>
      </c>
      <c r="G13" s="60">
        <f t="shared" si="18"/>
        <v>20</v>
      </c>
      <c r="H13" s="60">
        <f t="shared" si="18"/>
        <v>20</v>
      </c>
      <c r="I13" s="60">
        <f t="shared" si="18"/>
        <v>20</v>
      </c>
      <c r="J13" s="60">
        <f t="shared" si="18"/>
        <v>20</v>
      </c>
      <c r="K13" s="60">
        <f t="shared" si="18"/>
        <v>20</v>
      </c>
      <c r="L13" s="60">
        <f t="shared" si="18"/>
        <v>20</v>
      </c>
      <c r="M13" s="60">
        <f t="shared" si="18"/>
        <v>20</v>
      </c>
      <c r="N13" s="73">
        <f t="shared" si="2"/>
        <v>240</v>
      </c>
      <c r="O13" s="73">
        <f t="shared" si="3"/>
        <v>240</v>
      </c>
      <c r="P13" s="73">
        <f t="shared" si="4"/>
        <v>240</v>
      </c>
      <c r="Q13" s="73">
        <f t="shared" si="5"/>
        <v>240</v>
      </c>
      <c r="R13" s="73">
        <f t="shared" si="6"/>
        <v>240</v>
      </c>
      <c r="S13" s="23">
        <v>0.0</v>
      </c>
      <c r="T13" s="23">
        <v>0.0</v>
      </c>
      <c r="U13" s="23">
        <f t="shared" si="7"/>
        <v>0</v>
      </c>
      <c r="V13" s="23">
        <f t="shared" si="8"/>
        <v>0</v>
      </c>
      <c r="W13" s="23">
        <f t="shared" si="9"/>
        <v>0</v>
      </c>
      <c r="X13" s="23">
        <f t="shared" si="10"/>
        <v>0</v>
      </c>
      <c r="Y13" s="23">
        <f t="shared" si="11"/>
        <v>0</v>
      </c>
      <c r="Z13" s="23">
        <f t="shared" si="12"/>
        <v>0</v>
      </c>
    </row>
    <row r="14" ht="14.25" customHeight="1">
      <c r="A14" s="63" t="s">
        <v>131</v>
      </c>
      <c r="B14" s="66">
        <v>60.0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73">
        <f t="shared" si="2"/>
        <v>60</v>
      </c>
      <c r="O14" s="73">
        <f>SUM(O3:O13)</f>
        <v>14394</v>
      </c>
      <c r="P14" s="73">
        <f t="shared" si="4"/>
        <v>14394</v>
      </c>
      <c r="Q14" s="73">
        <f t="shared" si="5"/>
        <v>14394</v>
      </c>
      <c r="R14" s="73">
        <f t="shared" si="6"/>
        <v>14394</v>
      </c>
      <c r="S14" s="23">
        <v>0.0</v>
      </c>
      <c r="T14" s="23">
        <v>0.0</v>
      </c>
      <c r="U14" s="23">
        <f t="shared" si="7"/>
        <v>0</v>
      </c>
      <c r="V14" s="23">
        <f t="shared" si="8"/>
        <v>0</v>
      </c>
      <c r="W14" s="23">
        <f t="shared" si="9"/>
        <v>0</v>
      </c>
      <c r="X14" s="23">
        <f t="shared" si="10"/>
        <v>0</v>
      </c>
      <c r="Y14" s="23">
        <f t="shared" si="11"/>
        <v>0</v>
      </c>
      <c r="Z14" s="23">
        <f t="shared" si="12"/>
        <v>0</v>
      </c>
    </row>
    <row r="15" ht="14.25" customHeight="1">
      <c r="A15" s="63" t="s">
        <v>87</v>
      </c>
      <c r="B15" s="60">
        <f t="shared" ref="B15:M15" si="19">SUM(B3:B14)</f>
        <v>2344</v>
      </c>
      <c r="C15" s="60">
        <f t="shared" si="19"/>
        <v>1170</v>
      </c>
      <c r="D15" s="60">
        <f t="shared" si="19"/>
        <v>1170</v>
      </c>
      <c r="E15" s="60">
        <f t="shared" si="19"/>
        <v>1170</v>
      </c>
      <c r="F15" s="60">
        <f t="shared" si="19"/>
        <v>1170</v>
      </c>
      <c r="G15" s="60">
        <f t="shared" si="19"/>
        <v>1170</v>
      </c>
      <c r="H15" s="60">
        <f t="shared" si="19"/>
        <v>1170</v>
      </c>
      <c r="I15" s="60">
        <f t="shared" si="19"/>
        <v>1170</v>
      </c>
      <c r="J15" s="60">
        <f t="shared" si="19"/>
        <v>1170</v>
      </c>
      <c r="K15" s="60">
        <f t="shared" si="19"/>
        <v>1170</v>
      </c>
      <c r="L15" s="60">
        <f t="shared" si="19"/>
        <v>1170</v>
      </c>
      <c r="M15" s="60">
        <f t="shared" si="19"/>
        <v>1170</v>
      </c>
      <c r="N15" s="73">
        <f t="shared" si="2"/>
        <v>15214</v>
      </c>
      <c r="O15" s="73">
        <f t="shared" ref="O15:R15" si="20">SUM(O3:O14)</f>
        <v>28788</v>
      </c>
      <c r="P15" s="73">
        <f t="shared" si="20"/>
        <v>28788</v>
      </c>
      <c r="Q15" s="73">
        <f t="shared" si="20"/>
        <v>28788</v>
      </c>
      <c r="R15" s="73">
        <f t="shared" si="20"/>
        <v>28788</v>
      </c>
      <c r="S15" s="23">
        <v>0.0</v>
      </c>
      <c r="T15" s="23">
        <v>0.0</v>
      </c>
      <c r="U15" s="23">
        <f t="shared" si="7"/>
        <v>0</v>
      </c>
      <c r="V15" s="23">
        <f t="shared" si="8"/>
        <v>0</v>
      </c>
      <c r="W15" s="23">
        <f t="shared" si="9"/>
        <v>0</v>
      </c>
      <c r="X15" s="23">
        <f t="shared" si="10"/>
        <v>0</v>
      </c>
      <c r="Y15" s="23">
        <f t="shared" si="11"/>
        <v>0</v>
      </c>
      <c r="Z15" s="23">
        <f t="shared" si="12"/>
        <v>0</v>
      </c>
    </row>
    <row r="16" ht="14.25" customHeight="1">
      <c r="A16" s="63" t="s">
        <v>132</v>
      </c>
      <c r="B16" s="60">
        <f t="shared" ref="B16:M16" si="21">B15*0.21</f>
        <v>492.24</v>
      </c>
      <c r="C16" s="60">
        <f t="shared" si="21"/>
        <v>245.7</v>
      </c>
      <c r="D16" s="60">
        <f t="shared" si="21"/>
        <v>245.7</v>
      </c>
      <c r="E16" s="60">
        <f t="shared" si="21"/>
        <v>245.7</v>
      </c>
      <c r="F16" s="60">
        <f t="shared" si="21"/>
        <v>245.7</v>
      </c>
      <c r="G16" s="60">
        <f t="shared" si="21"/>
        <v>245.7</v>
      </c>
      <c r="H16" s="60">
        <f t="shared" si="21"/>
        <v>245.7</v>
      </c>
      <c r="I16" s="60">
        <f t="shared" si="21"/>
        <v>245.7</v>
      </c>
      <c r="J16" s="60">
        <f t="shared" si="21"/>
        <v>245.7</v>
      </c>
      <c r="K16" s="60">
        <f t="shared" si="21"/>
        <v>245.7</v>
      </c>
      <c r="L16" s="60">
        <f t="shared" si="21"/>
        <v>245.7</v>
      </c>
      <c r="M16" s="60">
        <f t="shared" si="21"/>
        <v>245.7</v>
      </c>
      <c r="N16" s="73">
        <f t="shared" si="2"/>
        <v>3194.94</v>
      </c>
      <c r="O16" s="73">
        <f t="shared" ref="O16:R16" si="22">O15*0.21</f>
        <v>6045.48</v>
      </c>
      <c r="P16" s="73">
        <f t="shared" si="22"/>
        <v>6045.48</v>
      </c>
      <c r="Q16" s="73">
        <f t="shared" si="22"/>
        <v>6045.48</v>
      </c>
      <c r="R16" s="73">
        <f t="shared" si="22"/>
        <v>6045.48</v>
      </c>
      <c r="S16" s="23">
        <v>0.0</v>
      </c>
      <c r="T16" s="23">
        <v>0.0</v>
      </c>
      <c r="U16" s="23">
        <f t="shared" si="7"/>
        <v>0</v>
      </c>
      <c r="V16" s="23">
        <f t="shared" si="8"/>
        <v>0</v>
      </c>
      <c r="W16" s="23">
        <f t="shared" si="9"/>
        <v>0</v>
      </c>
      <c r="X16" s="23">
        <f t="shared" si="10"/>
        <v>0</v>
      </c>
      <c r="Y16" s="23">
        <f t="shared" si="11"/>
        <v>0</v>
      </c>
      <c r="Z16" s="23">
        <f t="shared" si="12"/>
        <v>0</v>
      </c>
    </row>
    <row r="17" ht="14.25" customHeight="1">
      <c r="A17" s="63" t="s">
        <v>133</v>
      </c>
      <c r="B17" s="66">
        <v>200.0</v>
      </c>
      <c r="C17" s="60">
        <f t="shared" ref="C17:M17" si="23">$B17</f>
        <v>200</v>
      </c>
      <c r="D17" s="60">
        <f t="shared" si="23"/>
        <v>200</v>
      </c>
      <c r="E17" s="60">
        <f t="shared" si="23"/>
        <v>200</v>
      </c>
      <c r="F17" s="60">
        <f t="shared" si="23"/>
        <v>200</v>
      </c>
      <c r="G17" s="60">
        <f t="shared" si="23"/>
        <v>200</v>
      </c>
      <c r="H17" s="60">
        <f t="shared" si="23"/>
        <v>200</v>
      </c>
      <c r="I17" s="60">
        <f t="shared" si="23"/>
        <v>200</v>
      </c>
      <c r="J17" s="60">
        <f t="shared" si="23"/>
        <v>200</v>
      </c>
      <c r="K17" s="60">
        <f t="shared" si="23"/>
        <v>200</v>
      </c>
      <c r="L17" s="60">
        <f t="shared" si="23"/>
        <v>200</v>
      </c>
      <c r="M17" s="60">
        <f t="shared" si="23"/>
        <v>200</v>
      </c>
      <c r="N17" s="73">
        <f t="shared" si="2"/>
        <v>2400</v>
      </c>
      <c r="O17" s="73">
        <f>N17*(1+S17)*(1+T17)</f>
        <v>2400</v>
      </c>
      <c r="P17" s="73">
        <f>O17*(1+U17)*(1+V17)</f>
        <v>2400</v>
      </c>
      <c r="Q17" s="73">
        <f>P17*(1+W17)*(1+X17)</f>
        <v>2400</v>
      </c>
      <c r="R17" s="73">
        <f>Q17*(1+Y17)*(1+Z17)</f>
        <v>2400</v>
      </c>
      <c r="S17" s="23">
        <v>0.0</v>
      </c>
      <c r="T17" s="23">
        <v>0.0</v>
      </c>
      <c r="U17" s="23">
        <f t="shared" si="7"/>
        <v>0</v>
      </c>
      <c r="V17" s="23">
        <f t="shared" si="8"/>
        <v>0</v>
      </c>
      <c r="W17" s="23">
        <f t="shared" si="9"/>
        <v>0</v>
      </c>
      <c r="X17" s="23">
        <f t="shared" si="10"/>
        <v>0</v>
      </c>
      <c r="Y17" s="23">
        <f t="shared" si="11"/>
        <v>0</v>
      </c>
      <c r="Z17" s="23">
        <f t="shared" si="12"/>
        <v>0</v>
      </c>
    </row>
    <row r="18" ht="14.25" customHeight="1">
      <c r="A18" s="63" t="s">
        <v>134</v>
      </c>
      <c r="B18" s="60">
        <f t="shared" ref="B18:M18" si="24">B17*0.05</f>
        <v>10</v>
      </c>
      <c r="C18" s="60">
        <f t="shared" si="24"/>
        <v>10</v>
      </c>
      <c r="D18" s="60">
        <f t="shared" si="24"/>
        <v>10</v>
      </c>
      <c r="E18" s="60">
        <f t="shared" si="24"/>
        <v>10</v>
      </c>
      <c r="F18" s="60">
        <f t="shared" si="24"/>
        <v>10</v>
      </c>
      <c r="G18" s="60">
        <f t="shared" si="24"/>
        <v>10</v>
      </c>
      <c r="H18" s="60">
        <f t="shared" si="24"/>
        <v>10</v>
      </c>
      <c r="I18" s="60">
        <f t="shared" si="24"/>
        <v>10</v>
      </c>
      <c r="J18" s="60">
        <f t="shared" si="24"/>
        <v>10</v>
      </c>
      <c r="K18" s="60">
        <f t="shared" si="24"/>
        <v>10</v>
      </c>
      <c r="L18" s="60">
        <f t="shared" si="24"/>
        <v>10</v>
      </c>
      <c r="M18" s="60">
        <f t="shared" si="24"/>
        <v>10</v>
      </c>
      <c r="N18" s="73">
        <f t="shared" si="2"/>
        <v>120</v>
      </c>
      <c r="O18" s="73">
        <f t="shared" ref="O18:R18" si="25">O17*0.1</f>
        <v>240</v>
      </c>
      <c r="P18" s="73">
        <f t="shared" si="25"/>
        <v>240</v>
      </c>
      <c r="Q18" s="73">
        <f t="shared" si="25"/>
        <v>240</v>
      </c>
      <c r="R18" s="73">
        <f t="shared" si="25"/>
        <v>240</v>
      </c>
      <c r="S18" s="23">
        <v>0.0</v>
      </c>
      <c r="T18" s="23">
        <v>0.0</v>
      </c>
      <c r="U18" s="23">
        <f t="shared" si="7"/>
        <v>0</v>
      </c>
      <c r="V18" s="23">
        <f t="shared" si="8"/>
        <v>0</v>
      </c>
      <c r="W18" s="23">
        <f t="shared" si="9"/>
        <v>0</v>
      </c>
      <c r="X18" s="23">
        <f t="shared" si="10"/>
        <v>0</v>
      </c>
      <c r="Y18" s="23">
        <f t="shared" si="11"/>
        <v>0</v>
      </c>
      <c r="Z18" s="23">
        <f t="shared" si="12"/>
        <v>0</v>
      </c>
    </row>
    <row r="19" ht="14.25" customHeight="1">
      <c r="A19" s="63" t="s">
        <v>135</v>
      </c>
      <c r="B19" s="66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73">
        <f t="shared" si="2"/>
        <v>0</v>
      </c>
      <c r="O19" s="73">
        <f t="shared" ref="O19:O24" si="26">N19*(1+S19)*(1+T19)</f>
        <v>0</v>
      </c>
      <c r="P19" s="73">
        <f t="shared" ref="P19:P24" si="27">O19*(1+U19)*(1+V19)</f>
        <v>0</v>
      </c>
      <c r="Q19" s="73">
        <f t="shared" ref="Q19:Q24" si="28">P19*(1+W19)*(1+X19)</f>
        <v>0</v>
      </c>
      <c r="R19" s="73">
        <f t="shared" ref="R19:R24" si="29">Q19*(1+Y19)*(1+Z19)</f>
        <v>0</v>
      </c>
      <c r="S19" s="23">
        <v>0.0</v>
      </c>
      <c r="T19" s="23">
        <v>0.0</v>
      </c>
      <c r="U19" s="23">
        <f t="shared" si="7"/>
        <v>0</v>
      </c>
      <c r="V19" s="23">
        <f t="shared" si="8"/>
        <v>0</v>
      </c>
      <c r="W19" s="23">
        <f t="shared" si="9"/>
        <v>0</v>
      </c>
      <c r="X19" s="23">
        <f t="shared" si="10"/>
        <v>0</v>
      </c>
      <c r="Y19" s="23">
        <f t="shared" si="11"/>
        <v>0</v>
      </c>
      <c r="Z19" s="23">
        <f t="shared" si="12"/>
        <v>0</v>
      </c>
    </row>
    <row r="20" ht="14.25" customHeight="1">
      <c r="A20" s="63" t="s">
        <v>136</v>
      </c>
      <c r="B20" s="66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73">
        <f t="shared" si="2"/>
        <v>0</v>
      </c>
      <c r="O20" s="73">
        <f t="shared" si="26"/>
        <v>0</v>
      </c>
      <c r="P20" s="73">
        <f t="shared" si="27"/>
        <v>0</v>
      </c>
      <c r="Q20" s="73">
        <f t="shared" si="28"/>
        <v>0</v>
      </c>
      <c r="R20" s="73">
        <f t="shared" si="29"/>
        <v>0</v>
      </c>
      <c r="S20" s="23">
        <v>0.0</v>
      </c>
      <c r="T20" s="23">
        <v>0.0</v>
      </c>
      <c r="U20" s="23">
        <f t="shared" si="7"/>
        <v>0</v>
      </c>
      <c r="V20" s="23">
        <f t="shared" si="8"/>
        <v>0</v>
      </c>
      <c r="W20" s="23">
        <f t="shared" si="9"/>
        <v>0</v>
      </c>
      <c r="X20" s="23">
        <f t="shared" si="10"/>
        <v>0</v>
      </c>
      <c r="Y20" s="23">
        <f t="shared" si="11"/>
        <v>0</v>
      </c>
      <c r="Z20" s="23">
        <f t="shared" si="12"/>
        <v>0</v>
      </c>
    </row>
    <row r="21" ht="14.25" customHeight="1">
      <c r="A21" s="63" t="s">
        <v>137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73">
        <f t="shared" si="2"/>
        <v>0</v>
      </c>
      <c r="O21" s="73">
        <f t="shared" si="26"/>
        <v>0</v>
      </c>
      <c r="P21" s="73">
        <f t="shared" si="27"/>
        <v>0</v>
      </c>
      <c r="Q21" s="73">
        <f t="shared" si="28"/>
        <v>0</v>
      </c>
      <c r="R21" s="73">
        <f t="shared" si="29"/>
        <v>0</v>
      </c>
      <c r="S21" s="23">
        <v>0.0</v>
      </c>
      <c r="T21" s="23">
        <v>0.0</v>
      </c>
      <c r="U21" s="23">
        <f t="shared" si="7"/>
        <v>0</v>
      </c>
      <c r="V21" s="23">
        <f t="shared" si="8"/>
        <v>0</v>
      </c>
      <c r="W21" s="23">
        <f t="shared" si="9"/>
        <v>0</v>
      </c>
      <c r="X21" s="23">
        <f t="shared" si="10"/>
        <v>0</v>
      </c>
      <c r="Y21" s="23">
        <f t="shared" si="11"/>
        <v>0</v>
      </c>
      <c r="Z21" s="23">
        <f t="shared" si="12"/>
        <v>0</v>
      </c>
    </row>
    <row r="22" ht="14.25" customHeight="1">
      <c r="A22" s="63" t="s">
        <v>138</v>
      </c>
      <c r="B22" s="60"/>
      <c r="C22" s="60"/>
      <c r="D22" s="60"/>
      <c r="E22" s="60"/>
      <c r="F22" s="60"/>
      <c r="G22" s="60"/>
      <c r="H22" s="60"/>
      <c r="I22" s="60"/>
      <c r="J22" s="66"/>
      <c r="K22" s="60"/>
      <c r="L22" s="60"/>
      <c r="M22" s="60"/>
      <c r="N22" s="73">
        <f t="shared" si="2"/>
        <v>0</v>
      </c>
      <c r="O22" s="73">
        <f t="shared" si="26"/>
        <v>0</v>
      </c>
      <c r="P22" s="73">
        <f t="shared" si="27"/>
        <v>0</v>
      </c>
      <c r="Q22" s="73">
        <f t="shared" si="28"/>
        <v>0</v>
      </c>
      <c r="R22" s="73">
        <f t="shared" si="29"/>
        <v>0</v>
      </c>
      <c r="S22" s="23">
        <v>0.0</v>
      </c>
      <c r="T22" s="23">
        <v>0.0</v>
      </c>
      <c r="U22" s="23">
        <f t="shared" si="7"/>
        <v>0</v>
      </c>
      <c r="V22" s="23">
        <f t="shared" si="8"/>
        <v>0</v>
      </c>
      <c r="W22" s="23">
        <f t="shared" si="9"/>
        <v>0</v>
      </c>
      <c r="X22" s="23">
        <f t="shared" si="10"/>
        <v>0</v>
      </c>
      <c r="Y22" s="23">
        <f t="shared" si="11"/>
        <v>0</v>
      </c>
      <c r="Z22" s="23">
        <f t="shared" si="12"/>
        <v>0</v>
      </c>
    </row>
    <row r="23" ht="14.25" customHeight="1">
      <c r="A23" s="63" t="s">
        <v>139</v>
      </c>
      <c r="B23" s="60"/>
      <c r="C23" s="60"/>
      <c r="D23" s="60"/>
      <c r="E23" s="60"/>
      <c r="F23" s="60"/>
      <c r="G23" s="60"/>
      <c r="H23" s="60"/>
      <c r="I23" s="60"/>
      <c r="J23" s="66"/>
      <c r="K23" s="60"/>
      <c r="L23" s="60"/>
      <c r="M23" s="60"/>
      <c r="N23" s="73">
        <f t="shared" si="2"/>
        <v>0</v>
      </c>
      <c r="O23" s="73">
        <f t="shared" si="26"/>
        <v>0</v>
      </c>
      <c r="P23" s="73">
        <f t="shared" si="27"/>
        <v>0</v>
      </c>
      <c r="Q23" s="73">
        <f t="shared" si="28"/>
        <v>0</v>
      </c>
      <c r="R23" s="73">
        <f t="shared" si="29"/>
        <v>0</v>
      </c>
      <c r="S23" s="23">
        <v>0.0</v>
      </c>
      <c r="T23" s="23">
        <v>0.0</v>
      </c>
      <c r="U23" s="23">
        <f t="shared" si="7"/>
        <v>0</v>
      </c>
      <c r="V23" s="23">
        <f t="shared" si="8"/>
        <v>0</v>
      </c>
      <c r="W23" s="23">
        <f t="shared" si="9"/>
        <v>0</v>
      </c>
      <c r="X23" s="23">
        <f t="shared" si="10"/>
        <v>0</v>
      </c>
      <c r="Y23" s="23">
        <f t="shared" si="11"/>
        <v>0</v>
      </c>
      <c r="Z23" s="23">
        <f t="shared" si="12"/>
        <v>0</v>
      </c>
    </row>
    <row r="24" ht="14.25" customHeight="1">
      <c r="A24" s="63" t="s">
        <v>140</v>
      </c>
      <c r="B24" s="60"/>
      <c r="C24" s="60"/>
      <c r="D24" s="60"/>
      <c r="E24" s="60"/>
      <c r="F24" s="60"/>
      <c r="G24" s="60"/>
      <c r="H24" s="60"/>
      <c r="I24" s="60"/>
      <c r="J24" s="66"/>
      <c r="K24" s="60"/>
      <c r="L24" s="60"/>
      <c r="M24" s="60"/>
      <c r="N24" s="73">
        <f t="shared" si="2"/>
        <v>0</v>
      </c>
      <c r="O24" s="73">
        <f t="shared" si="26"/>
        <v>0</v>
      </c>
      <c r="P24" s="73">
        <f t="shared" si="27"/>
        <v>0</v>
      </c>
      <c r="Q24" s="73">
        <f t="shared" si="28"/>
        <v>0</v>
      </c>
      <c r="R24" s="73">
        <f t="shared" si="29"/>
        <v>0</v>
      </c>
      <c r="S24" s="23">
        <v>0.0</v>
      </c>
      <c r="T24" s="23">
        <v>0.0</v>
      </c>
      <c r="U24" s="23">
        <f t="shared" si="7"/>
        <v>0</v>
      </c>
      <c r="V24" s="23">
        <f t="shared" si="8"/>
        <v>0</v>
      </c>
      <c r="W24" s="23">
        <f t="shared" si="9"/>
        <v>0</v>
      </c>
      <c r="X24" s="23">
        <f t="shared" si="10"/>
        <v>0</v>
      </c>
      <c r="Y24" s="23">
        <f t="shared" si="11"/>
        <v>0</v>
      </c>
      <c r="Z24" s="23">
        <f t="shared" si="12"/>
        <v>0</v>
      </c>
    </row>
    <row r="25" ht="14.25" customHeight="1">
      <c r="A25" s="18" t="s">
        <v>141</v>
      </c>
      <c r="B25" s="60">
        <f t="shared" ref="B25:R25" si="30">SUM(B15,B17,B19:B24)</f>
        <v>2544</v>
      </c>
      <c r="C25" s="60">
        <f t="shared" si="30"/>
        <v>1370</v>
      </c>
      <c r="D25" s="60">
        <f t="shared" si="30"/>
        <v>1370</v>
      </c>
      <c r="E25" s="60">
        <f t="shared" si="30"/>
        <v>1370</v>
      </c>
      <c r="F25" s="60">
        <f t="shared" si="30"/>
        <v>1370</v>
      </c>
      <c r="G25" s="60">
        <f t="shared" si="30"/>
        <v>1370</v>
      </c>
      <c r="H25" s="60">
        <f t="shared" si="30"/>
        <v>1370</v>
      </c>
      <c r="I25" s="60">
        <f t="shared" si="30"/>
        <v>1370</v>
      </c>
      <c r="J25" s="60">
        <f t="shared" si="30"/>
        <v>1370</v>
      </c>
      <c r="K25" s="60">
        <f t="shared" si="30"/>
        <v>1370</v>
      </c>
      <c r="L25" s="60">
        <f t="shared" si="30"/>
        <v>1370</v>
      </c>
      <c r="M25" s="60">
        <f t="shared" si="30"/>
        <v>1370</v>
      </c>
      <c r="N25" s="60">
        <f t="shared" si="30"/>
        <v>17614</v>
      </c>
      <c r="O25" s="60">
        <f t="shared" si="30"/>
        <v>31188</v>
      </c>
      <c r="P25" s="60">
        <f t="shared" si="30"/>
        <v>31188</v>
      </c>
      <c r="Q25" s="60">
        <f t="shared" si="30"/>
        <v>31188</v>
      </c>
      <c r="R25" s="60">
        <f t="shared" si="30"/>
        <v>31188</v>
      </c>
      <c r="S25" s="23">
        <v>0.0</v>
      </c>
      <c r="T25" s="23">
        <v>0.0</v>
      </c>
      <c r="U25" s="23">
        <f t="shared" si="7"/>
        <v>0</v>
      </c>
      <c r="V25" s="23">
        <f t="shared" si="8"/>
        <v>0</v>
      </c>
      <c r="W25" s="23">
        <f t="shared" si="9"/>
        <v>0</v>
      </c>
      <c r="X25" s="23">
        <f t="shared" si="10"/>
        <v>0</v>
      </c>
      <c r="Y25" s="23">
        <f t="shared" si="11"/>
        <v>0</v>
      </c>
      <c r="Z25" s="23">
        <f t="shared" si="12"/>
        <v>0</v>
      </c>
    </row>
    <row r="26" ht="14.25" customHeight="1">
      <c r="A26" s="70"/>
      <c r="B26" s="75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4.25" customHeight="1">
      <c r="A27" s="70" t="s">
        <v>142</v>
      </c>
      <c r="B27" s="76">
        <v>18.0</v>
      </c>
      <c r="C27" s="76">
        <v>20.0</v>
      </c>
      <c r="D27" s="76">
        <f t="shared" ref="D27:E27" si="31">$C27</f>
        <v>20</v>
      </c>
      <c r="E27" s="76">
        <f t="shared" si="31"/>
        <v>20</v>
      </c>
      <c r="F27" s="76">
        <v>22.0</v>
      </c>
      <c r="G27" s="76">
        <f t="shared" ref="G27:J27" si="32">$F27</f>
        <v>22</v>
      </c>
      <c r="H27" s="76">
        <f t="shared" si="32"/>
        <v>22</v>
      </c>
      <c r="I27" s="76">
        <f t="shared" si="32"/>
        <v>22</v>
      </c>
      <c r="J27" s="76">
        <f t="shared" si="32"/>
        <v>22</v>
      </c>
      <c r="K27" s="76">
        <f t="shared" ref="K27:L27" si="33">$C27</f>
        <v>20</v>
      </c>
      <c r="L27" s="76">
        <f t="shared" si="33"/>
        <v>20</v>
      </c>
      <c r="M27" s="76">
        <v>16.0</v>
      </c>
      <c r="N27" s="76">
        <f>SUM(B27:M27)</f>
        <v>244</v>
      </c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4.2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4.2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4.2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4.2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4.2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4.2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4.2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4.2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4.2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4.2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4.2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4.2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4.2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4.2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4.2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4.2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4.2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4.2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4.2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4.2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4.2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4.2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4.2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4.2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4.2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4.2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4.2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4.2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4.2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4.2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4.2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4.2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4.2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4.2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4.2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4.2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4.2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4.2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4.2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4.2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4.2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4.2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4.2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4.2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4.2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4.2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4.2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4.2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4.2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4.2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4.2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4.2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4.2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4.2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4.2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4.2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4.2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4.2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4.2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4.2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4.2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4.2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4.2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4.2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4.2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4.2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4.2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4.2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4.2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4.2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4.2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4.2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4.2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4.2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4.2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4.2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4.2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4.2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4.2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4.2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4.2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4.2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4.2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4.2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4.2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4.2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4.2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4.2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4.2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4.2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4.2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4.2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4.2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4.2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4.2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4.2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4.2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2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2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2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2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2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2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2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2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2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4.2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2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2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2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2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2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2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2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2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2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2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2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2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2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2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2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2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2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2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2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2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2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2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2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2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2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2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2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2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2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2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2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2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2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2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2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2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2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2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2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2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2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2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2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2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2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2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2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2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2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2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2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2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2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2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2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2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2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2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2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2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2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2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2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2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2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2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2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2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2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2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2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2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2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2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2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2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2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2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2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2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2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2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2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2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2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2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2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2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2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2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2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2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2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2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2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2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2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2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2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2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2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2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2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2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2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2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2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2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2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2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2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2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2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2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2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2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2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2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2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2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2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2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2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2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2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2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2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2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2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2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2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2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2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2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2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2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2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2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2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2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2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2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2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2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2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2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2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2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2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2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2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2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2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2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2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2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2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2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2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2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2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2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2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2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2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2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2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2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2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2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2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2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2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2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2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2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2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2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2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2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2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2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2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2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2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2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2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2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2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2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2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2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2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2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2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2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2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2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2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2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2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2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2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2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2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2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2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2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2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2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2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2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4.2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4.2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4.2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4.2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4.2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4.2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4.2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4.2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4.2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4.2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4.2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4.2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4.2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4.2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4.2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4.2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4.2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4.2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4.2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4.2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4.2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4.2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4.2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4.2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4.2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4.2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4.2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4.2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4.2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4.2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4.2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4.2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4.2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4.2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4.2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4.2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4.2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4.2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4.2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4.2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4.2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4.2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4.2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4.2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4.2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4.2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4.2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4.2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4.2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4.2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4.2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4.2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4.2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4.2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4.2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4.2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4.2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4.2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4.2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4.2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4.2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4.2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4.2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4.2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4.2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4.2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4.2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4.2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4.2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4.2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4.2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4.2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4.2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4.2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4.2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4.2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4.2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4.2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4.2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4.2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4.2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4.2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4.2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4.2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4.2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4.2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4.2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4.2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4.2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4.2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4.2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4.2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4.2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4.2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4.2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4.2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4.2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4.2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4.2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4.2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4.2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4.2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4.2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4.2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4.2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4.2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4.2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4.2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4.2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4.2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4.2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4.2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4.2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4.2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4.2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4.2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4.2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4.2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4.2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4.2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4.2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4.2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4.2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4.2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4.2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4.2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4.2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4.2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4.2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4.2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4.2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4.2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4.2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4.2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4.2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4.2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4.2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4.2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4.2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4.2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4.2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4.2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4.2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4.2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4.2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4.2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4.2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4.2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4.2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4.2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4.2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4.2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4.2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4.2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4.2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4.2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4.2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4.2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4.2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4.2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4.2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4.2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4.2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4.2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4.2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4.2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4.2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4.2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4.2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4.2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4.2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4.2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4.2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4.2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4.2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4.2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4.2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4.2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4.2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4.2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4.2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4.2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4.2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4.2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4.2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4.2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4.2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4.2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4.2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4.2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4.2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4.2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4.2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4.2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4.2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4.2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4.2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4.2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4.2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4.2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4.2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4.2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4.2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4.2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4.2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4.2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4.2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4.2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4.2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4.2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4.2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4.2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4.2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4.2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4.2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4.2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4.2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4.2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4.2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4.2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4.2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4.2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4.2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4.2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4.2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4.2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4.2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4.2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4.2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4.2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4.2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4.2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4.2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4.2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4.2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4.2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4.2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4.2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4.2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4.2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4.2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4.2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4.2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4.2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4.2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4.2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4.2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4.2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4.2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4.2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4.2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4.2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4.2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4.2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4.2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4.2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4.2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4.2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4.2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4.2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4.2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4.2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4.2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4.2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4.2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4.2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4.2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4.2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4.2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4.2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4.2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4.2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4.2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4.2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4.2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4.2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4.2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4.2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4.2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4.2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4.2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4.2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4.2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4.2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4.2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4.2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4.2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4.2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4.2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4.2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4.2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4.2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4.2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4.2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4.2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4.2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4.2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4.2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4.2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4.2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4.2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4.2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4.2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4.2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4.2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4.2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4.2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4.2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4.2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4.2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4.2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4.2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4.2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4.2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4.2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4.2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4.2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4.2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4.2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4.2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4.2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4.2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4.2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4.2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4.2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4.2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4.2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4.2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4.2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4.2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4.2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4.2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4.2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4.2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4.2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4.2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4.2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4.2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4.2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4.2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4.2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4.2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4.2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4.2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4.2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4.2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4.2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4.2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4.2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4.2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4.2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4.2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4.2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4.2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4.2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4.2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4.2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4.2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4.2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4.2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4.2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4.2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4.2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4.2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4.2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4.2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4.2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4.2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4.2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4.2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4.2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4.2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4.2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4.2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4.2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4.2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4.2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4.2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4.2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4.2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4.2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4.2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4.2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4.2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4.2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4.2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4.2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4.2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4.2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4.2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4.2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4.2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4.2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4.2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4.2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4.2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4.2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4.2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4.2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4.2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4.2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4.2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4.2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4.2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4.2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4.2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4.2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4.2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4.2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4.2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4.2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4.2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4.2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4.2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4.2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4.2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4.2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4.2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4.2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4.2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4.2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4.2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4.2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4.2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4.2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4.2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4.2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4.2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4.2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4.2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4.2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4.2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4.2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4.2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4.2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4.2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4.2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4.2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4.2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4.2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4.2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4.2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4.2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4.2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4.2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4.2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4.2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4.2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4.2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4.2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4.2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4.2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4.2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4.2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4.2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4.2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4.2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4.2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4.2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4.2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4.2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4.2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4.2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4.2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4.2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4.2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4.2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4.2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4.2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4.2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4.2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4.2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4.2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4.2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4.2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4.2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4.2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4.2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4.2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4.2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4.2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4.2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4.2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4.2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4.2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4.2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4.2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4.2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4.2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4.2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4.2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4.2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4.2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4.2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4.2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4.2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4.2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4.2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4.2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4.2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4.2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4.2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4.2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4.2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4.2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4.2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4.2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4.2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4.2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4.2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4.2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4.2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4.2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4.2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4.2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4.2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4.2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4.2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4.2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4.2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4.2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4.2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4.2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4.2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4.2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4.2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4.2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4.2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4.2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4.2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4.2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4.2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4.2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4.2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4.2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4.2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4.2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4.2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4.2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4.2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4.2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4.2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4.2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4.2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4.2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4.2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4.2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4.2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4.2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4.2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4.2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4.2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4.2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4.2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4.2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4.2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4.2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4.2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4.2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4.2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4.2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4.2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4.2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4.2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4.2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4.2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4.2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4.2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4.2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4.2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4.2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4.2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4.2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4.2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4.2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4.2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4.2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4.2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4.2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4.2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4.2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4.2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4.2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4.2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4.2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4.2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4.2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4.2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4.2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4.2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4.2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4.2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4.2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4.2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4.2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4.2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4.2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4.2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4.2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4.2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4.2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4.2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4.2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4.2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4.2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4.2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4.2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4.2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4.2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4.2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4.2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4.2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4.2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4.2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4.2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4.2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4.2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4.2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4.2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4.2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4.2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4.2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4.2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4.2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4.2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4.2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4.2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4.2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4.2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4.2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4.2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4.2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4.2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4.2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4.2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4.2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4.2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4.2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4.2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4.2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4.2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4.2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4.2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4.2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4.2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4.2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4.2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4.2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4.2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4.2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4.2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4">
    <mergeCell ref="S1:T1"/>
    <mergeCell ref="U1:V1"/>
    <mergeCell ref="W1:X1"/>
    <mergeCell ref="Y1:Z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27.43"/>
    <col customWidth="1" min="2" max="26" width="11.43"/>
  </cols>
  <sheetData>
    <row r="1" ht="12.0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47" t="s">
        <v>143</v>
      </c>
      <c r="M1" s="48"/>
      <c r="N1" s="29"/>
      <c r="O1" s="22"/>
      <c r="P1" s="23">
        <v>0.0</v>
      </c>
      <c r="Q1" s="23">
        <f t="shared" ref="Q1:S1" si="1">$P1</f>
        <v>0</v>
      </c>
      <c r="R1" s="23">
        <f t="shared" si="1"/>
        <v>0</v>
      </c>
      <c r="S1" s="23">
        <f t="shared" si="1"/>
        <v>0</v>
      </c>
      <c r="T1" s="16"/>
      <c r="U1" s="16"/>
      <c r="V1" s="16"/>
      <c r="W1" s="16"/>
      <c r="X1" s="16"/>
      <c r="Y1" s="16"/>
      <c r="Z1" s="16"/>
    </row>
    <row r="2" ht="12.0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47" t="s">
        <v>144</v>
      </c>
      <c r="M2" s="48"/>
      <c r="N2" s="29"/>
      <c r="O2" s="22"/>
      <c r="P2" s="23">
        <v>0.0</v>
      </c>
      <c r="Q2" s="23">
        <v>0.0</v>
      </c>
      <c r="R2" s="23">
        <v>0.0</v>
      </c>
      <c r="S2" s="23">
        <v>0.0</v>
      </c>
      <c r="T2" s="16"/>
      <c r="U2" s="16"/>
      <c r="V2" s="16"/>
      <c r="W2" s="16"/>
      <c r="X2" s="16"/>
      <c r="Y2" s="16"/>
      <c r="Z2" s="16"/>
    </row>
    <row r="3" ht="12.0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47" t="s">
        <v>145</v>
      </c>
      <c r="M3" s="48"/>
      <c r="N3" s="29"/>
      <c r="O3" s="22"/>
      <c r="P3" s="23">
        <v>0.0</v>
      </c>
      <c r="Q3" s="23">
        <v>0.0</v>
      </c>
      <c r="R3" s="23">
        <v>0.0</v>
      </c>
      <c r="S3" s="23">
        <v>0.0</v>
      </c>
      <c r="T3" s="16"/>
      <c r="U3" s="16"/>
      <c r="V3" s="16"/>
      <c r="W3" s="16"/>
      <c r="X3" s="16"/>
      <c r="Y3" s="16"/>
      <c r="Z3" s="16"/>
    </row>
    <row r="4" ht="12.0" customHeight="1">
      <c r="A4" s="44" t="s">
        <v>146</v>
      </c>
      <c r="C4" s="44" t="s">
        <v>73</v>
      </c>
      <c r="D4" s="44" t="s">
        <v>74</v>
      </c>
      <c r="E4" s="44" t="s">
        <v>75</v>
      </c>
      <c r="F4" s="44" t="s">
        <v>76</v>
      </c>
      <c r="G4" s="44" t="s">
        <v>77</v>
      </c>
      <c r="H4" s="44" t="s">
        <v>78</v>
      </c>
      <c r="I4" s="44" t="s">
        <v>79</v>
      </c>
      <c r="J4" s="44" t="s">
        <v>80</v>
      </c>
      <c r="K4" s="44" t="s">
        <v>81</v>
      </c>
      <c r="L4" s="44" t="s">
        <v>82</v>
      </c>
      <c r="M4" s="44" t="s">
        <v>83</v>
      </c>
      <c r="N4" s="44" t="s">
        <v>84</v>
      </c>
      <c r="O4" s="44" t="s">
        <v>26</v>
      </c>
      <c r="P4" s="44" t="s">
        <v>27</v>
      </c>
      <c r="Q4" s="44" t="s">
        <v>28</v>
      </c>
      <c r="R4" s="44" t="s">
        <v>29</v>
      </c>
      <c r="S4" s="44" t="s">
        <v>30</v>
      </c>
      <c r="T4" s="16"/>
      <c r="U4" s="16"/>
      <c r="V4" s="16"/>
      <c r="W4" s="16"/>
      <c r="X4" s="16"/>
      <c r="Y4" s="16"/>
      <c r="Z4" s="16"/>
    </row>
    <row r="5" ht="12.0" customHeight="1">
      <c r="A5" s="16" t="s">
        <v>147</v>
      </c>
      <c r="C5" s="24">
        <f t="shared" ref="C5:N5" si="2">SUM(C12:C15,C18:C21,C24:C27,C30:C33,C36:C39,C42:C44,C56:C58,C70:C72,C84:C86,C98:C100,C112:C114,C126:C128,C140:C142,C154:C156,C168:C170)-C6-C7-C10</f>
        <v>14032</v>
      </c>
      <c r="D5" s="24">
        <f t="shared" si="2"/>
        <v>14032</v>
      </c>
      <c r="E5" s="24">
        <f t="shared" si="2"/>
        <v>14032</v>
      </c>
      <c r="F5" s="24">
        <f t="shared" si="2"/>
        <v>14032</v>
      </c>
      <c r="G5" s="24">
        <f t="shared" si="2"/>
        <v>14032</v>
      </c>
      <c r="H5" s="24">
        <f t="shared" si="2"/>
        <v>28882</v>
      </c>
      <c r="I5" s="24">
        <f t="shared" si="2"/>
        <v>14032</v>
      </c>
      <c r="J5" s="24">
        <f t="shared" si="2"/>
        <v>14032</v>
      </c>
      <c r="K5" s="24">
        <f t="shared" si="2"/>
        <v>16192</v>
      </c>
      <c r="L5" s="24">
        <f t="shared" si="2"/>
        <v>14032</v>
      </c>
      <c r="M5" s="24">
        <f t="shared" si="2"/>
        <v>14032</v>
      </c>
      <c r="N5" s="24">
        <f t="shared" si="2"/>
        <v>28882</v>
      </c>
      <c r="O5" s="24">
        <f t="shared" ref="O5:O10" si="5">SUM(C5:N5)</f>
        <v>200244</v>
      </c>
      <c r="P5" s="24">
        <f>SUM(P12:P15,P18:P21,P24:P27,P30:P33,P36:P39,P42:P44,P56:P58,P70:P72,P84:P86,P98:P100,P112:P114,P126:P128,P140:P142,P154:P156,P168:P170)-SUM(P16,P22,P28,P34,P40,P45:P48,P59:P62,P73:P76,P87:P90,P101:P104,P115:P118,P129:P132,P143:P146,P157:P160,P171:P174)</f>
        <v>211404</v>
      </c>
      <c r="Q5" s="24">
        <f t="shared" ref="Q5:S5" si="3">P5*(1+Q$2)</f>
        <v>211404</v>
      </c>
      <c r="R5" s="24">
        <f t="shared" si="3"/>
        <v>211404</v>
      </c>
      <c r="S5" s="24">
        <f t="shared" si="3"/>
        <v>211404</v>
      </c>
      <c r="T5" s="16"/>
      <c r="U5" s="16"/>
      <c r="V5" s="16"/>
      <c r="W5" s="16"/>
      <c r="X5" s="16"/>
      <c r="Y5" s="16"/>
      <c r="Z5" s="16"/>
    </row>
    <row r="6" ht="12.0" customHeight="1">
      <c r="A6" s="16" t="s">
        <v>148</v>
      </c>
      <c r="C6" s="24">
        <f t="shared" ref="C6:N6" si="4">SUM(C16,C22,C28,C34,C40,C45,C59,C73,C87,C101,C115,C129,C143,C157,C171)</f>
        <v>1659.3</v>
      </c>
      <c r="D6" s="24">
        <f t="shared" si="4"/>
        <v>1659.3</v>
      </c>
      <c r="E6" s="24">
        <f t="shared" si="4"/>
        <v>1659.3</v>
      </c>
      <c r="F6" s="24">
        <f t="shared" si="4"/>
        <v>1659.3</v>
      </c>
      <c r="G6" s="24">
        <f t="shared" si="4"/>
        <v>1659.3</v>
      </c>
      <c r="H6" s="24">
        <f t="shared" si="4"/>
        <v>3309.3</v>
      </c>
      <c r="I6" s="24">
        <f t="shared" si="4"/>
        <v>1659.3</v>
      </c>
      <c r="J6" s="24">
        <f t="shared" si="4"/>
        <v>1659.3</v>
      </c>
      <c r="K6" s="24">
        <f t="shared" si="4"/>
        <v>1899.3</v>
      </c>
      <c r="L6" s="24">
        <f t="shared" si="4"/>
        <v>1659.3</v>
      </c>
      <c r="M6" s="24">
        <f t="shared" si="4"/>
        <v>1659.3</v>
      </c>
      <c r="N6" s="24">
        <f t="shared" si="4"/>
        <v>3309.3</v>
      </c>
      <c r="O6" s="24">
        <f t="shared" si="5"/>
        <v>23451.6</v>
      </c>
      <c r="P6" s="24">
        <f>SUM(P16,P22,P28,P34,P40,P45,P59,P73,P87,P101,P115,P129,P143,P157,P171)</f>
        <v>23451.6</v>
      </c>
      <c r="Q6" s="24">
        <f t="shared" ref="Q6:S6" si="6">P6*(1+Q$2)</f>
        <v>23451.6</v>
      </c>
      <c r="R6" s="24">
        <f t="shared" si="6"/>
        <v>23451.6</v>
      </c>
      <c r="S6" s="24">
        <f t="shared" si="6"/>
        <v>23451.6</v>
      </c>
      <c r="T6" s="16"/>
      <c r="U6" s="16"/>
      <c r="V6" s="16"/>
      <c r="W6" s="16"/>
      <c r="X6" s="16"/>
      <c r="Y6" s="16"/>
      <c r="Z6" s="16"/>
    </row>
    <row r="7" ht="12.0" customHeight="1">
      <c r="A7" s="16" t="s">
        <v>149</v>
      </c>
      <c r="C7" s="24">
        <f t="shared" ref="C7:N7" si="7">SUM(C46:C48,C60:C62,C74:C76,C88:C90,C102:C104,C116:C118,C130:C132,C144:C146,C158:C160,C172:C174)</f>
        <v>901.7</v>
      </c>
      <c r="D7" s="24">
        <f t="shared" si="7"/>
        <v>901.7</v>
      </c>
      <c r="E7" s="24">
        <f t="shared" si="7"/>
        <v>901.7</v>
      </c>
      <c r="F7" s="24">
        <f t="shared" si="7"/>
        <v>901.7</v>
      </c>
      <c r="G7" s="24">
        <f t="shared" si="7"/>
        <v>901.7</v>
      </c>
      <c r="H7" s="24">
        <f t="shared" si="7"/>
        <v>901.7</v>
      </c>
      <c r="I7" s="24">
        <f t="shared" si="7"/>
        <v>901.7</v>
      </c>
      <c r="J7" s="24">
        <f t="shared" si="7"/>
        <v>901.7</v>
      </c>
      <c r="K7" s="24">
        <f t="shared" si="7"/>
        <v>901.7</v>
      </c>
      <c r="L7" s="24">
        <f t="shared" si="7"/>
        <v>901.7</v>
      </c>
      <c r="M7" s="24">
        <f t="shared" si="7"/>
        <v>901.7</v>
      </c>
      <c r="N7" s="24">
        <f t="shared" si="7"/>
        <v>901.7</v>
      </c>
      <c r="O7" s="24">
        <f t="shared" si="5"/>
        <v>10820.4</v>
      </c>
      <c r="P7" s="24">
        <f t="shared" ref="P7:S7" si="8">SUM(P46:P48,P60:P62,P74:P76,P88:P90,P102:P104,P116:P118,P130:P132,P144:P146,P158:P160,P172:P174)</f>
        <v>10820.4</v>
      </c>
      <c r="Q7" s="24">
        <f t="shared" si="8"/>
        <v>10820.4</v>
      </c>
      <c r="R7" s="24">
        <f t="shared" si="8"/>
        <v>10820.4</v>
      </c>
      <c r="S7" s="24">
        <f t="shared" si="8"/>
        <v>10820.4</v>
      </c>
      <c r="T7" s="16"/>
      <c r="U7" s="16"/>
      <c r="V7" s="16"/>
      <c r="W7" s="16"/>
      <c r="X7" s="16"/>
      <c r="Y7" s="16"/>
      <c r="Z7" s="16"/>
    </row>
    <row r="8" ht="12.0" customHeight="1">
      <c r="A8" s="16" t="s">
        <v>150</v>
      </c>
      <c r="C8" s="24">
        <f t="shared" ref="C8:N8" si="9">SUM(C49:C54,C63:C68,C77:C82,C91:C96,C105:C110,C119:C124,C133:C138,C147:C152,C161:C166,C175:C180)</f>
        <v>4314.6</v>
      </c>
      <c r="D8" s="24">
        <f t="shared" si="9"/>
        <v>4314.6</v>
      </c>
      <c r="E8" s="24">
        <f t="shared" si="9"/>
        <v>4314.6</v>
      </c>
      <c r="F8" s="24">
        <f t="shared" si="9"/>
        <v>4314.6</v>
      </c>
      <c r="G8" s="24">
        <f t="shared" si="9"/>
        <v>4314.6</v>
      </c>
      <c r="H8" s="24">
        <f t="shared" si="9"/>
        <v>4314.6</v>
      </c>
      <c r="I8" s="24">
        <f t="shared" si="9"/>
        <v>4314.6</v>
      </c>
      <c r="J8" s="24">
        <f t="shared" si="9"/>
        <v>4314.6</v>
      </c>
      <c r="K8" s="24">
        <f t="shared" si="9"/>
        <v>4314.6</v>
      </c>
      <c r="L8" s="24">
        <f t="shared" si="9"/>
        <v>4314.6</v>
      </c>
      <c r="M8" s="24">
        <f t="shared" si="9"/>
        <v>4314.6</v>
      </c>
      <c r="N8" s="24">
        <f t="shared" si="9"/>
        <v>4314.6</v>
      </c>
      <c r="O8" s="24">
        <f t="shared" si="5"/>
        <v>51775.2</v>
      </c>
      <c r="P8" s="24">
        <f t="shared" ref="P8:S8" si="10">SUM(P49:P54,P63:P68,P77:P82,P91:P96,P105:P110,P119:P124,P133:P138,P147:P152,P161:P166,P175:P180)</f>
        <v>52833.6</v>
      </c>
      <c r="Q8" s="24">
        <f t="shared" si="10"/>
        <v>52833.6</v>
      </c>
      <c r="R8" s="24">
        <f t="shared" si="10"/>
        <v>52833.6</v>
      </c>
      <c r="S8" s="24">
        <f t="shared" si="10"/>
        <v>52833.6</v>
      </c>
      <c r="T8" s="16"/>
      <c r="U8" s="16"/>
      <c r="V8" s="16"/>
      <c r="W8" s="16"/>
      <c r="X8" s="16"/>
      <c r="Y8" s="16"/>
      <c r="Z8" s="16"/>
    </row>
    <row r="9" ht="12.0" customHeight="1">
      <c r="A9" s="16" t="s">
        <v>151</v>
      </c>
      <c r="C9" s="24">
        <f t="shared" ref="C9:N9" si="11">C7+C8</f>
        <v>5216.3</v>
      </c>
      <c r="D9" s="24">
        <f t="shared" si="11"/>
        <v>5216.3</v>
      </c>
      <c r="E9" s="24">
        <f t="shared" si="11"/>
        <v>5216.3</v>
      </c>
      <c r="F9" s="24">
        <f t="shared" si="11"/>
        <v>5216.3</v>
      </c>
      <c r="G9" s="24">
        <f t="shared" si="11"/>
        <v>5216.3</v>
      </c>
      <c r="H9" s="24">
        <f t="shared" si="11"/>
        <v>5216.3</v>
      </c>
      <c r="I9" s="24">
        <f t="shared" si="11"/>
        <v>5216.3</v>
      </c>
      <c r="J9" s="24">
        <f t="shared" si="11"/>
        <v>5216.3</v>
      </c>
      <c r="K9" s="24">
        <f t="shared" si="11"/>
        <v>5216.3</v>
      </c>
      <c r="L9" s="24">
        <f t="shared" si="11"/>
        <v>5216.3</v>
      </c>
      <c r="M9" s="24">
        <f t="shared" si="11"/>
        <v>5216.3</v>
      </c>
      <c r="N9" s="24">
        <f t="shared" si="11"/>
        <v>5216.3</v>
      </c>
      <c r="O9" s="24">
        <f t="shared" si="5"/>
        <v>62595.6</v>
      </c>
      <c r="P9" s="24">
        <f t="shared" ref="P9:S9" si="12">P7+P8</f>
        <v>63654</v>
      </c>
      <c r="Q9" s="24">
        <f t="shared" si="12"/>
        <v>63654</v>
      </c>
      <c r="R9" s="24">
        <f t="shared" si="12"/>
        <v>63654</v>
      </c>
      <c r="S9" s="24">
        <f t="shared" si="12"/>
        <v>63654</v>
      </c>
      <c r="T9" s="16"/>
      <c r="U9" s="16"/>
      <c r="V9" s="16"/>
      <c r="W9" s="16"/>
      <c r="X9" s="16"/>
      <c r="Y9" s="16"/>
      <c r="Z9" s="16"/>
    </row>
    <row r="10" ht="12.0" customHeight="1">
      <c r="A10" s="16" t="s">
        <v>152</v>
      </c>
      <c r="B10" s="16"/>
      <c r="C10" s="24">
        <f t="shared" ref="C10:N10" si="13">SUM(C13,C19,C25,C31,C37)</f>
        <v>930</v>
      </c>
      <c r="D10" s="24">
        <f t="shared" si="13"/>
        <v>930</v>
      </c>
      <c r="E10" s="24">
        <f t="shared" si="13"/>
        <v>930</v>
      </c>
      <c r="F10" s="24">
        <f t="shared" si="13"/>
        <v>930</v>
      </c>
      <c r="G10" s="24">
        <f t="shared" si="13"/>
        <v>930</v>
      </c>
      <c r="H10" s="24">
        <f t="shared" si="13"/>
        <v>930</v>
      </c>
      <c r="I10" s="24">
        <f t="shared" si="13"/>
        <v>930</v>
      </c>
      <c r="J10" s="24">
        <f t="shared" si="13"/>
        <v>930</v>
      </c>
      <c r="K10" s="24">
        <f t="shared" si="13"/>
        <v>930</v>
      </c>
      <c r="L10" s="24">
        <f t="shared" si="13"/>
        <v>930</v>
      </c>
      <c r="M10" s="24">
        <f t="shared" si="13"/>
        <v>930</v>
      </c>
      <c r="N10" s="24">
        <f t="shared" si="13"/>
        <v>930</v>
      </c>
      <c r="O10" s="24">
        <f t="shared" si="5"/>
        <v>11160</v>
      </c>
      <c r="P10" s="24">
        <f t="shared" ref="P10:S10" si="14">SUM(P13,P19,P25,P31,P37)</f>
        <v>11160</v>
      </c>
      <c r="Q10" s="24">
        <f t="shared" si="14"/>
        <v>11160</v>
      </c>
      <c r="R10" s="24">
        <f t="shared" si="14"/>
        <v>11160</v>
      </c>
      <c r="S10" s="24">
        <f t="shared" si="14"/>
        <v>11160</v>
      </c>
      <c r="T10" s="16"/>
      <c r="U10" s="16"/>
      <c r="V10" s="16"/>
      <c r="W10" s="16"/>
      <c r="X10" s="16"/>
      <c r="Y10" s="16"/>
      <c r="Z10" s="16"/>
    </row>
    <row r="11" ht="12.0" customHeight="1">
      <c r="A11" s="44" t="s">
        <v>153</v>
      </c>
      <c r="C11" s="44" t="s">
        <v>73</v>
      </c>
      <c r="D11" s="44" t="s">
        <v>74</v>
      </c>
      <c r="E11" s="44" t="s">
        <v>75</v>
      </c>
      <c r="F11" s="44" t="s">
        <v>76</v>
      </c>
      <c r="G11" s="44" t="s">
        <v>77</v>
      </c>
      <c r="H11" s="44" t="s">
        <v>78</v>
      </c>
      <c r="I11" s="44" t="s">
        <v>79</v>
      </c>
      <c r="J11" s="44" t="s">
        <v>80</v>
      </c>
      <c r="K11" s="44" t="s">
        <v>81</v>
      </c>
      <c r="L11" s="44" t="s">
        <v>82</v>
      </c>
      <c r="M11" s="44" t="s">
        <v>83</v>
      </c>
      <c r="N11" s="44" t="s">
        <v>84</v>
      </c>
      <c r="O11" s="44" t="s">
        <v>26</v>
      </c>
      <c r="P11" s="44" t="s">
        <v>27</v>
      </c>
      <c r="Q11" s="44" t="s">
        <v>28</v>
      </c>
      <c r="R11" s="44" t="s">
        <v>29</v>
      </c>
      <c r="S11" s="44" t="s">
        <v>30</v>
      </c>
      <c r="T11" s="16"/>
      <c r="U11" s="16"/>
      <c r="V11" s="16"/>
      <c r="W11" s="16"/>
      <c r="X11" s="16"/>
      <c r="Y11" s="16"/>
      <c r="Z11" s="16"/>
    </row>
    <row r="12" ht="12.0" customHeight="1">
      <c r="A12" s="16" t="s">
        <v>154</v>
      </c>
      <c r="C12" s="77">
        <v>1500.0</v>
      </c>
      <c r="D12" s="24">
        <f t="shared" ref="D12:N12" si="15">$C12</f>
        <v>1500</v>
      </c>
      <c r="E12" s="24">
        <f t="shared" si="15"/>
        <v>1500</v>
      </c>
      <c r="F12" s="24">
        <f t="shared" si="15"/>
        <v>1500</v>
      </c>
      <c r="G12" s="24">
        <f t="shared" si="15"/>
        <v>1500</v>
      </c>
      <c r="H12" s="24">
        <f t="shared" si="15"/>
        <v>1500</v>
      </c>
      <c r="I12" s="24">
        <f t="shared" si="15"/>
        <v>1500</v>
      </c>
      <c r="J12" s="24">
        <f t="shared" si="15"/>
        <v>1500</v>
      </c>
      <c r="K12" s="24">
        <f t="shared" si="15"/>
        <v>1500</v>
      </c>
      <c r="L12" s="24">
        <f t="shared" si="15"/>
        <v>1500</v>
      </c>
      <c r="M12" s="24">
        <f t="shared" si="15"/>
        <v>1500</v>
      </c>
      <c r="N12" s="24">
        <f t="shared" si="15"/>
        <v>1500</v>
      </c>
      <c r="O12" s="24">
        <f t="shared" ref="O12:O16" si="18">SUM(C12:N12)</f>
        <v>18000</v>
      </c>
      <c r="P12" s="24">
        <f t="shared" ref="P12:S12" si="16">O12*(1+P$1)</f>
        <v>18000</v>
      </c>
      <c r="Q12" s="24">
        <f t="shared" si="16"/>
        <v>18000</v>
      </c>
      <c r="R12" s="24">
        <f t="shared" si="16"/>
        <v>18000</v>
      </c>
      <c r="S12" s="24">
        <f t="shared" si="16"/>
        <v>18000</v>
      </c>
      <c r="T12" s="16"/>
      <c r="U12" s="16"/>
      <c r="V12" s="16"/>
      <c r="W12" s="16"/>
      <c r="X12" s="16"/>
      <c r="Y12" s="16"/>
      <c r="Z12" s="16"/>
    </row>
    <row r="13" ht="12.0" customHeight="1">
      <c r="A13" s="16" t="s">
        <v>155</v>
      </c>
      <c r="C13" s="77">
        <v>310.0</v>
      </c>
      <c r="D13" s="24">
        <f t="shared" ref="D13:N13" si="17">$C13</f>
        <v>310</v>
      </c>
      <c r="E13" s="24">
        <f t="shared" si="17"/>
        <v>310</v>
      </c>
      <c r="F13" s="24">
        <f t="shared" si="17"/>
        <v>310</v>
      </c>
      <c r="G13" s="24">
        <f t="shared" si="17"/>
        <v>310</v>
      </c>
      <c r="H13" s="24">
        <f t="shared" si="17"/>
        <v>310</v>
      </c>
      <c r="I13" s="24">
        <f t="shared" si="17"/>
        <v>310</v>
      </c>
      <c r="J13" s="24">
        <f t="shared" si="17"/>
        <v>310</v>
      </c>
      <c r="K13" s="24">
        <f t="shared" si="17"/>
        <v>310</v>
      </c>
      <c r="L13" s="24">
        <f t="shared" si="17"/>
        <v>310</v>
      </c>
      <c r="M13" s="24">
        <f t="shared" si="17"/>
        <v>310</v>
      </c>
      <c r="N13" s="24">
        <f t="shared" si="17"/>
        <v>310</v>
      </c>
      <c r="O13" s="24">
        <f t="shared" si="18"/>
        <v>3720</v>
      </c>
      <c r="P13" s="24">
        <f t="shared" ref="P13:S13" si="19">O13*(1+P$2)</f>
        <v>3720</v>
      </c>
      <c r="Q13" s="24">
        <f t="shared" si="19"/>
        <v>3720</v>
      </c>
      <c r="R13" s="24">
        <f t="shared" si="19"/>
        <v>3720</v>
      </c>
      <c r="S13" s="24">
        <f t="shared" si="19"/>
        <v>3720</v>
      </c>
      <c r="T13" s="16"/>
      <c r="U13" s="16"/>
      <c r="V13" s="16"/>
      <c r="W13" s="16"/>
      <c r="X13" s="16"/>
      <c r="Y13" s="16"/>
      <c r="Z13" s="16"/>
    </row>
    <row r="14" ht="12.0" customHeight="1">
      <c r="A14" s="16" t="s">
        <v>156</v>
      </c>
      <c r="B14" s="16"/>
      <c r="C14" s="24">
        <f t="shared" ref="C14:N14" si="20">C13*$B16</f>
        <v>31</v>
      </c>
      <c r="D14" s="24">
        <f t="shared" si="20"/>
        <v>31</v>
      </c>
      <c r="E14" s="24">
        <f t="shared" si="20"/>
        <v>31</v>
      </c>
      <c r="F14" s="24">
        <f t="shared" si="20"/>
        <v>31</v>
      </c>
      <c r="G14" s="24">
        <f t="shared" si="20"/>
        <v>31</v>
      </c>
      <c r="H14" s="24">
        <f t="shared" si="20"/>
        <v>31</v>
      </c>
      <c r="I14" s="24">
        <f t="shared" si="20"/>
        <v>31</v>
      </c>
      <c r="J14" s="24">
        <f t="shared" si="20"/>
        <v>31</v>
      </c>
      <c r="K14" s="24">
        <f t="shared" si="20"/>
        <v>31</v>
      </c>
      <c r="L14" s="24">
        <f t="shared" si="20"/>
        <v>31</v>
      </c>
      <c r="M14" s="24">
        <f t="shared" si="20"/>
        <v>31</v>
      </c>
      <c r="N14" s="24">
        <f t="shared" si="20"/>
        <v>31</v>
      </c>
      <c r="O14" s="24">
        <f t="shared" si="18"/>
        <v>372</v>
      </c>
      <c r="P14" s="24">
        <f t="shared" ref="P14:S14" si="21">P13*$B16</f>
        <v>372</v>
      </c>
      <c r="Q14" s="24">
        <f t="shared" si="21"/>
        <v>372</v>
      </c>
      <c r="R14" s="24">
        <f t="shared" si="21"/>
        <v>372</v>
      </c>
      <c r="S14" s="24">
        <f t="shared" si="21"/>
        <v>372</v>
      </c>
      <c r="T14" s="16"/>
      <c r="U14" s="16"/>
      <c r="V14" s="16"/>
      <c r="W14" s="16"/>
      <c r="X14" s="16"/>
      <c r="Y14" s="16"/>
      <c r="Z14" s="16"/>
    </row>
    <row r="15" ht="12.0" customHeight="1">
      <c r="A15" s="16" t="s">
        <v>157</v>
      </c>
      <c r="C15" s="24"/>
      <c r="D15" s="24"/>
      <c r="E15" s="24"/>
      <c r="F15" s="24"/>
      <c r="G15" s="24"/>
      <c r="H15" s="24">
        <f>C12</f>
        <v>1500</v>
      </c>
      <c r="I15" s="24"/>
      <c r="J15" s="24"/>
      <c r="K15" s="24"/>
      <c r="L15" s="24"/>
      <c r="M15" s="24"/>
      <c r="N15" s="24">
        <f>C12</f>
        <v>1500</v>
      </c>
      <c r="O15" s="24">
        <f t="shared" si="18"/>
        <v>3000</v>
      </c>
      <c r="P15" s="24">
        <f t="shared" ref="P15:S15" si="22">O15*(1+P$1)</f>
        <v>3000</v>
      </c>
      <c r="Q15" s="24">
        <f t="shared" si="22"/>
        <v>3000</v>
      </c>
      <c r="R15" s="24">
        <f t="shared" si="22"/>
        <v>3000</v>
      </c>
      <c r="S15" s="24">
        <f t="shared" si="22"/>
        <v>3000</v>
      </c>
      <c r="T15" s="16"/>
      <c r="U15" s="16"/>
      <c r="V15" s="16"/>
      <c r="W15" s="16"/>
      <c r="X15" s="16"/>
      <c r="Y15" s="16"/>
      <c r="Z15" s="16"/>
    </row>
    <row r="16" ht="12.0" customHeight="1">
      <c r="A16" s="16" t="s">
        <v>158</v>
      </c>
      <c r="B16" s="78">
        <v>0.1</v>
      </c>
      <c r="C16" s="24">
        <f t="shared" ref="C16:N16" si="23">SUM(C12,C15,C14)*$B16</f>
        <v>153.1</v>
      </c>
      <c r="D16" s="24">
        <f t="shared" si="23"/>
        <v>153.1</v>
      </c>
      <c r="E16" s="24">
        <f t="shared" si="23"/>
        <v>153.1</v>
      </c>
      <c r="F16" s="24">
        <f t="shared" si="23"/>
        <v>153.1</v>
      </c>
      <c r="G16" s="24">
        <f t="shared" si="23"/>
        <v>153.1</v>
      </c>
      <c r="H16" s="24">
        <f t="shared" si="23"/>
        <v>303.1</v>
      </c>
      <c r="I16" s="24">
        <f t="shared" si="23"/>
        <v>153.1</v>
      </c>
      <c r="J16" s="24">
        <f t="shared" si="23"/>
        <v>153.1</v>
      </c>
      <c r="K16" s="24">
        <f t="shared" si="23"/>
        <v>153.1</v>
      </c>
      <c r="L16" s="24">
        <f t="shared" si="23"/>
        <v>153.1</v>
      </c>
      <c r="M16" s="24">
        <f t="shared" si="23"/>
        <v>153.1</v>
      </c>
      <c r="N16" s="24">
        <f t="shared" si="23"/>
        <v>303.1</v>
      </c>
      <c r="O16" s="24">
        <f t="shared" si="18"/>
        <v>2137.2</v>
      </c>
      <c r="P16" s="24">
        <f t="shared" ref="P16:S16" si="24">(P12+P14+P15)*$B16</f>
        <v>2137.2</v>
      </c>
      <c r="Q16" s="24">
        <f t="shared" si="24"/>
        <v>2137.2</v>
      </c>
      <c r="R16" s="24">
        <f t="shared" si="24"/>
        <v>2137.2</v>
      </c>
      <c r="S16" s="24">
        <f t="shared" si="24"/>
        <v>2137.2</v>
      </c>
      <c r="T16" s="16"/>
      <c r="U16" s="16"/>
      <c r="V16" s="16"/>
      <c r="W16" s="16"/>
      <c r="X16" s="16"/>
      <c r="Y16" s="16"/>
      <c r="Z16" s="16"/>
    </row>
    <row r="17" ht="12.0" customHeight="1">
      <c r="A17" s="44" t="s">
        <v>159</v>
      </c>
      <c r="C17" s="44" t="s">
        <v>73</v>
      </c>
      <c r="D17" s="44" t="s">
        <v>74</v>
      </c>
      <c r="E17" s="44" t="s">
        <v>75</v>
      </c>
      <c r="F17" s="44" t="s">
        <v>76</v>
      </c>
      <c r="G17" s="44" t="s">
        <v>77</v>
      </c>
      <c r="H17" s="44" t="s">
        <v>78</v>
      </c>
      <c r="I17" s="44" t="s">
        <v>79</v>
      </c>
      <c r="J17" s="44" t="s">
        <v>80</v>
      </c>
      <c r="K17" s="44" t="s">
        <v>81</v>
      </c>
      <c r="L17" s="44" t="s">
        <v>82</v>
      </c>
      <c r="M17" s="44" t="s">
        <v>83</v>
      </c>
      <c r="N17" s="44" t="s">
        <v>84</v>
      </c>
      <c r="O17" s="44" t="s">
        <v>26</v>
      </c>
      <c r="P17" s="44" t="s">
        <v>27</v>
      </c>
      <c r="Q17" s="44" t="s">
        <v>28</v>
      </c>
      <c r="R17" s="44" t="s">
        <v>29</v>
      </c>
      <c r="S17" s="44" t="s">
        <v>30</v>
      </c>
      <c r="T17" s="16"/>
      <c r="U17" s="16"/>
      <c r="V17" s="16"/>
      <c r="W17" s="16"/>
      <c r="X17" s="16"/>
      <c r="Y17" s="16"/>
      <c r="Z17" s="16"/>
    </row>
    <row r="18" ht="12.0" customHeight="1">
      <c r="A18" s="16" t="s">
        <v>154</v>
      </c>
      <c r="C18" s="77">
        <v>1500.0</v>
      </c>
      <c r="D18" s="24">
        <f t="shared" ref="D18:N18" si="25">$C18</f>
        <v>1500</v>
      </c>
      <c r="E18" s="24">
        <f t="shared" si="25"/>
        <v>1500</v>
      </c>
      <c r="F18" s="24">
        <f t="shared" si="25"/>
        <v>1500</v>
      </c>
      <c r="G18" s="24">
        <f t="shared" si="25"/>
        <v>1500</v>
      </c>
      <c r="H18" s="24">
        <f t="shared" si="25"/>
        <v>1500</v>
      </c>
      <c r="I18" s="24">
        <f t="shared" si="25"/>
        <v>1500</v>
      </c>
      <c r="J18" s="24">
        <f t="shared" si="25"/>
        <v>1500</v>
      </c>
      <c r="K18" s="24">
        <f t="shared" si="25"/>
        <v>1500</v>
      </c>
      <c r="L18" s="24">
        <f t="shared" si="25"/>
        <v>1500</v>
      </c>
      <c r="M18" s="24">
        <f t="shared" si="25"/>
        <v>1500</v>
      </c>
      <c r="N18" s="24">
        <f t="shared" si="25"/>
        <v>1500</v>
      </c>
      <c r="O18" s="24">
        <f t="shared" ref="O18:O22" si="28">SUM(C18:N18)</f>
        <v>18000</v>
      </c>
      <c r="P18" s="24">
        <f t="shared" ref="P18:S18" si="26">O18*(1+P$1)</f>
        <v>18000</v>
      </c>
      <c r="Q18" s="24">
        <f t="shared" si="26"/>
        <v>18000</v>
      </c>
      <c r="R18" s="24">
        <f t="shared" si="26"/>
        <v>18000</v>
      </c>
      <c r="S18" s="24">
        <f t="shared" si="26"/>
        <v>18000</v>
      </c>
      <c r="T18" s="16"/>
      <c r="U18" s="16"/>
      <c r="V18" s="16"/>
      <c r="W18" s="16"/>
      <c r="X18" s="16"/>
      <c r="Y18" s="16"/>
      <c r="Z18" s="16"/>
    </row>
    <row r="19" ht="12.0" customHeight="1">
      <c r="A19" s="16" t="s">
        <v>155</v>
      </c>
      <c r="C19" s="77">
        <v>310.0</v>
      </c>
      <c r="D19" s="24">
        <f t="shared" ref="D19:N19" si="27">$C19</f>
        <v>310</v>
      </c>
      <c r="E19" s="24">
        <f t="shared" si="27"/>
        <v>310</v>
      </c>
      <c r="F19" s="24">
        <f t="shared" si="27"/>
        <v>310</v>
      </c>
      <c r="G19" s="24">
        <f t="shared" si="27"/>
        <v>310</v>
      </c>
      <c r="H19" s="24">
        <f t="shared" si="27"/>
        <v>310</v>
      </c>
      <c r="I19" s="24">
        <f t="shared" si="27"/>
        <v>310</v>
      </c>
      <c r="J19" s="24">
        <f t="shared" si="27"/>
        <v>310</v>
      </c>
      <c r="K19" s="24">
        <f t="shared" si="27"/>
        <v>310</v>
      </c>
      <c r="L19" s="24">
        <f t="shared" si="27"/>
        <v>310</v>
      </c>
      <c r="M19" s="24">
        <f t="shared" si="27"/>
        <v>310</v>
      </c>
      <c r="N19" s="24">
        <f t="shared" si="27"/>
        <v>310</v>
      </c>
      <c r="O19" s="24">
        <f t="shared" si="28"/>
        <v>3720</v>
      </c>
      <c r="P19" s="24">
        <f t="shared" ref="P19:S19" si="29">O19*(1+P$2)</f>
        <v>3720</v>
      </c>
      <c r="Q19" s="24">
        <f t="shared" si="29"/>
        <v>3720</v>
      </c>
      <c r="R19" s="24">
        <f t="shared" si="29"/>
        <v>3720</v>
      </c>
      <c r="S19" s="24">
        <f t="shared" si="29"/>
        <v>3720</v>
      </c>
      <c r="T19" s="16"/>
      <c r="U19" s="16"/>
      <c r="V19" s="16"/>
      <c r="W19" s="16"/>
      <c r="X19" s="16"/>
      <c r="Y19" s="16"/>
      <c r="Z19" s="16"/>
    </row>
    <row r="20" ht="12.0" customHeight="1">
      <c r="A20" s="16" t="s">
        <v>156</v>
      </c>
      <c r="B20" s="16"/>
      <c r="C20" s="24">
        <f t="shared" ref="C20:N20" si="30">C19*$B22</f>
        <v>31</v>
      </c>
      <c r="D20" s="24">
        <f t="shared" si="30"/>
        <v>31</v>
      </c>
      <c r="E20" s="24">
        <f t="shared" si="30"/>
        <v>31</v>
      </c>
      <c r="F20" s="24">
        <f t="shared" si="30"/>
        <v>31</v>
      </c>
      <c r="G20" s="24">
        <f t="shared" si="30"/>
        <v>31</v>
      </c>
      <c r="H20" s="24">
        <f t="shared" si="30"/>
        <v>31</v>
      </c>
      <c r="I20" s="24">
        <f t="shared" si="30"/>
        <v>31</v>
      </c>
      <c r="J20" s="24">
        <f t="shared" si="30"/>
        <v>31</v>
      </c>
      <c r="K20" s="24">
        <f t="shared" si="30"/>
        <v>31</v>
      </c>
      <c r="L20" s="24">
        <f t="shared" si="30"/>
        <v>31</v>
      </c>
      <c r="M20" s="24">
        <f t="shared" si="30"/>
        <v>31</v>
      </c>
      <c r="N20" s="24">
        <f t="shared" si="30"/>
        <v>31</v>
      </c>
      <c r="O20" s="24">
        <f t="shared" si="28"/>
        <v>372</v>
      </c>
      <c r="P20" s="24">
        <f t="shared" ref="P20:S20" si="31">P19*$B22</f>
        <v>372</v>
      </c>
      <c r="Q20" s="24">
        <f t="shared" si="31"/>
        <v>372</v>
      </c>
      <c r="R20" s="24">
        <f t="shared" si="31"/>
        <v>372</v>
      </c>
      <c r="S20" s="24">
        <f t="shared" si="31"/>
        <v>372</v>
      </c>
      <c r="T20" s="16"/>
      <c r="U20" s="16"/>
      <c r="V20" s="16"/>
      <c r="W20" s="16"/>
      <c r="X20" s="16"/>
      <c r="Y20" s="16"/>
      <c r="Z20" s="16"/>
    </row>
    <row r="21" ht="12.0" customHeight="1">
      <c r="A21" s="16" t="s">
        <v>157</v>
      </c>
      <c r="C21" s="24"/>
      <c r="D21" s="24"/>
      <c r="E21" s="24"/>
      <c r="F21" s="24"/>
      <c r="G21" s="24"/>
      <c r="H21" s="24">
        <f>C18</f>
        <v>1500</v>
      </c>
      <c r="I21" s="24"/>
      <c r="J21" s="24"/>
      <c r="K21" s="24"/>
      <c r="L21" s="24"/>
      <c r="M21" s="24"/>
      <c r="N21" s="24">
        <f>C18</f>
        <v>1500</v>
      </c>
      <c r="O21" s="24">
        <f t="shared" si="28"/>
        <v>3000</v>
      </c>
      <c r="P21" s="24">
        <f t="shared" ref="P21:S21" si="32">O21*(1+P$1)</f>
        <v>3000</v>
      </c>
      <c r="Q21" s="24">
        <f t="shared" si="32"/>
        <v>3000</v>
      </c>
      <c r="R21" s="24">
        <f t="shared" si="32"/>
        <v>3000</v>
      </c>
      <c r="S21" s="24">
        <f t="shared" si="32"/>
        <v>3000</v>
      </c>
      <c r="T21" s="16"/>
      <c r="U21" s="16"/>
      <c r="V21" s="16"/>
      <c r="W21" s="16"/>
      <c r="X21" s="16"/>
      <c r="Y21" s="16"/>
      <c r="Z21" s="16"/>
    </row>
    <row r="22" ht="12.0" customHeight="1">
      <c r="A22" s="16" t="s">
        <v>158</v>
      </c>
      <c r="B22" s="78">
        <v>0.1</v>
      </c>
      <c r="C22" s="24">
        <f t="shared" ref="C22:N22" si="33">SUM(C18,C21,C20)*$B22</f>
        <v>153.1</v>
      </c>
      <c r="D22" s="24">
        <f t="shared" si="33"/>
        <v>153.1</v>
      </c>
      <c r="E22" s="24">
        <f t="shared" si="33"/>
        <v>153.1</v>
      </c>
      <c r="F22" s="24">
        <f t="shared" si="33"/>
        <v>153.1</v>
      </c>
      <c r="G22" s="24">
        <f t="shared" si="33"/>
        <v>153.1</v>
      </c>
      <c r="H22" s="24">
        <f t="shared" si="33"/>
        <v>303.1</v>
      </c>
      <c r="I22" s="24">
        <f t="shared" si="33"/>
        <v>153.1</v>
      </c>
      <c r="J22" s="24">
        <f t="shared" si="33"/>
        <v>153.1</v>
      </c>
      <c r="K22" s="24">
        <f t="shared" si="33"/>
        <v>153.1</v>
      </c>
      <c r="L22" s="24">
        <f t="shared" si="33"/>
        <v>153.1</v>
      </c>
      <c r="M22" s="24">
        <f t="shared" si="33"/>
        <v>153.1</v>
      </c>
      <c r="N22" s="24">
        <f t="shared" si="33"/>
        <v>303.1</v>
      </c>
      <c r="O22" s="24">
        <f t="shared" si="28"/>
        <v>2137.2</v>
      </c>
      <c r="P22" s="24">
        <f t="shared" ref="P22:S22" si="34">(P18+P20+P21)*$B22</f>
        <v>2137.2</v>
      </c>
      <c r="Q22" s="24">
        <f t="shared" si="34"/>
        <v>2137.2</v>
      </c>
      <c r="R22" s="24">
        <f t="shared" si="34"/>
        <v>2137.2</v>
      </c>
      <c r="S22" s="24">
        <f t="shared" si="34"/>
        <v>2137.2</v>
      </c>
      <c r="T22" s="16"/>
      <c r="U22" s="16"/>
      <c r="V22" s="16"/>
      <c r="W22" s="16"/>
      <c r="X22" s="16"/>
      <c r="Y22" s="16"/>
      <c r="Z22" s="16"/>
    </row>
    <row r="23" ht="12.0" customHeight="1">
      <c r="A23" s="44" t="s">
        <v>160</v>
      </c>
      <c r="C23" s="44" t="s">
        <v>73</v>
      </c>
      <c r="D23" s="44" t="s">
        <v>74</v>
      </c>
      <c r="E23" s="44" t="s">
        <v>75</v>
      </c>
      <c r="F23" s="44" t="s">
        <v>76</v>
      </c>
      <c r="G23" s="44" t="s">
        <v>77</v>
      </c>
      <c r="H23" s="44" t="s">
        <v>78</v>
      </c>
      <c r="I23" s="44" t="s">
        <v>79</v>
      </c>
      <c r="J23" s="44" t="s">
        <v>80</v>
      </c>
      <c r="K23" s="44" t="s">
        <v>81</v>
      </c>
      <c r="L23" s="44" t="s">
        <v>82</v>
      </c>
      <c r="M23" s="44" t="s">
        <v>83</v>
      </c>
      <c r="N23" s="44" t="s">
        <v>84</v>
      </c>
      <c r="O23" s="44" t="s">
        <v>26</v>
      </c>
      <c r="P23" s="44" t="s">
        <v>27</v>
      </c>
      <c r="Q23" s="44" t="s">
        <v>28</v>
      </c>
      <c r="R23" s="44" t="s">
        <v>29</v>
      </c>
      <c r="S23" s="44" t="s">
        <v>30</v>
      </c>
      <c r="T23" s="16"/>
      <c r="U23" s="16"/>
      <c r="V23" s="16"/>
      <c r="W23" s="16"/>
      <c r="X23" s="16"/>
      <c r="Y23" s="16"/>
      <c r="Z23" s="16"/>
    </row>
    <row r="24" ht="12.0" customHeight="1">
      <c r="A24" s="16" t="s">
        <v>154</v>
      </c>
      <c r="C24" s="77">
        <v>1500.0</v>
      </c>
      <c r="D24" s="24">
        <f t="shared" ref="D24:N24" si="35">$C24</f>
        <v>1500</v>
      </c>
      <c r="E24" s="24">
        <f t="shared" si="35"/>
        <v>1500</v>
      </c>
      <c r="F24" s="24">
        <f t="shared" si="35"/>
        <v>1500</v>
      </c>
      <c r="G24" s="24">
        <f t="shared" si="35"/>
        <v>1500</v>
      </c>
      <c r="H24" s="24">
        <f t="shared" si="35"/>
        <v>1500</v>
      </c>
      <c r="I24" s="24">
        <f t="shared" si="35"/>
        <v>1500</v>
      </c>
      <c r="J24" s="24">
        <f t="shared" si="35"/>
        <v>1500</v>
      </c>
      <c r="K24" s="24">
        <f t="shared" si="35"/>
        <v>1500</v>
      </c>
      <c r="L24" s="24">
        <f t="shared" si="35"/>
        <v>1500</v>
      </c>
      <c r="M24" s="24">
        <f t="shared" si="35"/>
        <v>1500</v>
      </c>
      <c r="N24" s="24">
        <f t="shared" si="35"/>
        <v>1500</v>
      </c>
      <c r="O24" s="24">
        <f t="shared" ref="O24:O28" si="38">SUM(C24:N24)</f>
        <v>18000</v>
      </c>
      <c r="P24" s="24">
        <f t="shared" ref="P24:S24" si="36">O24*(1+P$1)</f>
        <v>18000</v>
      </c>
      <c r="Q24" s="24">
        <f t="shared" si="36"/>
        <v>18000</v>
      </c>
      <c r="R24" s="24">
        <f t="shared" si="36"/>
        <v>18000</v>
      </c>
      <c r="S24" s="24">
        <f t="shared" si="36"/>
        <v>18000</v>
      </c>
      <c r="T24" s="16"/>
      <c r="U24" s="16"/>
      <c r="V24" s="16"/>
      <c r="W24" s="16"/>
      <c r="X24" s="16"/>
      <c r="Y24" s="16"/>
      <c r="Z24" s="16"/>
    </row>
    <row r="25" ht="12.0" customHeight="1">
      <c r="A25" s="16" t="s">
        <v>155</v>
      </c>
      <c r="C25" s="77">
        <v>310.0</v>
      </c>
      <c r="D25" s="24">
        <f t="shared" ref="D25:N25" si="37">$C25</f>
        <v>310</v>
      </c>
      <c r="E25" s="24">
        <f t="shared" si="37"/>
        <v>310</v>
      </c>
      <c r="F25" s="24">
        <f t="shared" si="37"/>
        <v>310</v>
      </c>
      <c r="G25" s="24">
        <f t="shared" si="37"/>
        <v>310</v>
      </c>
      <c r="H25" s="24">
        <f t="shared" si="37"/>
        <v>310</v>
      </c>
      <c r="I25" s="24">
        <f t="shared" si="37"/>
        <v>310</v>
      </c>
      <c r="J25" s="24">
        <f t="shared" si="37"/>
        <v>310</v>
      </c>
      <c r="K25" s="24">
        <f t="shared" si="37"/>
        <v>310</v>
      </c>
      <c r="L25" s="24">
        <f t="shared" si="37"/>
        <v>310</v>
      </c>
      <c r="M25" s="24">
        <f t="shared" si="37"/>
        <v>310</v>
      </c>
      <c r="N25" s="24">
        <f t="shared" si="37"/>
        <v>310</v>
      </c>
      <c r="O25" s="24">
        <f t="shared" si="38"/>
        <v>3720</v>
      </c>
      <c r="P25" s="24">
        <f t="shared" ref="P25:S25" si="39">O25*(1+P$2)</f>
        <v>3720</v>
      </c>
      <c r="Q25" s="24">
        <f t="shared" si="39"/>
        <v>3720</v>
      </c>
      <c r="R25" s="24">
        <f t="shared" si="39"/>
        <v>3720</v>
      </c>
      <c r="S25" s="24">
        <f t="shared" si="39"/>
        <v>3720</v>
      </c>
      <c r="T25" s="16"/>
      <c r="U25" s="16"/>
      <c r="V25" s="16"/>
      <c r="W25" s="16"/>
      <c r="X25" s="16"/>
      <c r="Y25" s="16"/>
      <c r="Z25" s="16"/>
    </row>
    <row r="26" ht="12.0" customHeight="1">
      <c r="A26" s="16" t="s">
        <v>156</v>
      </c>
      <c r="B26" s="16"/>
      <c r="C26" s="24">
        <f t="shared" ref="C26:N26" si="40">C25*$B28</f>
        <v>31</v>
      </c>
      <c r="D26" s="24">
        <f t="shared" si="40"/>
        <v>31</v>
      </c>
      <c r="E26" s="24">
        <f t="shared" si="40"/>
        <v>31</v>
      </c>
      <c r="F26" s="24">
        <f t="shared" si="40"/>
        <v>31</v>
      </c>
      <c r="G26" s="24">
        <f t="shared" si="40"/>
        <v>31</v>
      </c>
      <c r="H26" s="24">
        <f t="shared" si="40"/>
        <v>31</v>
      </c>
      <c r="I26" s="24">
        <f t="shared" si="40"/>
        <v>31</v>
      </c>
      <c r="J26" s="24">
        <f t="shared" si="40"/>
        <v>31</v>
      </c>
      <c r="K26" s="24">
        <f t="shared" si="40"/>
        <v>31</v>
      </c>
      <c r="L26" s="24">
        <f t="shared" si="40"/>
        <v>31</v>
      </c>
      <c r="M26" s="24">
        <f t="shared" si="40"/>
        <v>31</v>
      </c>
      <c r="N26" s="24">
        <f t="shared" si="40"/>
        <v>31</v>
      </c>
      <c r="O26" s="24">
        <f t="shared" si="38"/>
        <v>372</v>
      </c>
      <c r="P26" s="24">
        <f t="shared" ref="P26:S26" si="41">P25*$B28</f>
        <v>372</v>
      </c>
      <c r="Q26" s="24">
        <f t="shared" si="41"/>
        <v>372</v>
      </c>
      <c r="R26" s="24">
        <f t="shared" si="41"/>
        <v>372</v>
      </c>
      <c r="S26" s="24">
        <f t="shared" si="41"/>
        <v>372</v>
      </c>
      <c r="T26" s="16"/>
      <c r="U26" s="16"/>
      <c r="V26" s="16"/>
      <c r="W26" s="16"/>
      <c r="X26" s="16"/>
      <c r="Y26" s="16"/>
      <c r="Z26" s="16"/>
    </row>
    <row r="27" ht="12.0" customHeight="1">
      <c r="A27" s="16" t="s">
        <v>157</v>
      </c>
      <c r="C27" s="24"/>
      <c r="D27" s="24"/>
      <c r="E27" s="24"/>
      <c r="F27" s="24"/>
      <c r="G27" s="24"/>
      <c r="H27" s="24">
        <f>C24</f>
        <v>1500</v>
      </c>
      <c r="I27" s="24"/>
      <c r="J27" s="24"/>
      <c r="K27" s="24"/>
      <c r="L27" s="24"/>
      <c r="M27" s="24"/>
      <c r="N27" s="24">
        <f>C24</f>
        <v>1500</v>
      </c>
      <c r="O27" s="24">
        <f t="shared" si="38"/>
        <v>3000</v>
      </c>
      <c r="P27" s="24">
        <f t="shared" ref="P27:S27" si="42">O27*(1+P$1)</f>
        <v>3000</v>
      </c>
      <c r="Q27" s="24">
        <f t="shared" si="42"/>
        <v>3000</v>
      </c>
      <c r="R27" s="24">
        <f t="shared" si="42"/>
        <v>3000</v>
      </c>
      <c r="S27" s="24">
        <f t="shared" si="42"/>
        <v>3000</v>
      </c>
      <c r="T27" s="16"/>
      <c r="U27" s="16"/>
      <c r="V27" s="16"/>
      <c r="W27" s="16"/>
      <c r="X27" s="16"/>
      <c r="Y27" s="16"/>
      <c r="Z27" s="16"/>
    </row>
    <row r="28" ht="12.0" customHeight="1">
      <c r="A28" s="16" t="s">
        <v>158</v>
      </c>
      <c r="B28" s="78">
        <v>0.1</v>
      </c>
      <c r="C28" s="24">
        <f t="shared" ref="C28:N28" si="43">SUM(C24,C27,C26)*$B28</f>
        <v>153.1</v>
      </c>
      <c r="D28" s="24">
        <f t="shared" si="43"/>
        <v>153.1</v>
      </c>
      <c r="E28" s="24">
        <f t="shared" si="43"/>
        <v>153.1</v>
      </c>
      <c r="F28" s="24">
        <f t="shared" si="43"/>
        <v>153.1</v>
      </c>
      <c r="G28" s="24">
        <f t="shared" si="43"/>
        <v>153.1</v>
      </c>
      <c r="H28" s="24">
        <f t="shared" si="43"/>
        <v>303.1</v>
      </c>
      <c r="I28" s="24">
        <f t="shared" si="43"/>
        <v>153.1</v>
      </c>
      <c r="J28" s="24">
        <f t="shared" si="43"/>
        <v>153.1</v>
      </c>
      <c r="K28" s="24">
        <f t="shared" si="43"/>
        <v>153.1</v>
      </c>
      <c r="L28" s="24">
        <f t="shared" si="43"/>
        <v>153.1</v>
      </c>
      <c r="M28" s="24">
        <f t="shared" si="43"/>
        <v>153.1</v>
      </c>
      <c r="N28" s="24">
        <f t="shared" si="43"/>
        <v>303.1</v>
      </c>
      <c r="O28" s="24">
        <f t="shared" si="38"/>
        <v>2137.2</v>
      </c>
      <c r="P28" s="24">
        <f t="shared" ref="P28:S28" si="44">(P24+P26+P27)*$B28</f>
        <v>2137.2</v>
      </c>
      <c r="Q28" s="24">
        <f t="shared" si="44"/>
        <v>2137.2</v>
      </c>
      <c r="R28" s="24">
        <f t="shared" si="44"/>
        <v>2137.2</v>
      </c>
      <c r="S28" s="24">
        <f t="shared" si="44"/>
        <v>2137.2</v>
      </c>
      <c r="T28" s="16"/>
      <c r="U28" s="16"/>
      <c r="V28" s="16"/>
      <c r="W28" s="16"/>
      <c r="X28" s="16"/>
      <c r="Y28" s="16"/>
      <c r="Z28" s="16"/>
    </row>
    <row r="29" ht="12.0" customHeight="1">
      <c r="A29" s="44" t="s">
        <v>161</v>
      </c>
      <c r="C29" s="44" t="s">
        <v>73</v>
      </c>
      <c r="D29" s="44" t="s">
        <v>74</v>
      </c>
      <c r="E29" s="44" t="s">
        <v>75</v>
      </c>
      <c r="F29" s="44" t="s">
        <v>76</v>
      </c>
      <c r="G29" s="44" t="s">
        <v>77</v>
      </c>
      <c r="H29" s="44" t="s">
        <v>78</v>
      </c>
      <c r="I29" s="44" t="s">
        <v>79</v>
      </c>
      <c r="J29" s="44" t="s">
        <v>80</v>
      </c>
      <c r="K29" s="44" t="s">
        <v>81</v>
      </c>
      <c r="L29" s="44" t="s">
        <v>82</v>
      </c>
      <c r="M29" s="44" t="s">
        <v>83</v>
      </c>
      <c r="N29" s="44" t="s">
        <v>84</v>
      </c>
      <c r="O29" s="44" t="s">
        <v>26</v>
      </c>
      <c r="P29" s="44" t="s">
        <v>27</v>
      </c>
      <c r="Q29" s="44" t="s">
        <v>28</v>
      </c>
      <c r="R29" s="44" t="s">
        <v>29</v>
      </c>
      <c r="S29" s="44" t="s">
        <v>30</v>
      </c>
      <c r="T29" s="16"/>
      <c r="U29" s="16"/>
      <c r="V29" s="16"/>
      <c r="W29" s="16"/>
      <c r="X29" s="16"/>
      <c r="Y29" s="16"/>
      <c r="Z29" s="16"/>
    </row>
    <row r="30" ht="12.0" customHeight="1">
      <c r="A30" s="16" t="s">
        <v>154</v>
      </c>
      <c r="C30" s="77"/>
      <c r="D30" s="24" t="str">
        <f t="shared" ref="D30:N30" si="45">$C30</f>
        <v/>
      </c>
      <c r="E30" s="24" t="str">
        <f t="shared" si="45"/>
        <v/>
      </c>
      <c r="F30" s="24" t="str">
        <f t="shared" si="45"/>
        <v/>
      </c>
      <c r="G30" s="24" t="str">
        <f t="shared" si="45"/>
        <v/>
      </c>
      <c r="H30" s="24" t="str">
        <f t="shared" si="45"/>
        <v/>
      </c>
      <c r="I30" s="24" t="str">
        <f t="shared" si="45"/>
        <v/>
      </c>
      <c r="J30" s="24" t="str">
        <f t="shared" si="45"/>
        <v/>
      </c>
      <c r="K30" s="24" t="str">
        <f t="shared" si="45"/>
        <v/>
      </c>
      <c r="L30" s="24" t="str">
        <f t="shared" si="45"/>
        <v/>
      </c>
      <c r="M30" s="24" t="str">
        <f t="shared" si="45"/>
        <v/>
      </c>
      <c r="N30" s="24" t="str">
        <f t="shared" si="45"/>
        <v/>
      </c>
      <c r="O30" s="24">
        <f t="shared" ref="O30:O34" si="48">SUM(C30:N30)</f>
        <v>0</v>
      </c>
      <c r="P30" s="24">
        <f t="shared" ref="P30:S30" si="46">O30*(1+P$1)</f>
        <v>0</v>
      </c>
      <c r="Q30" s="24">
        <f t="shared" si="46"/>
        <v>0</v>
      </c>
      <c r="R30" s="24">
        <f t="shared" si="46"/>
        <v>0</v>
      </c>
      <c r="S30" s="24">
        <f t="shared" si="46"/>
        <v>0</v>
      </c>
      <c r="T30" s="16"/>
      <c r="U30" s="16"/>
      <c r="V30" s="16"/>
      <c r="W30" s="16"/>
      <c r="X30" s="16"/>
      <c r="Y30" s="16"/>
      <c r="Z30" s="16"/>
    </row>
    <row r="31" ht="12.0" customHeight="1">
      <c r="A31" s="16" t="s">
        <v>155</v>
      </c>
      <c r="C31" s="77"/>
      <c r="D31" s="24" t="str">
        <f t="shared" ref="D31:N31" si="47">$C31</f>
        <v/>
      </c>
      <c r="E31" s="24" t="str">
        <f t="shared" si="47"/>
        <v/>
      </c>
      <c r="F31" s="24" t="str">
        <f t="shared" si="47"/>
        <v/>
      </c>
      <c r="G31" s="24" t="str">
        <f t="shared" si="47"/>
        <v/>
      </c>
      <c r="H31" s="24" t="str">
        <f t="shared" si="47"/>
        <v/>
      </c>
      <c r="I31" s="24" t="str">
        <f t="shared" si="47"/>
        <v/>
      </c>
      <c r="J31" s="24" t="str">
        <f t="shared" si="47"/>
        <v/>
      </c>
      <c r="K31" s="24" t="str">
        <f t="shared" si="47"/>
        <v/>
      </c>
      <c r="L31" s="24" t="str">
        <f t="shared" si="47"/>
        <v/>
      </c>
      <c r="M31" s="24" t="str">
        <f t="shared" si="47"/>
        <v/>
      </c>
      <c r="N31" s="24" t="str">
        <f t="shared" si="47"/>
        <v/>
      </c>
      <c r="O31" s="24">
        <f t="shared" si="48"/>
        <v>0</v>
      </c>
      <c r="P31" s="24">
        <f t="shared" ref="P31:S31" si="49">O31*(1+P$2)</f>
        <v>0</v>
      </c>
      <c r="Q31" s="24">
        <f t="shared" si="49"/>
        <v>0</v>
      </c>
      <c r="R31" s="24">
        <f t="shared" si="49"/>
        <v>0</v>
      </c>
      <c r="S31" s="24">
        <f t="shared" si="49"/>
        <v>0</v>
      </c>
      <c r="T31" s="16"/>
      <c r="U31" s="16"/>
      <c r="V31" s="16"/>
      <c r="W31" s="16"/>
      <c r="X31" s="16"/>
      <c r="Y31" s="16"/>
      <c r="Z31" s="16"/>
    </row>
    <row r="32" ht="12.0" customHeight="1">
      <c r="A32" s="16" t="s">
        <v>156</v>
      </c>
      <c r="B32" s="16"/>
      <c r="C32" s="24">
        <f t="shared" ref="C32:N32" si="50">C31*$B34</f>
        <v>0</v>
      </c>
      <c r="D32" s="24">
        <f t="shared" si="50"/>
        <v>0</v>
      </c>
      <c r="E32" s="24">
        <f t="shared" si="50"/>
        <v>0</v>
      </c>
      <c r="F32" s="24">
        <f t="shared" si="50"/>
        <v>0</v>
      </c>
      <c r="G32" s="24">
        <f t="shared" si="50"/>
        <v>0</v>
      </c>
      <c r="H32" s="24">
        <f t="shared" si="50"/>
        <v>0</v>
      </c>
      <c r="I32" s="24">
        <f t="shared" si="50"/>
        <v>0</v>
      </c>
      <c r="J32" s="24">
        <f t="shared" si="50"/>
        <v>0</v>
      </c>
      <c r="K32" s="24">
        <f t="shared" si="50"/>
        <v>0</v>
      </c>
      <c r="L32" s="24">
        <f t="shared" si="50"/>
        <v>0</v>
      </c>
      <c r="M32" s="24">
        <f t="shared" si="50"/>
        <v>0</v>
      </c>
      <c r="N32" s="24">
        <f t="shared" si="50"/>
        <v>0</v>
      </c>
      <c r="O32" s="24">
        <f t="shared" si="48"/>
        <v>0</v>
      </c>
      <c r="P32" s="24">
        <f t="shared" ref="P32:S32" si="51">P31*$B34</f>
        <v>0</v>
      </c>
      <c r="Q32" s="24">
        <f t="shared" si="51"/>
        <v>0</v>
      </c>
      <c r="R32" s="24">
        <f t="shared" si="51"/>
        <v>0</v>
      </c>
      <c r="S32" s="24">
        <f t="shared" si="51"/>
        <v>0</v>
      </c>
      <c r="T32" s="16"/>
      <c r="U32" s="16"/>
      <c r="V32" s="16"/>
      <c r="W32" s="16"/>
      <c r="X32" s="16"/>
      <c r="Y32" s="16"/>
      <c r="Z32" s="16"/>
    </row>
    <row r="33" ht="12.0" customHeight="1">
      <c r="A33" s="16" t="s">
        <v>157</v>
      </c>
      <c r="C33" s="24"/>
      <c r="D33" s="24"/>
      <c r="E33" s="24"/>
      <c r="F33" s="24"/>
      <c r="G33" s="24"/>
      <c r="H33" s="24" t="str">
        <f>C30</f>
        <v/>
      </c>
      <c r="I33" s="24"/>
      <c r="J33" s="24"/>
      <c r="K33" s="24"/>
      <c r="L33" s="24"/>
      <c r="M33" s="24"/>
      <c r="N33" s="24" t="str">
        <f>C30</f>
        <v/>
      </c>
      <c r="O33" s="24">
        <f t="shared" si="48"/>
        <v>0</v>
      </c>
      <c r="P33" s="24">
        <f t="shared" ref="P33:S33" si="52">O33*(1+P$1)</f>
        <v>0</v>
      </c>
      <c r="Q33" s="24">
        <f t="shared" si="52"/>
        <v>0</v>
      </c>
      <c r="R33" s="24">
        <f t="shared" si="52"/>
        <v>0</v>
      </c>
      <c r="S33" s="24">
        <f t="shared" si="52"/>
        <v>0</v>
      </c>
      <c r="T33" s="16"/>
      <c r="U33" s="16"/>
      <c r="V33" s="16"/>
      <c r="W33" s="16"/>
      <c r="X33" s="16"/>
      <c r="Y33" s="16"/>
      <c r="Z33" s="16"/>
    </row>
    <row r="34" ht="12.0" customHeight="1">
      <c r="A34" s="16" t="s">
        <v>158</v>
      </c>
      <c r="B34" s="78">
        <v>0.1</v>
      </c>
      <c r="C34" s="24">
        <f t="shared" ref="C34:N34" si="53">SUM(C30:C31,C33)*$B34</f>
        <v>0</v>
      </c>
      <c r="D34" s="24">
        <f t="shared" si="53"/>
        <v>0</v>
      </c>
      <c r="E34" s="24">
        <f t="shared" si="53"/>
        <v>0</v>
      </c>
      <c r="F34" s="24">
        <f t="shared" si="53"/>
        <v>0</v>
      </c>
      <c r="G34" s="24">
        <f t="shared" si="53"/>
        <v>0</v>
      </c>
      <c r="H34" s="24">
        <f t="shared" si="53"/>
        <v>0</v>
      </c>
      <c r="I34" s="24">
        <f t="shared" si="53"/>
        <v>0</v>
      </c>
      <c r="J34" s="24">
        <f t="shared" si="53"/>
        <v>0</v>
      </c>
      <c r="K34" s="24">
        <f t="shared" si="53"/>
        <v>0</v>
      </c>
      <c r="L34" s="24">
        <f t="shared" si="53"/>
        <v>0</v>
      </c>
      <c r="M34" s="24">
        <f t="shared" si="53"/>
        <v>0</v>
      </c>
      <c r="N34" s="24">
        <f t="shared" si="53"/>
        <v>0</v>
      </c>
      <c r="O34" s="24">
        <f t="shared" si="48"/>
        <v>0</v>
      </c>
      <c r="P34" s="24">
        <f t="shared" ref="P34:S34" si="54">(P30+P32+P33)*$B34</f>
        <v>0</v>
      </c>
      <c r="Q34" s="24">
        <f t="shared" si="54"/>
        <v>0</v>
      </c>
      <c r="R34" s="24">
        <f t="shared" si="54"/>
        <v>0</v>
      </c>
      <c r="S34" s="24">
        <f t="shared" si="54"/>
        <v>0</v>
      </c>
      <c r="T34" s="16"/>
      <c r="U34" s="16"/>
      <c r="V34" s="16"/>
      <c r="W34" s="16"/>
      <c r="X34" s="16"/>
      <c r="Y34" s="16"/>
      <c r="Z34" s="16"/>
    </row>
    <row r="35" ht="12.0" customHeight="1">
      <c r="A35" s="44" t="s">
        <v>162</v>
      </c>
      <c r="C35" s="44" t="s">
        <v>73</v>
      </c>
      <c r="D35" s="44" t="s">
        <v>74</v>
      </c>
      <c r="E35" s="44" t="s">
        <v>75</v>
      </c>
      <c r="F35" s="44" t="s">
        <v>76</v>
      </c>
      <c r="G35" s="44" t="s">
        <v>77</v>
      </c>
      <c r="H35" s="44" t="s">
        <v>78</v>
      </c>
      <c r="I35" s="44" t="s">
        <v>79</v>
      </c>
      <c r="J35" s="44" t="s">
        <v>80</v>
      </c>
      <c r="K35" s="44" t="s">
        <v>81</v>
      </c>
      <c r="L35" s="44" t="s">
        <v>82</v>
      </c>
      <c r="M35" s="44" t="s">
        <v>83</v>
      </c>
      <c r="N35" s="44" t="s">
        <v>84</v>
      </c>
      <c r="O35" s="44" t="s">
        <v>26</v>
      </c>
      <c r="P35" s="44" t="s">
        <v>27</v>
      </c>
      <c r="Q35" s="44" t="s">
        <v>28</v>
      </c>
      <c r="R35" s="44" t="s">
        <v>29</v>
      </c>
      <c r="S35" s="44" t="s">
        <v>30</v>
      </c>
      <c r="T35" s="16"/>
      <c r="U35" s="16"/>
      <c r="V35" s="16"/>
      <c r="W35" s="16"/>
      <c r="X35" s="16"/>
      <c r="Y35" s="16"/>
      <c r="Z35" s="16"/>
    </row>
    <row r="36" ht="12.0" customHeight="1">
      <c r="A36" s="16" t="s">
        <v>154</v>
      </c>
      <c r="C36" s="77"/>
      <c r="D36" s="24" t="str">
        <f t="shared" ref="D36:N36" si="55">$C36</f>
        <v/>
      </c>
      <c r="E36" s="24" t="str">
        <f t="shared" si="55"/>
        <v/>
      </c>
      <c r="F36" s="24" t="str">
        <f t="shared" si="55"/>
        <v/>
      </c>
      <c r="G36" s="24" t="str">
        <f t="shared" si="55"/>
        <v/>
      </c>
      <c r="H36" s="24" t="str">
        <f t="shared" si="55"/>
        <v/>
      </c>
      <c r="I36" s="24" t="str">
        <f t="shared" si="55"/>
        <v/>
      </c>
      <c r="J36" s="24" t="str">
        <f t="shared" si="55"/>
        <v/>
      </c>
      <c r="K36" s="24" t="str">
        <f t="shared" si="55"/>
        <v/>
      </c>
      <c r="L36" s="24" t="str">
        <f t="shared" si="55"/>
        <v/>
      </c>
      <c r="M36" s="24" t="str">
        <f t="shared" si="55"/>
        <v/>
      </c>
      <c r="N36" s="24" t="str">
        <f t="shared" si="55"/>
        <v/>
      </c>
      <c r="O36" s="24">
        <f t="shared" ref="O36:O40" si="58">SUM(C36:N36)</f>
        <v>0</v>
      </c>
      <c r="P36" s="24">
        <f t="shared" ref="P36:S36" si="56">O36*(1+P$1)</f>
        <v>0</v>
      </c>
      <c r="Q36" s="24">
        <f t="shared" si="56"/>
        <v>0</v>
      </c>
      <c r="R36" s="24">
        <f t="shared" si="56"/>
        <v>0</v>
      </c>
      <c r="S36" s="24">
        <f t="shared" si="56"/>
        <v>0</v>
      </c>
      <c r="T36" s="16"/>
      <c r="U36" s="16"/>
      <c r="V36" s="16"/>
      <c r="W36" s="16"/>
      <c r="X36" s="16"/>
      <c r="Y36" s="16"/>
      <c r="Z36" s="16"/>
    </row>
    <row r="37" ht="12.0" customHeight="1">
      <c r="A37" s="16" t="s">
        <v>155</v>
      </c>
      <c r="C37" s="77"/>
      <c r="D37" s="24" t="str">
        <f t="shared" ref="D37:N37" si="57">$C37</f>
        <v/>
      </c>
      <c r="E37" s="24" t="str">
        <f t="shared" si="57"/>
        <v/>
      </c>
      <c r="F37" s="24" t="str">
        <f t="shared" si="57"/>
        <v/>
      </c>
      <c r="G37" s="24" t="str">
        <f t="shared" si="57"/>
        <v/>
      </c>
      <c r="H37" s="24" t="str">
        <f t="shared" si="57"/>
        <v/>
      </c>
      <c r="I37" s="24" t="str">
        <f t="shared" si="57"/>
        <v/>
      </c>
      <c r="J37" s="24" t="str">
        <f t="shared" si="57"/>
        <v/>
      </c>
      <c r="K37" s="24" t="str">
        <f t="shared" si="57"/>
        <v/>
      </c>
      <c r="L37" s="24" t="str">
        <f t="shared" si="57"/>
        <v/>
      </c>
      <c r="M37" s="24" t="str">
        <f t="shared" si="57"/>
        <v/>
      </c>
      <c r="N37" s="24" t="str">
        <f t="shared" si="57"/>
        <v/>
      </c>
      <c r="O37" s="24">
        <f t="shared" si="58"/>
        <v>0</v>
      </c>
      <c r="P37" s="24">
        <f t="shared" ref="P37:S37" si="59">O37*(1+P$2)</f>
        <v>0</v>
      </c>
      <c r="Q37" s="24">
        <f t="shared" si="59"/>
        <v>0</v>
      </c>
      <c r="R37" s="24">
        <f t="shared" si="59"/>
        <v>0</v>
      </c>
      <c r="S37" s="24">
        <f t="shared" si="59"/>
        <v>0</v>
      </c>
      <c r="T37" s="16"/>
      <c r="U37" s="16"/>
      <c r="V37" s="16"/>
      <c r="W37" s="16"/>
      <c r="X37" s="16"/>
      <c r="Y37" s="16"/>
      <c r="Z37" s="16"/>
    </row>
    <row r="38" ht="12.0" customHeight="1">
      <c r="A38" s="16" t="s">
        <v>156</v>
      </c>
      <c r="B38" s="16"/>
      <c r="C38" s="24">
        <f t="shared" ref="C38:N38" si="60">C37*$B40</f>
        <v>0</v>
      </c>
      <c r="D38" s="24">
        <f t="shared" si="60"/>
        <v>0</v>
      </c>
      <c r="E38" s="24">
        <f t="shared" si="60"/>
        <v>0</v>
      </c>
      <c r="F38" s="24">
        <f t="shared" si="60"/>
        <v>0</v>
      </c>
      <c r="G38" s="24">
        <f t="shared" si="60"/>
        <v>0</v>
      </c>
      <c r="H38" s="24">
        <f t="shared" si="60"/>
        <v>0</v>
      </c>
      <c r="I38" s="24">
        <f t="shared" si="60"/>
        <v>0</v>
      </c>
      <c r="J38" s="24">
        <f t="shared" si="60"/>
        <v>0</v>
      </c>
      <c r="K38" s="24">
        <f t="shared" si="60"/>
        <v>0</v>
      </c>
      <c r="L38" s="24">
        <f t="shared" si="60"/>
        <v>0</v>
      </c>
      <c r="M38" s="24">
        <f t="shared" si="60"/>
        <v>0</v>
      </c>
      <c r="N38" s="24">
        <f t="shared" si="60"/>
        <v>0</v>
      </c>
      <c r="O38" s="24">
        <f t="shared" si="58"/>
        <v>0</v>
      </c>
      <c r="P38" s="24">
        <f t="shared" ref="P38:S38" si="61">P37*$B40</f>
        <v>0</v>
      </c>
      <c r="Q38" s="24">
        <f t="shared" si="61"/>
        <v>0</v>
      </c>
      <c r="R38" s="24">
        <f t="shared" si="61"/>
        <v>0</v>
      </c>
      <c r="S38" s="24">
        <f t="shared" si="61"/>
        <v>0</v>
      </c>
      <c r="T38" s="16"/>
      <c r="U38" s="16"/>
      <c r="V38" s="16"/>
      <c r="W38" s="16"/>
      <c r="X38" s="16"/>
      <c r="Y38" s="16"/>
      <c r="Z38" s="16"/>
    </row>
    <row r="39" ht="12.0" customHeight="1">
      <c r="A39" s="16" t="s">
        <v>157</v>
      </c>
      <c r="C39" s="24"/>
      <c r="D39" s="24"/>
      <c r="E39" s="24"/>
      <c r="F39" s="24"/>
      <c r="G39" s="24"/>
      <c r="H39" s="24" t="str">
        <f>C36</f>
        <v/>
      </c>
      <c r="I39" s="24"/>
      <c r="J39" s="24"/>
      <c r="K39" s="24"/>
      <c r="L39" s="24"/>
      <c r="M39" s="24"/>
      <c r="N39" s="24" t="str">
        <f>C36</f>
        <v/>
      </c>
      <c r="O39" s="24">
        <f t="shared" si="58"/>
        <v>0</v>
      </c>
      <c r="P39" s="24">
        <f t="shared" ref="P39:S39" si="62">O39*(1+P$1)</f>
        <v>0</v>
      </c>
      <c r="Q39" s="24">
        <f t="shared" si="62"/>
        <v>0</v>
      </c>
      <c r="R39" s="24">
        <f t="shared" si="62"/>
        <v>0</v>
      </c>
      <c r="S39" s="24">
        <f t="shared" si="62"/>
        <v>0</v>
      </c>
      <c r="T39" s="16"/>
      <c r="U39" s="16"/>
      <c r="V39" s="16"/>
      <c r="W39" s="16"/>
      <c r="X39" s="16"/>
      <c r="Y39" s="16"/>
      <c r="Z39" s="16"/>
    </row>
    <row r="40" ht="12.0" customHeight="1">
      <c r="A40" s="16" t="s">
        <v>158</v>
      </c>
      <c r="B40" s="78">
        <v>0.1</v>
      </c>
      <c r="C40" s="24">
        <f t="shared" ref="C40:N40" si="63">SUM(C36:C37,C39)*$B40</f>
        <v>0</v>
      </c>
      <c r="D40" s="24">
        <f t="shared" si="63"/>
        <v>0</v>
      </c>
      <c r="E40" s="24">
        <f t="shared" si="63"/>
        <v>0</v>
      </c>
      <c r="F40" s="24">
        <f t="shared" si="63"/>
        <v>0</v>
      </c>
      <c r="G40" s="24">
        <f t="shared" si="63"/>
        <v>0</v>
      </c>
      <c r="H40" s="24">
        <f t="shared" si="63"/>
        <v>0</v>
      </c>
      <c r="I40" s="24">
        <f t="shared" si="63"/>
        <v>0</v>
      </c>
      <c r="J40" s="24">
        <f t="shared" si="63"/>
        <v>0</v>
      </c>
      <c r="K40" s="24">
        <f t="shared" si="63"/>
        <v>0</v>
      </c>
      <c r="L40" s="24">
        <f t="shared" si="63"/>
        <v>0</v>
      </c>
      <c r="M40" s="24">
        <f t="shared" si="63"/>
        <v>0</v>
      </c>
      <c r="N40" s="24">
        <f t="shared" si="63"/>
        <v>0</v>
      </c>
      <c r="O40" s="24">
        <f t="shared" si="58"/>
        <v>0</v>
      </c>
      <c r="P40" s="24">
        <f t="shared" ref="P40:S40" si="64">(P36+P38+P39)*$B40</f>
        <v>0</v>
      </c>
      <c r="Q40" s="24">
        <f t="shared" si="64"/>
        <v>0</v>
      </c>
      <c r="R40" s="24">
        <f t="shared" si="64"/>
        <v>0</v>
      </c>
      <c r="S40" s="24">
        <f t="shared" si="64"/>
        <v>0</v>
      </c>
      <c r="T40" s="16"/>
      <c r="U40" s="16"/>
      <c r="V40" s="16"/>
      <c r="W40" s="16"/>
      <c r="X40" s="16"/>
      <c r="Y40" s="16"/>
      <c r="Z40" s="16"/>
    </row>
    <row r="41" ht="12.0" customHeight="1">
      <c r="A41" s="44" t="s">
        <v>163</v>
      </c>
      <c r="C41" s="44" t="s">
        <v>73</v>
      </c>
      <c r="D41" s="44" t="s">
        <v>74</v>
      </c>
      <c r="E41" s="44" t="s">
        <v>75</v>
      </c>
      <c r="F41" s="44" t="s">
        <v>76</v>
      </c>
      <c r="G41" s="44" t="s">
        <v>77</v>
      </c>
      <c r="H41" s="44" t="s">
        <v>78</v>
      </c>
      <c r="I41" s="44" t="s">
        <v>79</v>
      </c>
      <c r="J41" s="44" t="s">
        <v>80</v>
      </c>
      <c r="K41" s="44" t="s">
        <v>81</v>
      </c>
      <c r="L41" s="44" t="s">
        <v>82</v>
      </c>
      <c r="M41" s="44" t="s">
        <v>83</v>
      </c>
      <c r="N41" s="44" t="s">
        <v>84</v>
      </c>
      <c r="O41" s="44" t="s">
        <v>26</v>
      </c>
      <c r="P41" s="44" t="s">
        <v>27</v>
      </c>
      <c r="Q41" s="44" t="s">
        <v>28</v>
      </c>
      <c r="R41" s="44" t="s">
        <v>29</v>
      </c>
      <c r="S41" s="44" t="s">
        <v>30</v>
      </c>
      <c r="T41" s="16"/>
      <c r="U41" s="16"/>
      <c r="V41" s="16"/>
      <c r="W41" s="16"/>
      <c r="X41" s="16"/>
      <c r="Y41" s="16"/>
      <c r="Z41" s="16"/>
    </row>
    <row r="42" ht="12.0" customHeight="1">
      <c r="A42" s="16" t="s">
        <v>164</v>
      </c>
      <c r="C42" s="79">
        <v>1200.0</v>
      </c>
      <c r="D42" s="24">
        <f t="shared" ref="D42:N42" si="65">$C42</f>
        <v>1200</v>
      </c>
      <c r="E42" s="24">
        <f t="shared" si="65"/>
        <v>1200</v>
      </c>
      <c r="F42" s="24">
        <f t="shared" si="65"/>
        <v>1200</v>
      </c>
      <c r="G42" s="24">
        <f t="shared" si="65"/>
        <v>1200</v>
      </c>
      <c r="H42" s="24">
        <f t="shared" si="65"/>
        <v>1200</v>
      </c>
      <c r="I42" s="24">
        <f t="shared" si="65"/>
        <v>1200</v>
      </c>
      <c r="J42" s="24">
        <f t="shared" si="65"/>
        <v>1200</v>
      </c>
      <c r="K42" s="24">
        <f t="shared" si="65"/>
        <v>1200</v>
      </c>
      <c r="L42" s="24">
        <f t="shared" si="65"/>
        <v>1200</v>
      </c>
      <c r="M42" s="24">
        <f t="shared" si="65"/>
        <v>1200</v>
      </c>
      <c r="N42" s="24">
        <f t="shared" si="65"/>
        <v>1200</v>
      </c>
      <c r="O42" s="24">
        <f t="shared" ref="O42:O54" si="68">SUM(C42:N42)</f>
        <v>14400</v>
      </c>
      <c r="P42" s="24">
        <f t="shared" ref="P42:S42" si="66">O42*(1+P$1)</f>
        <v>14400</v>
      </c>
      <c r="Q42" s="24">
        <f t="shared" si="66"/>
        <v>14400</v>
      </c>
      <c r="R42" s="24">
        <f t="shared" si="66"/>
        <v>14400</v>
      </c>
      <c r="S42" s="24">
        <f t="shared" si="66"/>
        <v>14400</v>
      </c>
      <c r="T42" s="16"/>
      <c r="U42" s="16"/>
      <c r="V42" s="16"/>
      <c r="W42" s="16"/>
      <c r="X42" s="16"/>
      <c r="Y42" s="16"/>
      <c r="Z42" s="16"/>
    </row>
    <row r="43" ht="12.0" customHeight="1">
      <c r="A43" s="16" t="s">
        <v>165</v>
      </c>
      <c r="C43" s="77"/>
      <c r="D43" s="24" t="str">
        <f t="shared" ref="D43:N43" si="67">$C43</f>
        <v/>
      </c>
      <c r="E43" s="24" t="str">
        <f t="shared" si="67"/>
        <v/>
      </c>
      <c r="F43" s="24" t="str">
        <f t="shared" si="67"/>
        <v/>
      </c>
      <c r="G43" s="24" t="str">
        <f t="shared" si="67"/>
        <v/>
      </c>
      <c r="H43" s="24" t="str">
        <f t="shared" si="67"/>
        <v/>
      </c>
      <c r="I43" s="24" t="str">
        <f t="shared" si="67"/>
        <v/>
      </c>
      <c r="J43" s="24" t="str">
        <f t="shared" si="67"/>
        <v/>
      </c>
      <c r="K43" s="24" t="str">
        <f t="shared" si="67"/>
        <v/>
      </c>
      <c r="L43" s="24" t="str">
        <f t="shared" si="67"/>
        <v/>
      </c>
      <c r="M43" s="24" t="str">
        <f t="shared" si="67"/>
        <v/>
      </c>
      <c r="N43" s="24" t="str">
        <f t="shared" si="67"/>
        <v/>
      </c>
      <c r="O43" s="24">
        <f t="shared" si="68"/>
        <v>0</v>
      </c>
      <c r="P43" s="24">
        <f t="shared" ref="P43:S43" si="69">O43*(1+P$1)</f>
        <v>0</v>
      </c>
      <c r="Q43" s="24">
        <f t="shared" si="69"/>
        <v>0</v>
      </c>
      <c r="R43" s="24">
        <f t="shared" si="69"/>
        <v>0</v>
      </c>
      <c r="S43" s="24">
        <f t="shared" si="69"/>
        <v>0</v>
      </c>
      <c r="T43" s="16"/>
      <c r="U43" s="16"/>
      <c r="V43" s="16"/>
      <c r="W43" s="16"/>
      <c r="X43" s="16"/>
      <c r="Y43" s="16"/>
      <c r="Z43" s="16"/>
    </row>
    <row r="44" ht="12.0" customHeight="1">
      <c r="A44" s="16" t="s">
        <v>157</v>
      </c>
      <c r="C44" s="24"/>
      <c r="D44" s="24"/>
      <c r="E44" s="77"/>
      <c r="F44" s="24"/>
      <c r="G44" s="24"/>
      <c r="H44" s="77">
        <f>C42</f>
        <v>1200</v>
      </c>
      <c r="I44" s="24"/>
      <c r="J44" s="24"/>
      <c r="K44" s="77">
        <f>C42</f>
        <v>1200</v>
      </c>
      <c r="L44" s="24"/>
      <c r="M44" s="24"/>
      <c r="N44" s="77">
        <f>C42</f>
        <v>1200</v>
      </c>
      <c r="O44" s="24">
        <f t="shared" si="68"/>
        <v>3600</v>
      </c>
      <c r="P44" s="24">
        <f t="shared" ref="P44:S44" si="70">O44*(1+P$1)</f>
        <v>3600</v>
      </c>
      <c r="Q44" s="24">
        <f t="shared" si="70"/>
        <v>3600</v>
      </c>
      <c r="R44" s="24">
        <f t="shared" si="70"/>
        <v>3600</v>
      </c>
      <c r="S44" s="24">
        <f t="shared" si="70"/>
        <v>3600</v>
      </c>
      <c r="T44" s="16"/>
      <c r="U44" s="16"/>
      <c r="V44" s="16"/>
      <c r="W44" s="16"/>
      <c r="X44" s="16"/>
      <c r="Y44" s="16"/>
      <c r="Z44" s="16"/>
    </row>
    <row r="45" ht="12.0" customHeight="1">
      <c r="A45" s="16" t="s">
        <v>158</v>
      </c>
      <c r="B45" s="78">
        <v>0.1</v>
      </c>
      <c r="C45" s="24">
        <f t="shared" ref="C45:N45" si="71">SUM(C42:C44)*$B45</f>
        <v>120</v>
      </c>
      <c r="D45" s="24">
        <f t="shared" si="71"/>
        <v>120</v>
      </c>
      <c r="E45" s="24">
        <f t="shared" si="71"/>
        <v>120</v>
      </c>
      <c r="F45" s="24">
        <f t="shared" si="71"/>
        <v>120</v>
      </c>
      <c r="G45" s="24">
        <f t="shared" si="71"/>
        <v>120</v>
      </c>
      <c r="H45" s="24">
        <f t="shared" si="71"/>
        <v>240</v>
      </c>
      <c r="I45" s="24">
        <f t="shared" si="71"/>
        <v>120</v>
      </c>
      <c r="J45" s="24">
        <f t="shared" si="71"/>
        <v>120</v>
      </c>
      <c r="K45" s="24">
        <f t="shared" si="71"/>
        <v>240</v>
      </c>
      <c r="L45" s="24">
        <f t="shared" si="71"/>
        <v>120</v>
      </c>
      <c r="M45" s="24">
        <f t="shared" si="71"/>
        <v>120</v>
      </c>
      <c r="N45" s="24">
        <f t="shared" si="71"/>
        <v>240</v>
      </c>
      <c r="O45" s="24">
        <f t="shared" si="68"/>
        <v>1800</v>
      </c>
      <c r="P45" s="24">
        <f t="shared" ref="P45:S45" si="72">SUM(P42:P44)*$B45</f>
        <v>1800</v>
      </c>
      <c r="Q45" s="24">
        <f t="shared" si="72"/>
        <v>1800</v>
      </c>
      <c r="R45" s="24">
        <f t="shared" si="72"/>
        <v>1800</v>
      </c>
      <c r="S45" s="24">
        <f t="shared" si="72"/>
        <v>1800</v>
      </c>
      <c r="T45" s="16"/>
      <c r="U45" s="16"/>
      <c r="V45" s="16"/>
      <c r="W45" s="16"/>
      <c r="X45" s="16"/>
      <c r="Y45" s="16"/>
      <c r="Z45" s="16"/>
    </row>
    <row r="46" ht="12.0" customHeight="1">
      <c r="A46" s="16" t="s">
        <v>166</v>
      </c>
      <c r="B46" s="46">
        <v>0.047</v>
      </c>
      <c r="C46" s="24">
        <f t="shared" ref="C46:N46" si="73">(C$42+C$43+SUM($C$44:$N$44)/12)*$B46</f>
        <v>70.5</v>
      </c>
      <c r="D46" s="24">
        <f t="shared" si="73"/>
        <v>70.5</v>
      </c>
      <c r="E46" s="24">
        <f t="shared" si="73"/>
        <v>70.5</v>
      </c>
      <c r="F46" s="24">
        <f t="shared" si="73"/>
        <v>70.5</v>
      </c>
      <c r="G46" s="24">
        <f t="shared" si="73"/>
        <v>70.5</v>
      </c>
      <c r="H46" s="24">
        <f t="shared" si="73"/>
        <v>70.5</v>
      </c>
      <c r="I46" s="24">
        <f t="shared" si="73"/>
        <v>70.5</v>
      </c>
      <c r="J46" s="24">
        <f t="shared" si="73"/>
        <v>70.5</v>
      </c>
      <c r="K46" s="24">
        <f t="shared" si="73"/>
        <v>70.5</v>
      </c>
      <c r="L46" s="24">
        <f t="shared" si="73"/>
        <v>70.5</v>
      </c>
      <c r="M46" s="24">
        <f t="shared" si="73"/>
        <v>70.5</v>
      </c>
      <c r="N46" s="24">
        <f t="shared" si="73"/>
        <v>70.5</v>
      </c>
      <c r="O46" s="24">
        <f t="shared" si="68"/>
        <v>846</v>
      </c>
      <c r="P46" s="24">
        <f t="shared" ref="P46:S46" si="74">SUM(P42:P44)*$B46*(1+P$3)</f>
        <v>846</v>
      </c>
      <c r="Q46" s="24">
        <f t="shared" si="74"/>
        <v>846</v>
      </c>
      <c r="R46" s="24">
        <f t="shared" si="74"/>
        <v>846</v>
      </c>
      <c r="S46" s="24">
        <f t="shared" si="74"/>
        <v>846</v>
      </c>
      <c r="T46" s="16"/>
      <c r="U46" s="16"/>
      <c r="V46" s="16"/>
      <c r="W46" s="16"/>
      <c r="X46" s="16"/>
      <c r="Y46" s="16"/>
      <c r="Z46" s="16"/>
    </row>
    <row r="47" ht="12.0" customHeight="1">
      <c r="A47" s="16" t="s">
        <v>167</v>
      </c>
      <c r="B47" s="78">
        <v>0.0155</v>
      </c>
      <c r="C47" s="24">
        <f t="shared" ref="C47:N47" si="75">(C$42+C$43+SUM($C$44:$N$44)/12)*$B47</f>
        <v>23.25</v>
      </c>
      <c r="D47" s="24">
        <f t="shared" si="75"/>
        <v>23.25</v>
      </c>
      <c r="E47" s="24">
        <f t="shared" si="75"/>
        <v>23.25</v>
      </c>
      <c r="F47" s="24">
        <f t="shared" si="75"/>
        <v>23.25</v>
      </c>
      <c r="G47" s="24">
        <f t="shared" si="75"/>
        <v>23.25</v>
      </c>
      <c r="H47" s="24">
        <f t="shared" si="75"/>
        <v>23.25</v>
      </c>
      <c r="I47" s="24">
        <f t="shared" si="75"/>
        <v>23.25</v>
      </c>
      <c r="J47" s="24">
        <f t="shared" si="75"/>
        <v>23.25</v>
      </c>
      <c r="K47" s="24">
        <f t="shared" si="75"/>
        <v>23.25</v>
      </c>
      <c r="L47" s="24">
        <f t="shared" si="75"/>
        <v>23.25</v>
      </c>
      <c r="M47" s="24">
        <f t="shared" si="75"/>
        <v>23.25</v>
      </c>
      <c r="N47" s="24">
        <f t="shared" si="75"/>
        <v>23.25</v>
      </c>
      <c r="O47" s="24">
        <f t="shared" si="68"/>
        <v>279</v>
      </c>
      <c r="P47" s="24">
        <f t="shared" ref="P47:S47" si="76">SUM(P42:P44)*$B47*(1+P$3)</f>
        <v>279</v>
      </c>
      <c r="Q47" s="24">
        <f t="shared" si="76"/>
        <v>279</v>
      </c>
      <c r="R47" s="24">
        <f t="shared" si="76"/>
        <v>279</v>
      </c>
      <c r="S47" s="24">
        <f t="shared" si="76"/>
        <v>279</v>
      </c>
      <c r="T47" s="16"/>
      <c r="U47" s="16"/>
      <c r="V47" s="16"/>
      <c r="W47" s="16"/>
      <c r="X47" s="16"/>
      <c r="Y47" s="16"/>
      <c r="Z47" s="16"/>
    </row>
    <row r="48" ht="12.0" customHeight="1">
      <c r="A48" s="16" t="s">
        <v>168</v>
      </c>
      <c r="B48" s="46">
        <v>0.001</v>
      </c>
      <c r="C48" s="24">
        <f t="shared" ref="C48:N48" si="77">(C$42+C$43+SUM($C$44:$N$44)/12)*$B48</f>
        <v>1.5</v>
      </c>
      <c r="D48" s="24">
        <f t="shared" si="77"/>
        <v>1.5</v>
      </c>
      <c r="E48" s="24">
        <f t="shared" si="77"/>
        <v>1.5</v>
      </c>
      <c r="F48" s="24">
        <f t="shared" si="77"/>
        <v>1.5</v>
      </c>
      <c r="G48" s="24">
        <f t="shared" si="77"/>
        <v>1.5</v>
      </c>
      <c r="H48" s="24">
        <f t="shared" si="77"/>
        <v>1.5</v>
      </c>
      <c r="I48" s="24">
        <f t="shared" si="77"/>
        <v>1.5</v>
      </c>
      <c r="J48" s="24">
        <f t="shared" si="77"/>
        <v>1.5</v>
      </c>
      <c r="K48" s="24">
        <f t="shared" si="77"/>
        <v>1.5</v>
      </c>
      <c r="L48" s="24">
        <f t="shared" si="77"/>
        <v>1.5</v>
      </c>
      <c r="M48" s="24">
        <f t="shared" si="77"/>
        <v>1.5</v>
      </c>
      <c r="N48" s="24">
        <f t="shared" si="77"/>
        <v>1.5</v>
      </c>
      <c r="O48" s="24">
        <f t="shared" si="68"/>
        <v>18</v>
      </c>
      <c r="P48" s="24">
        <f t="shared" ref="P48:S48" si="78">SUM(P42:P44)*$B48*(1+P$3)</f>
        <v>18</v>
      </c>
      <c r="Q48" s="24">
        <f t="shared" si="78"/>
        <v>18</v>
      </c>
      <c r="R48" s="24">
        <f t="shared" si="78"/>
        <v>18</v>
      </c>
      <c r="S48" s="24">
        <f t="shared" si="78"/>
        <v>18</v>
      </c>
      <c r="T48" s="16"/>
      <c r="U48" s="16"/>
      <c r="V48" s="16"/>
      <c r="W48" s="16"/>
      <c r="X48" s="16"/>
      <c r="Y48" s="16"/>
      <c r="Z48" s="16"/>
    </row>
    <row r="49" ht="12.0" customHeight="1">
      <c r="A49" s="16" t="s">
        <v>169</v>
      </c>
      <c r="B49" s="46">
        <v>0.236</v>
      </c>
      <c r="C49" s="24">
        <f t="shared" ref="C49:N49" si="79">(C$42+C$43+SUM($C$44:$N$44)/12)*$B49</f>
        <v>354</v>
      </c>
      <c r="D49" s="24">
        <f t="shared" si="79"/>
        <v>354</v>
      </c>
      <c r="E49" s="24">
        <f t="shared" si="79"/>
        <v>354</v>
      </c>
      <c r="F49" s="24">
        <f t="shared" si="79"/>
        <v>354</v>
      </c>
      <c r="G49" s="24">
        <f t="shared" si="79"/>
        <v>354</v>
      </c>
      <c r="H49" s="24">
        <f t="shared" si="79"/>
        <v>354</v>
      </c>
      <c r="I49" s="24">
        <f t="shared" si="79"/>
        <v>354</v>
      </c>
      <c r="J49" s="24">
        <f t="shared" si="79"/>
        <v>354</v>
      </c>
      <c r="K49" s="24">
        <f t="shared" si="79"/>
        <v>354</v>
      </c>
      <c r="L49" s="24">
        <f t="shared" si="79"/>
        <v>354</v>
      </c>
      <c r="M49" s="24">
        <f t="shared" si="79"/>
        <v>354</v>
      </c>
      <c r="N49" s="24">
        <f t="shared" si="79"/>
        <v>354</v>
      </c>
      <c r="O49" s="24">
        <f t="shared" si="68"/>
        <v>4248</v>
      </c>
      <c r="P49" s="24">
        <f t="shared" ref="P49:S49" si="80">SUM(P42:P44)*$B49*(1+P$3)</f>
        <v>4248</v>
      </c>
      <c r="Q49" s="24">
        <f t="shared" si="80"/>
        <v>4248</v>
      </c>
      <c r="R49" s="24">
        <f t="shared" si="80"/>
        <v>4248</v>
      </c>
      <c r="S49" s="24">
        <f t="shared" si="80"/>
        <v>4248</v>
      </c>
      <c r="T49" s="16"/>
      <c r="U49" s="16"/>
      <c r="V49" s="16"/>
      <c r="W49" s="16"/>
      <c r="X49" s="16"/>
      <c r="Y49" s="16"/>
      <c r="Z49" s="16"/>
    </row>
    <row r="50" ht="12.0" customHeight="1">
      <c r="A50" s="16" t="s">
        <v>170</v>
      </c>
      <c r="B50" s="78">
        <v>0.055</v>
      </c>
      <c r="C50" s="24">
        <f t="shared" ref="C50:N50" si="81">(C$42+C$43+SUM($C$44:$N$44)/12)*$B50</f>
        <v>82.5</v>
      </c>
      <c r="D50" s="24">
        <f t="shared" si="81"/>
        <v>82.5</v>
      </c>
      <c r="E50" s="24">
        <f t="shared" si="81"/>
        <v>82.5</v>
      </c>
      <c r="F50" s="24">
        <f t="shared" si="81"/>
        <v>82.5</v>
      </c>
      <c r="G50" s="24">
        <f t="shared" si="81"/>
        <v>82.5</v>
      </c>
      <c r="H50" s="24">
        <f t="shared" si="81"/>
        <v>82.5</v>
      </c>
      <c r="I50" s="24">
        <f t="shared" si="81"/>
        <v>82.5</v>
      </c>
      <c r="J50" s="24">
        <f t="shared" si="81"/>
        <v>82.5</v>
      </c>
      <c r="K50" s="24">
        <f t="shared" si="81"/>
        <v>82.5</v>
      </c>
      <c r="L50" s="24">
        <f t="shared" si="81"/>
        <v>82.5</v>
      </c>
      <c r="M50" s="24">
        <f t="shared" si="81"/>
        <v>82.5</v>
      </c>
      <c r="N50" s="24">
        <f t="shared" si="81"/>
        <v>82.5</v>
      </c>
      <c r="O50" s="24">
        <f t="shared" si="68"/>
        <v>990</v>
      </c>
      <c r="P50" s="24">
        <f t="shared" ref="P50:S50" si="82">SUM(P42:P44)*$B50*(1+P$3)</f>
        <v>990</v>
      </c>
      <c r="Q50" s="24">
        <f t="shared" si="82"/>
        <v>990</v>
      </c>
      <c r="R50" s="24">
        <f t="shared" si="82"/>
        <v>990</v>
      </c>
      <c r="S50" s="24">
        <f t="shared" si="82"/>
        <v>990</v>
      </c>
      <c r="T50" s="16"/>
      <c r="U50" s="16"/>
      <c r="V50" s="16"/>
      <c r="W50" s="16"/>
      <c r="X50" s="16"/>
      <c r="Y50" s="16"/>
      <c r="Z50" s="16"/>
    </row>
    <row r="51" ht="12.0" customHeight="1">
      <c r="A51" s="16" t="s">
        <v>171</v>
      </c>
      <c r="B51" s="46">
        <v>0.006</v>
      </c>
      <c r="C51" s="24">
        <f t="shared" ref="C51:N51" si="83">(C$42+C$43+SUM($C$44:$N$44)/12)*$B51</f>
        <v>9</v>
      </c>
      <c r="D51" s="24">
        <f t="shared" si="83"/>
        <v>9</v>
      </c>
      <c r="E51" s="24">
        <f t="shared" si="83"/>
        <v>9</v>
      </c>
      <c r="F51" s="24">
        <f t="shared" si="83"/>
        <v>9</v>
      </c>
      <c r="G51" s="24">
        <f t="shared" si="83"/>
        <v>9</v>
      </c>
      <c r="H51" s="24">
        <f t="shared" si="83"/>
        <v>9</v>
      </c>
      <c r="I51" s="24">
        <f t="shared" si="83"/>
        <v>9</v>
      </c>
      <c r="J51" s="24">
        <f t="shared" si="83"/>
        <v>9</v>
      </c>
      <c r="K51" s="24">
        <f t="shared" si="83"/>
        <v>9</v>
      </c>
      <c r="L51" s="24">
        <f t="shared" si="83"/>
        <v>9</v>
      </c>
      <c r="M51" s="24">
        <f t="shared" si="83"/>
        <v>9</v>
      </c>
      <c r="N51" s="24">
        <f t="shared" si="83"/>
        <v>9</v>
      </c>
      <c r="O51" s="24">
        <f t="shared" si="68"/>
        <v>108</v>
      </c>
      <c r="P51" s="24">
        <f t="shared" ref="P51:S51" si="84">SUM(P42:P44)*$B51*(1+P$3)</f>
        <v>108</v>
      </c>
      <c r="Q51" s="24">
        <f t="shared" si="84"/>
        <v>108</v>
      </c>
      <c r="R51" s="24">
        <f t="shared" si="84"/>
        <v>108</v>
      </c>
      <c r="S51" s="24">
        <f t="shared" si="84"/>
        <v>108</v>
      </c>
      <c r="T51" s="16"/>
      <c r="U51" s="16"/>
      <c r="V51" s="16"/>
      <c r="W51" s="16"/>
      <c r="X51" s="16"/>
      <c r="Y51" s="16"/>
      <c r="Z51" s="16"/>
    </row>
    <row r="52" ht="12.0" customHeight="1">
      <c r="A52" s="16" t="s">
        <v>172</v>
      </c>
      <c r="B52" s="46">
        <v>0.002</v>
      </c>
      <c r="C52" s="24">
        <f t="shared" ref="C52:N52" si="85">(C$42+C$43+SUM($C$44:$N$44)/12)*$B52</f>
        <v>3</v>
      </c>
      <c r="D52" s="24">
        <f t="shared" si="85"/>
        <v>3</v>
      </c>
      <c r="E52" s="24">
        <f t="shared" si="85"/>
        <v>3</v>
      </c>
      <c r="F52" s="24">
        <f t="shared" si="85"/>
        <v>3</v>
      </c>
      <c r="G52" s="24">
        <f t="shared" si="85"/>
        <v>3</v>
      </c>
      <c r="H52" s="24">
        <f t="shared" si="85"/>
        <v>3</v>
      </c>
      <c r="I52" s="24">
        <f t="shared" si="85"/>
        <v>3</v>
      </c>
      <c r="J52" s="24">
        <f t="shared" si="85"/>
        <v>3</v>
      </c>
      <c r="K52" s="24">
        <f t="shared" si="85"/>
        <v>3</v>
      </c>
      <c r="L52" s="24">
        <f t="shared" si="85"/>
        <v>3</v>
      </c>
      <c r="M52" s="24">
        <f t="shared" si="85"/>
        <v>3</v>
      </c>
      <c r="N52" s="24">
        <f t="shared" si="85"/>
        <v>3</v>
      </c>
      <c r="O52" s="24">
        <f t="shared" si="68"/>
        <v>36</v>
      </c>
      <c r="P52" s="24">
        <f t="shared" ref="P52:S52" si="86">SUM(P42:P44)*$B52*(1+P$3)</f>
        <v>36</v>
      </c>
      <c r="Q52" s="24">
        <f t="shared" si="86"/>
        <v>36</v>
      </c>
      <c r="R52" s="24">
        <f t="shared" si="86"/>
        <v>36</v>
      </c>
      <c r="S52" s="24">
        <f t="shared" si="86"/>
        <v>36</v>
      </c>
      <c r="T52" s="16"/>
      <c r="U52" s="16"/>
      <c r="V52" s="16"/>
      <c r="W52" s="16"/>
      <c r="X52" s="16"/>
      <c r="Y52" s="16"/>
      <c r="Z52" s="16"/>
    </row>
    <row r="53" ht="12.0" customHeight="1">
      <c r="A53" s="16" t="s">
        <v>173</v>
      </c>
      <c r="B53" s="78">
        <v>0.008</v>
      </c>
      <c r="C53" s="24">
        <f t="shared" ref="C53:N53" si="87">(C$42+C$43+SUM($C$44:$N$44)/12)*$B53</f>
        <v>12</v>
      </c>
      <c r="D53" s="24">
        <f t="shared" si="87"/>
        <v>12</v>
      </c>
      <c r="E53" s="24">
        <f t="shared" si="87"/>
        <v>12</v>
      </c>
      <c r="F53" s="24">
        <f t="shared" si="87"/>
        <v>12</v>
      </c>
      <c r="G53" s="24">
        <f t="shared" si="87"/>
        <v>12</v>
      </c>
      <c r="H53" s="24">
        <f t="shared" si="87"/>
        <v>12</v>
      </c>
      <c r="I53" s="24">
        <f t="shared" si="87"/>
        <v>12</v>
      </c>
      <c r="J53" s="24">
        <f t="shared" si="87"/>
        <v>12</v>
      </c>
      <c r="K53" s="24">
        <f t="shared" si="87"/>
        <v>12</v>
      </c>
      <c r="L53" s="24">
        <f t="shared" si="87"/>
        <v>12</v>
      </c>
      <c r="M53" s="24">
        <f t="shared" si="87"/>
        <v>12</v>
      </c>
      <c r="N53" s="24">
        <f t="shared" si="87"/>
        <v>12</v>
      </c>
      <c r="O53" s="24">
        <f t="shared" si="68"/>
        <v>144</v>
      </c>
      <c r="P53" s="24">
        <f t="shared" ref="P53:S53" si="88">SUM(P42:P44)*$B53*(1+P$3)</f>
        <v>144</v>
      </c>
      <c r="Q53" s="24">
        <f t="shared" si="88"/>
        <v>144</v>
      </c>
      <c r="R53" s="24">
        <f t="shared" si="88"/>
        <v>144</v>
      </c>
      <c r="S53" s="24">
        <f t="shared" si="88"/>
        <v>144</v>
      </c>
      <c r="T53" s="16"/>
      <c r="U53" s="16"/>
      <c r="V53" s="16"/>
      <c r="W53" s="16"/>
      <c r="X53" s="16"/>
      <c r="Y53" s="16"/>
      <c r="Z53" s="16"/>
    </row>
    <row r="54" ht="12.0" customHeight="1">
      <c r="A54" s="16" t="s">
        <v>174</v>
      </c>
      <c r="B54" s="78">
        <v>0.007</v>
      </c>
      <c r="C54" s="24">
        <f t="shared" ref="C54:N54" si="89">(C$42+C$43+SUM($C$44:$N$44)/12)*$B54</f>
        <v>10.5</v>
      </c>
      <c r="D54" s="24">
        <f t="shared" si="89"/>
        <v>10.5</v>
      </c>
      <c r="E54" s="24">
        <f t="shared" si="89"/>
        <v>10.5</v>
      </c>
      <c r="F54" s="24">
        <f t="shared" si="89"/>
        <v>10.5</v>
      </c>
      <c r="G54" s="24">
        <f t="shared" si="89"/>
        <v>10.5</v>
      </c>
      <c r="H54" s="24">
        <f t="shared" si="89"/>
        <v>10.5</v>
      </c>
      <c r="I54" s="24">
        <f t="shared" si="89"/>
        <v>10.5</v>
      </c>
      <c r="J54" s="24">
        <f t="shared" si="89"/>
        <v>10.5</v>
      </c>
      <c r="K54" s="24">
        <f t="shared" si="89"/>
        <v>10.5</v>
      </c>
      <c r="L54" s="24">
        <f t="shared" si="89"/>
        <v>10.5</v>
      </c>
      <c r="M54" s="24">
        <f t="shared" si="89"/>
        <v>10.5</v>
      </c>
      <c r="N54" s="24">
        <f t="shared" si="89"/>
        <v>10.5</v>
      </c>
      <c r="O54" s="24">
        <f t="shared" si="68"/>
        <v>126</v>
      </c>
      <c r="P54" s="24">
        <f t="shared" ref="P54:S54" si="90">SUM(P42:P44)*$B54*(1+P$3)</f>
        <v>126</v>
      </c>
      <c r="Q54" s="24">
        <f t="shared" si="90"/>
        <v>126</v>
      </c>
      <c r="R54" s="24">
        <f t="shared" si="90"/>
        <v>126</v>
      </c>
      <c r="S54" s="24">
        <f t="shared" si="90"/>
        <v>126</v>
      </c>
      <c r="T54" s="16"/>
      <c r="U54" s="16"/>
      <c r="V54" s="16"/>
      <c r="W54" s="16"/>
      <c r="X54" s="16"/>
      <c r="Y54" s="16"/>
      <c r="Z54" s="16"/>
    </row>
    <row r="55" ht="12.0" customHeight="1">
      <c r="A55" s="44" t="s">
        <v>175</v>
      </c>
      <c r="C55" s="44" t="s">
        <v>73</v>
      </c>
      <c r="D55" s="44" t="s">
        <v>74</v>
      </c>
      <c r="E55" s="44" t="s">
        <v>75</v>
      </c>
      <c r="F55" s="44" t="s">
        <v>76</v>
      </c>
      <c r="G55" s="44" t="s">
        <v>77</v>
      </c>
      <c r="H55" s="44" t="s">
        <v>78</v>
      </c>
      <c r="I55" s="44" t="s">
        <v>79</v>
      </c>
      <c r="J55" s="44" t="s">
        <v>80</v>
      </c>
      <c r="K55" s="44" t="s">
        <v>81</v>
      </c>
      <c r="L55" s="44" t="s">
        <v>82</v>
      </c>
      <c r="M55" s="44" t="s">
        <v>83</v>
      </c>
      <c r="N55" s="44" t="s">
        <v>84</v>
      </c>
      <c r="O55" s="44" t="s">
        <v>26</v>
      </c>
      <c r="P55" s="44" t="s">
        <v>27</v>
      </c>
      <c r="Q55" s="44" t="s">
        <v>28</v>
      </c>
      <c r="R55" s="44" t="s">
        <v>29</v>
      </c>
      <c r="S55" s="44" t="s">
        <v>30</v>
      </c>
      <c r="T55" s="16"/>
      <c r="U55" s="16"/>
      <c r="V55" s="16"/>
      <c r="W55" s="16"/>
      <c r="X55" s="16"/>
      <c r="Y55" s="16"/>
      <c r="Z55" s="16"/>
    </row>
    <row r="56" ht="12.0" customHeight="1">
      <c r="A56" s="16" t="s">
        <v>164</v>
      </c>
      <c r="C56" s="79">
        <v>1200.0</v>
      </c>
      <c r="D56" s="24">
        <f t="shared" ref="D56:N56" si="91">$C56</f>
        <v>1200</v>
      </c>
      <c r="E56" s="24">
        <f t="shared" si="91"/>
        <v>1200</v>
      </c>
      <c r="F56" s="24">
        <f t="shared" si="91"/>
        <v>1200</v>
      </c>
      <c r="G56" s="24">
        <f t="shared" si="91"/>
        <v>1200</v>
      </c>
      <c r="H56" s="24">
        <f t="shared" si="91"/>
        <v>1200</v>
      </c>
      <c r="I56" s="24">
        <f t="shared" si="91"/>
        <v>1200</v>
      </c>
      <c r="J56" s="24">
        <f t="shared" si="91"/>
        <v>1200</v>
      </c>
      <c r="K56" s="24">
        <f t="shared" si="91"/>
        <v>1200</v>
      </c>
      <c r="L56" s="24">
        <f t="shared" si="91"/>
        <v>1200</v>
      </c>
      <c r="M56" s="24">
        <f t="shared" si="91"/>
        <v>1200</v>
      </c>
      <c r="N56" s="24">
        <f t="shared" si="91"/>
        <v>1200</v>
      </c>
      <c r="O56" s="24">
        <f t="shared" ref="O56:O68" si="94">SUM(C56:N56)</f>
        <v>14400</v>
      </c>
      <c r="P56" s="24">
        <f t="shared" ref="P56:S56" si="92">O56*(1+P$1)</f>
        <v>14400</v>
      </c>
      <c r="Q56" s="24">
        <f t="shared" si="92"/>
        <v>14400</v>
      </c>
      <c r="R56" s="24">
        <f t="shared" si="92"/>
        <v>14400</v>
      </c>
      <c r="S56" s="24">
        <f t="shared" si="92"/>
        <v>14400</v>
      </c>
      <c r="T56" s="16"/>
      <c r="U56" s="16"/>
      <c r="V56" s="16"/>
      <c r="W56" s="16"/>
      <c r="X56" s="16"/>
      <c r="Y56" s="16"/>
      <c r="Z56" s="16"/>
    </row>
    <row r="57" ht="12.0" customHeight="1">
      <c r="A57" s="16" t="s">
        <v>165</v>
      </c>
      <c r="C57" s="77"/>
      <c r="D57" s="24" t="str">
        <f t="shared" ref="D57:N57" si="93">$C57</f>
        <v/>
      </c>
      <c r="E57" s="24" t="str">
        <f t="shared" si="93"/>
        <v/>
      </c>
      <c r="F57" s="24" t="str">
        <f t="shared" si="93"/>
        <v/>
      </c>
      <c r="G57" s="24" t="str">
        <f t="shared" si="93"/>
        <v/>
      </c>
      <c r="H57" s="24" t="str">
        <f t="shared" si="93"/>
        <v/>
      </c>
      <c r="I57" s="24" t="str">
        <f t="shared" si="93"/>
        <v/>
      </c>
      <c r="J57" s="24" t="str">
        <f t="shared" si="93"/>
        <v/>
      </c>
      <c r="K57" s="24" t="str">
        <f t="shared" si="93"/>
        <v/>
      </c>
      <c r="L57" s="24" t="str">
        <f t="shared" si="93"/>
        <v/>
      </c>
      <c r="M57" s="24" t="str">
        <f t="shared" si="93"/>
        <v/>
      </c>
      <c r="N57" s="24" t="str">
        <f t="shared" si="93"/>
        <v/>
      </c>
      <c r="O57" s="24">
        <f t="shared" si="94"/>
        <v>0</v>
      </c>
      <c r="P57" s="24">
        <f t="shared" ref="P57:S57" si="95">O57*(1+P$1)</f>
        <v>0</v>
      </c>
      <c r="Q57" s="24">
        <f t="shared" si="95"/>
        <v>0</v>
      </c>
      <c r="R57" s="24">
        <f t="shared" si="95"/>
        <v>0</v>
      </c>
      <c r="S57" s="24">
        <f t="shared" si="95"/>
        <v>0</v>
      </c>
      <c r="T57" s="16"/>
      <c r="U57" s="16"/>
      <c r="V57" s="16"/>
      <c r="W57" s="16"/>
      <c r="X57" s="16"/>
      <c r="Y57" s="16"/>
      <c r="Z57" s="16"/>
    </row>
    <row r="58" ht="12.0" customHeight="1">
      <c r="A58" s="16" t="s">
        <v>157</v>
      </c>
      <c r="C58" s="24"/>
      <c r="D58" s="24"/>
      <c r="E58" s="77"/>
      <c r="F58" s="24"/>
      <c r="G58" s="24"/>
      <c r="H58" s="77">
        <f>C56</f>
        <v>1200</v>
      </c>
      <c r="I58" s="24"/>
      <c r="J58" s="24"/>
      <c r="K58" s="77">
        <f>C56</f>
        <v>1200</v>
      </c>
      <c r="L58" s="24"/>
      <c r="M58" s="24"/>
      <c r="N58" s="77">
        <f>C56</f>
        <v>1200</v>
      </c>
      <c r="O58" s="24">
        <f t="shared" si="94"/>
        <v>3600</v>
      </c>
      <c r="P58" s="24">
        <f t="shared" ref="P58:S58" si="96">O58*(1+P$1)</f>
        <v>3600</v>
      </c>
      <c r="Q58" s="24">
        <f t="shared" si="96"/>
        <v>3600</v>
      </c>
      <c r="R58" s="24">
        <f t="shared" si="96"/>
        <v>3600</v>
      </c>
      <c r="S58" s="24">
        <f t="shared" si="96"/>
        <v>3600</v>
      </c>
      <c r="T58" s="16"/>
      <c r="U58" s="16"/>
      <c r="V58" s="16"/>
      <c r="W58" s="16"/>
      <c r="X58" s="16"/>
      <c r="Y58" s="16"/>
      <c r="Z58" s="16"/>
    </row>
    <row r="59" ht="12.0" customHeight="1">
      <c r="A59" s="16" t="s">
        <v>158</v>
      </c>
      <c r="B59" s="78">
        <v>0.1</v>
      </c>
      <c r="C59" s="24">
        <f t="shared" ref="C59:N59" si="97">SUM(C56:C58)*$B59</f>
        <v>120</v>
      </c>
      <c r="D59" s="24">
        <f t="shared" si="97"/>
        <v>120</v>
      </c>
      <c r="E59" s="24">
        <f t="shared" si="97"/>
        <v>120</v>
      </c>
      <c r="F59" s="24">
        <f t="shared" si="97"/>
        <v>120</v>
      </c>
      <c r="G59" s="24">
        <f t="shared" si="97"/>
        <v>120</v>
      </c>
      <c r="H59" s="24">
        <f t="shared" si="97"/>
        <v>240</v>
      </c>
      <c r="I59" s="24">
        <f t="shared" si="97"/>
        <v>120</v>
      </c>
      <c r="J59" s="24">
        <f t="shared" si="97"/>
        <v>120</v>
      </c>
      <c r="K59" s="24">
        <f t="shared" si="97"/>
        <v>240</v>
      </c>
      <c r="L59" s="24">
        <f t="shared" si="97"/>
        <v>120</v>
      </c>
      <c r="M59" s="24">
        <f t="shared" si="97"/>
        <v>120</v>
      </c>
      <c r="N59" s="24">
        <f t="shared" si="97"/>
        <v>240</v>
      </c>
      <c r="O59" s="24">
        <f t="shared" si="94"/>
        <v>1800</v>
      </c>
      <c r="P59" s="24">
        <f t="shared" ref="P59:S59" si="98">SUM(P56:P58)*$B59</f>
        <v>1800</v>
      </c>
      <c r="Q59" s="24">
        <f t="shared" si="98"/>
        <v>1800</v>
      </c>
      <c r="R59" s="24">
        <f t="shared" si="98"/>
        <v>1800</v>
      </c>
      <c r="S59" s="24">
        <f t="shared" si="98"/>
        <v>1800</v>
      </c>
      <c r="T59" s="16"/>
      <c r="U59" s="16"/>
      <c r="V59" s="16"/>
      <c r="W59" s="16"/>
      <c r="X59" s="16"/>
      <c r="Y59" s="16"/>
      <c r="Z59" s="16"/>
    </row>
    <row r="60" ht="12.0" customHeight="1">
      <c r="A60" s="16" t="s">
        <v>166</v>
      </c>
      <c r="B60" s="46">
        <v>0.047</v>
      </c>
      <c r="C60" s="24">
        <f t="shared" ref="C60:N60" si="99">(C$56+C$57+SUM($C$58:$N$58)/12)*$B60</f>
        <v>70.5</v>
      </c>
      <c r="D60" s="24">
        <f t="shared" si="99"/>
        <v>70.5</v>
      </c>
      <c r="E60" s="24">
        <f t="shared" si="99"/>
        <v>70.5</v>
      </c>
      <c r="F60" s="24">
        <f t="shared" si="99"/>
        <v>70.5</v>
      </c>
      <c r="G60" s="24">
        <f t="shared" si="99"/>
        <v>70.5</v>
      </c>
      <c r="H60" s="24">
        <f t="shared" si="99"/>
        <v>70.5</v>
      </c>
      <c r="I60" s="24">
        <f t="shared" si="99"/>
        <v>70.5</v>
      </c>
      <c r="J60" s="24">
        <f t="shared" si="99"/>
        <v>70.5</v>
      </c>
      <c r="K60" s="24">
        <f t="shared" si="99"/>
        <v>70.5</v>
      </c>
      <c r="L60" s="24">
        <f t="shared" si="99"/>
        <v>70.5</v>
      </c>
      <c r="M60" s="24">
        <f t="shared" si="99"/>
        <v>70.5</v>
      </c>
      <c r="N60" s="24">
        <f t="shared" si="99"/>
        <v>70.5</v>
      </c>
      <c r="O60" s="24">
        <f t="shared" si="94"/>
        <v>846</v>
      </c>
      <c r="P60" s="24">
        <f t="shared" ref="P60:S60" si="100">SUM(P56:P58)*$B60*(1+P$3)</f>
        <v>846</v>
      </c>
      <c r="Q60" s="24">
        <f t="shared" si="100"/>
        <v>846</v>
      </c>
      <c r="R60" s="24">
        <f t="shared" si="100"/>
        <v>846</v>
      </c>
      <c r="S60" s="24">
        <f t="shared" si="100"/>
        <v>846</v>
      </c>
      <c r="T60" s="16"/>
      <c r="U60" s="16"/>
      <c r="V60" s="16"/>
      <c r="W60" s="16"/>
      <c r="X60" s="16"/>
      <c r="Y60" s="16"/>
      <c r="Z60" s="16"/>
    </row>
    <row r="61" ht="12.0" customHeight="1">
      <c r="A61" s="16" t="s">
        <v>167</v>
      </c>
      <c r="B61" s="78">
        <v>0.0155</v>
      </c>
      <c r="C61" s="24">
        <f t="shared" ref="C61:N61" si="101">(C$56+C$57+SUM($C$58:$N$58)/12)*$B61</f>
        <v>23.25</v>
      </c>
      <c r="D61" s="24">
        <f t="shared" si="101"/>
        <v>23.25</v>
      </c>
      <c r="E61" s="24">
        <f t="shared" si="101"/>
        <v>23.25</v>
      </c>
      <c r="F61" s="24">
        <f t="shared" si="101"/>
        <v>23.25</v>
      </c>
      <c r="G61" s="24">
        <f t="shared" si="101"/>
        <v>23.25</v>
      </c>
      <c r="H61" s="24">
        <f t="shared" si="101"/>
        <v>23.25</v>
      </c>
      <c r="I61" s="24">
        <f t="shared" si="101"/>
        <v>23.25</v>
      </c>
      <c r="J61" s="24">
        <f t="shared" si="101"/>
        <v>23.25</v>
      </c>
      <c r="K61" s="24">
        <f t="shared" si="101"/>
        <v>23.25</v>
      </c>
      <c r="L61" s="24">
        <f t="shared" si="101"/>
        <v>23.25</v>
      </c>
      <c r="M61" s="24">
        <f t="shared" si="101"/>
        <v>23.25</v>
      </c>
      <c r="N61" s="24">
        <f t="shared" si="101"/>
        <v>23.25</v>
      </c>
      <c r="O61" s="24">
        <f t="shared" si="94"/>
        <v>279</v>
      </c>
      <c r="P61" s="24">
        <f t="shared" ref="P61:S61" si="102">SUM(P56:P58)*$B61*(1+P$3)</f>
        <v>279</v>
      </c>
      <c r="Q61" s="24">
        <f t="shared" si="102"/>
        <v>279</v>
      </c>
      <c r="R61" s="24">
        <f t="shared" si="102"/>
        <v>279</v>
      </c>
      <c r="S61" s="24">
        <f t="shared" si="102"/>
        <v>279</v>
      </c>
      <c r="T61" s="16"/>
      <c r="U61" s="16"/>
      <c r="V61" s="16"/>
      <c r="W61" s="16"/>
      <c r="X61" s="16"/>
      <c r="Y61" s="16"/>
      <c r="Z61" s="16"/>
    </row>
    <row r="62" ht="12.0" customHeight="1">
      <c r="A62" s="16" t="s">
        <v>168</v>
      </c>
      <c r="B62" s="46">
        <v>0.001</v>
      </c>
      <c r="C62" s="24">
        <f t="shared" ref="C62:N62" si="103">(C$56+C$57+SUM($C$58:$N$58)/12)*$B62</f>
        <v>1.5</v>
      </c>
      <c r="D62" s="24">
        <f t="shared" si="103"/>
        <v>1.5</v>
      </c>
      <c r="E62" s="24">
        <f t="shared" si="103"/>
        <v>1.5</v>
      </c>
      <c r="F62" s="24">
        <f t="shared" si="103"/>
        <v>1.5</v>
      </c>
      <c r="G62" s="24">
        <f t="shared" si="103"/>
        <v>1.5</v>
      </c>
      <c r="H62" s="24">
        <f t="shared" si="103"/>
        <v>1.5</v>
      </c>
      <c r="I62" s="24">
        <f t="shared" si="103"/>
        <v>1.5</v>
      </c>
      <c r="J62" s="24">
        <f t="shared" si="103"/>
        <v>1.5</v>
      </c>
      <c r="K62" s="24">
        <f t="shared" si="103"/>
        <v>1.5</v>
      </c>
      <c r="L62" s="24">
        <f t="shared" si="103"/>
        <v>1.5</v>
      </c>
      <c r="M62" s="24">
        <f t="shared" si="103"/>
        <v>1.5</v>
      </c>
      <c r="N62" s="24">
        <f t="shared" si="103"/>
        <v>1.5</v>
      </c>
      <c r="O62" s="24">
        <f t="shared" si="94"/>
        <v>18</v>
      </c>
      <c r="P62" s="24">
        <f t="shared" ref="P62:S62" si="104">SUM(P56:P58)*$B62*(1+P$3)</f>
        <v>18</v>
      </c>
      <c r="Q62" s="24">
        <f t="shared" si="104"/>
        <v>18</v>
      </c>
      <c r="R62" s="24">
        <f t="shared" si="104"/>
        <v>18</v>
      </c>
      <c r="S62" s="24">
        <f t="shared" si="104"/>
        <v>18</v>
      </c>
      <c r="T62" s="16"/>
      <c r="U62" s="16"/>
      <c r="V62" s="16"/>
      <c r="W62" s="16"/>
      <c r="X62" s="16"/>
      <c r="Y62" s="16"/>
      <c r="Z62" s="16"/>
    </row>
    <row r="63" ht="12.0" customHeight="1">
      <c r="A63" s="16" t="s">
        <v>169</v>
      </c>
      <c r="B63" s="46">
        <v>0.236</v>
      </c>
      <c r="C63" s="24">
        <f t="shared" ref="C63:N63" si="105">(C$56+C$57+SUM($C$58:$N$58)/12)*$B63</f>
        <v>354</v>
      </c>
      <c r="D63" s="24">
        <f t="shared" si="105"/>
        <v>354</v>
      </c>
      <c r="E63" s="24">
        <f t="shared" si="105"/>
        <v>354</v>
      </c>
      <c r="F63" s="24">
        <f t="shared" si="105"/>
        <v>354</v>
      </c>
      <c r="G63" s="24">
        <f t="shared" si="105"/>
        <v>354</v>
      </c>
      <c r="H63" s="24">
        <f t="shared" si="105"/>
        <v>354</v>
      </c>
      <c r="I63" s="24">
        <f t="shared" si="105"/>
        <v>354</v>
      </c>
      <c r="J63" s="24">
        <f t="shared" si="105"/>
        <v>354</v>
      </c>
      <c r="K63" s="24">
        <f t="shared" si="105"/>
        <v>354</v>
      </c>
      <c r="L63" s="24">
        <f t="shared" si="105"/>
        <v>354</v>
      </c>
      <c r="M63" s="24">
        <f t="shared" si="105"/>
        <v>354</v>
      </c>
      <c r="N63" s="24">
        <f t="shared" si="105"/>
        <v>354</v>
      </c>
      <c r="O63" s="24">
        <f t="shared" si="94"/>
        <v>4248</v>
      </c>
      <c r="P63" s="24">
        <f t="shared" ref="P63:S63" si="106">SUM(P56:P58)*$B63*(1+P$3)</f>
        <v>4248</v>
      </c>
      <c r="Q63" s="24">
        <f t="shared" si="106"/>
        <v>4248</v>
      </c>
      <c r="R63" s="24">
        <f t="shared" si="106"/>
        <v>4248</v>
      </c>
      <c r="S63" s="24">
        <f t="shared" si="106"/>
        <v>4248</v>
      </c>
      <c r="T63" s="16"/>
      <c r="U63" s="16"/>
      <c r="V63" s="16"/>
      <c r="W63" s="16"/>
      <c r="X63" s="16"/>
      <c r="Y63" s="16"/>
      <c r="Z63" s="16"/>
    </row>
    <row r="64" ht="12.0" customHeight="1">
      <c r="A64" s="16" t="s">
        <v>170</v>
      </c>
      <c r="B64" s="78">
        <v>0.055</v>
      </c>
      <c r="C64" s="24">
        <f t="shared" ref="C64:N64" si="107">(C$56+C$57+SUM($C$58:$N$58)/12)*$B64</f>
        <v>82.5</v>
      </c>
      <c r="D64" s="24">
        <f t="shared" si="107"/>
        <v>82.5</v>
      </c>
      <c r="E64" s="24">
        <f t="shared" si="107"/>
        <v>82.5</v>
      </c>
      <c r="F64" s="24">
        <f t="shared" si="107"/>
        <v>82.5</v>
      </c>
      <c r="G64" s="24">
        <f t="shared" si="107"/>
        <v>82.5</v>
      </c>
      <c r="H64" s="24">
        <f t="shared" si="107"/>
        <v>82.5</v>
      </c>
      <c r="I64" s="24">
        <f t="shared" si="107"/>
        <v>82.5</v>
      </c>
      <c r="J64" s="24">
        <f t="shared" si="107"/>
        <v>82.5</v>
      </c>
      <c r="K64" s="24">
        <f t="shared" si="107"/>
        <v>82.5</v>
      </c>
      <c r="L64" s="24">
        <f t="shared" si="107"/>
        <v>82.5</v>
      </c>
      <c r="M64" s="24">
        <f t="shared" si="107"/>
        <v>82.5</v>
      </c>
      <c r="N64" s="24">
        <f t="shared" si="107"/>
        <v>82.5</v>
      </c>
      <c r="O64" s="24">
        <f t="shared" si="94"/>
        <v>990</v>
      </c>
      <c r="P64" s="24">
        <f t="shared" ref="P64:S64" si="108">SUM(P56:P58)*$B64*(1+P$3)</f>
        <v>990</v>
      </c>
      <c r="Q64" s="24">
        <f t="shared" si="108"/>
        <v>990</v>
      </c>
      <c r="R64" s="24">
        <f t="shared" si="108"/>
        <v>990</v>
      </c>
      <c r="S64" s="24">
        <f t="shared" si="108"/>
        <v>990</v>
      </c>
      <c r="T64" s="16"/>
      <c r="U64" s="16"/>
      <c r="V64" s="16"/>
      <c r="W64" s="16"/>
      <c r="X64" s="16"/>
      <c r="Y64" s="16"/>
      <c r="Z64" s="16"/>
    </row>
    <row r="65" ht="12.0" customHeight="1">
      <c r="A65" s="16" t="s">
        <v>171</v>
      </c>
      <c r="B65" s="46">
        <v>0.006</v>
      </c>
      <c r="C65" s="24">
        <f t="shared" ref="C65:N65" si="109">(C$56+C$57+SUM($C$58:$N$58)/12)*$B65</f>
        <v>9</v>
      </c>
      <c r="D65" s="24">
        <f t="shared" si="109"/>
        <v>9</v>
      </c>
      <c r="E65" s="24">
        <f t="shared" si="109"/>
        <v>9</v>
      </c>
      <c r="F65" s="24">
        <f t="shared" si="109"/>
        <v>9</v>
      </c>
      <c r="G65" s="24">
        <f t="shared" si="109"/>
        <v>9</v>
      </c>
      <c r="H65" s="24">
        <f t="shared" si="109"/>
        <v>9</v>
      </c>
      <c r="I65" s="24">
        <f t="shared" si="109"/>
        <v>9</v>
      </c>
      <c r="J65" s="24">
        <f t="shared" si="109"/>
        <v>9</v>
      </c>
      <c r="K65" s="24">
        <f t="shared" si="109"/>
        <v>9</v>
      </c>
      <c r="L65" s="24">
        <f t="shared" si="109"/>
        <v>9</v>
      </c>
      <c r="M65" s="24">
        <f t="shared" si="109"/>
        <v>9</v>
      </c>
      <c r="N65" s="24">
        <f t="shared" si="109"/>
        <v>9</v>
      </c>
      <c r="O65" s="24">
        <f t="shared" si="94"/>
        <v>108</v>
      </c>
      <c r="P65" s="24">
        <f t="shared" ref="P65:S65" si="110">SUM(P56:P58)*$B65*(1+P$3)</f>
        <v>108</v>
      </c>
      <c r="Q65" s="24">
        <f t="shared" si="110"/>
        <v>108</v>
      </c>
      <c r="R65" s="24">
        <f t="shared" si="110"/>
        <v>108</v>
      </c>
      <c r="S65" s="24">
        <f t="shared" si="110"/>
        <v>108</v>
      </c>
      <c r="T65" s="16"/>
      <c r="U65" s="16"/>
      <c r="V65" s="16"/>
      <c r="W65" s="16"/>
      <c r="X65" s="16"/>
      <c r="Y65" s="16"/>
      <c r="Z65" s="16"/>
    </row>
    <row r="66" ht="12.0" customHeight="1">
      <c r="A66" s="16" t="s">
        <v>172</v>
      </c>
      <c r="B66" s="46">
        <v>0.002</v>
      </c>
      <c r="C66" s="24">
        <f t="shared" ref="C66:N66" si="111">(C$56+C$57+SUM($C$58:$N$58)/12)*$B66</f>
        <v>3</v>
      </c>
      <c r="D66" s="24">
        <f t="shared" si="111"/>
        <v>3</v>
      </c>
      <c r="E66" s="24">
        <f t="shared" si="111"/>
        <v>3</v>
      </c>
      <c r="F66" s="24">
        <f t="shared" si="111"/>
        <v>3</v>
      </c>
      <c r="G66" s="24">
        <f t="shared" si="111"/>
        <v>3</v>
      </c>
      <c r="H66" s="24">
        <f t="shared" si="111"/>
        <v>3</v>
      </c>
      <c r="I66" s="24">
        <f t="shared" si="111"/>
        <v>3</v>
      </c>
      <c r="J66" s="24">
        <f t="shared" si="111"/>
        <v>3</v>
      </c>
      <c r="K66" s="24">
        <f t="shared" si="111"/>
        <v>3</v>
      </c>
      <c r="L66" s="24">
        <f t="shared" si="111"/>
        <v>3</v>
      </c>
      <c r="M66" s="24">
        <f t="shared" si="111"/>
        <v>3</v>
      </c>
      <c r="N66" s="24">
        <f t="shared" si="111"/>
        <v>3</v>
      </c>
      <c r="O66" s="24">
        <f t="shared" si="94"/>
        <v>36</v>
      </c>
      <c r="P66" s="24">
        <f t="shared" ref="P66:S66" si="112">SUM(P56:P58)*$B66*(1+P$3)</f>
        <v>36</v>
      </c>
      <c r="Q66" s="24">
        <f t="shared" si="112"/>
        <v>36</v>
      </c>
      <c r="R66" s="24">
        <f t="shared" si="112"/>
        <v>36</v>
      </c>
      <c r="S66" s="24">
        <f t="shared" si="112"/>
        <v>36</v>
      </c>
      <c r="T66" s="16"/>
      <c r="U66" s="16"/>
      <c r="V66" s="16"/>
      <c r="W66" s="16"/>
      <c r="X66" s="16"/>
      <c r="Y66" s="16"/>
      <c r="Z66" s="16"/>
    </row>
    <row r="67" ht="12.0" customHeight="1">
      <c r="A67" s="16" t="s">
        <v>173</v>
      </c>
      <c r="B67" s="78">
        <v>0.008</v>
      </c>
      <c r="C67" s="24">
        <f t="shared" ref="C67:N67" si="113">(C$56+C$57+SUM($C$58:$N$58)/12)*$B67</f>
        <v>12</v>
      </c>
      <c r="D67" s="24">
        <f t="shared" si="113"/>
        <v>12</v>
      </c>
      <c r="E67" s="24">
        <f t="shared" si="113"/>
        <v>12</v>
      </c>
      <c r="F67" s="24">
        <f t="shared" si="113"/>
        <v>12</v>
      </c>
      <c r="G67" s="24">
        <f t="shared" si="113"/>
        <v>12</v>
      </c>
      <c r="H67" s="24">
        <f t="shared" si="113"/>
        <v>12</v>
      </c>
      <c r="I67" s="24">
        <f t="shared" si="113"/>
        <v>12</v>
      </c>
      <c r="J67" s="24">
        <f t="shared" si="113"/>
        <v>12</v>
      </c>
      <c r="K67" s="24">
        <f t="shared" si="113"/>
        <v>12</v>
      </c>
      <c r="L67" s="24">
        <f t="shared" si="113"/>
        <v>12</v>
      </c>
      <c r="M67" s="24">
        <f t="shared" si="113"/>
        <v>12</v>
      </c>
      <c r="N67" s="24">
        <f t="shared" si="113"/>
        <v>12</v>
      </c>
      <c r="O67" s="24">
        <f t="shared" si="94"/>
        <v>144</v>
      </c>
      <c r="P67" s="24">
        <f t="shared" ref="P67:S67" si="114">SUM(P56:P58)*$B67*(1+P$3)</f>
        <v>144</v>
      </c>
      <c r="Q67" s="24">
        <f t="shared" si="114"/>
        <v>144</v>
      </c>
      <c r="R67" s="24">
        <f t="shared" si="114"/>
        <v>144</v>
      </c>
      <c r="S67" s="24">
        <f t="shared" si="114"/>
        <v>144</v>
      </c>
      <c r="T67" s="16"/>
      <c r="U67" s="16"/>
      <c r="V67" s="16"/>
      <c r="W67" s="16"/>
      <c r="X67" s="16"/>
      <c r="Y67" s="16"/>
      <c r="Z67" s="16"/>
    </row>
    <row r="68" ht="12.0" customHeight="1">
      <c r="A68" s="16" t="s">
        <v>174</v>
      </c>
      <c r="B68" s="78">
        <v>0.007</v>
      </c>
      <c r="C68" s="24">
        <f t="shared" ref="C68:N68" si="115">(C$56+C$57+SUM($C$58:$N$58)/12)*$B68</f>
        <v>10.5</v>
      </c>
      <c r="D68" s="24">
        <f t="shared" si="115"/>
        <v>10.5</v>
      </c>
      <c r="E68" s="24">
        <f t="shared" si="115"/>
        <v>10.5</v>
      </c>
      <c r="F68" s="24">
        <f t="shared" si="115"/>
        <v>10.5</v>
      </c>
      <c r="G68" s="24">
        <f t="shared" si="115"/>
        <v>10.5</v>
      </c>
      <c r="H68" s="24">
        <f t="shared" si="115"/>
        <v>10.5</v>
      </c>
      <c r="I68" s="24">
        <f t="shared" si="115"/>
        <v>10.5</v>
      </c>
      <c r="J68" s="24">
        <f t="shared" si="115"/>
        <v>10.5</v>
      </c>
      <c r="K68" s="24">
        <f t="shared" si="115"/>
        <v>10.5</v>
      </c>
      <c r="L68" s="24">
        <f t="shared" si="115"/>
        <v>10.5</v>
      </c>
      <c r="M68" s="24">
        <f t="shared" si="115"/>
        <v>10.5</v>
      </c>
      <c r="N68" s="24">
        <f t="shared" si="115"/>
        <v>10.5</v>
      </c>
      <c r="O68" s="24">
        <f t="shared" si="94"/>
        <v>126</v>
      </c>
      <c r="P68" s="24">
        <f t="shared" ref="P68:S68" si="116">SUM(P56:P58)*$B68*(1+P$3)</f>
        <v>126</v>
      </c>
      <c r="Q68" s="24">
        <f t="shared" si="116"/>
        <v>126</v>
      </c>
      <c r="R68" s="24">
        <f t="shared" si="116"/>
        <v>126</v>
      </c>
      <c r="S68" s="24">
        <f t="shared" si="116"/>
        <v>126</v>
      </c>
      <c r="T68" s="16"/>
      <c r="U68" s="16"/>
      <c r="V68" s="16"/>
      <c r="W68" s="16"/>
      <c r="X68" s="16"/>
      <c r="Y68" s="16"/>
      <c r="Z68" s="16"/>
    </row>
    <row r="69" ht="12.0" customHeight="1">
      <c r="A69" s="44" t="s">
        <v>176</v>
      </c>
      <c r="C69" s="44" t="s">
        <v>73</v>
      </c>
      <c r="D69" s="44" t="s">
        <v>74</v>
      </c>
      <c r="E69" s="44" t="s">
        <v>75</v>
      </c>
      <c r="F69" s="44" t="s">
        <v>76</v>
      </c>
      <c r="G69" s="44" t="s">
        <v>77</v>
      </c>
      <c r="H69" s="44" t="s">
        <v>78</v>
      </c>
      <c r="I69" s="44" t="s">
        <v>79</v>
      </c>
      <c r="J69" s="44" t="s">
        <v>80</v>
      </c>
      <c r="K69" s="44" t="s">
        <v>81</v>
      </c>
      <c r="L69" s="44" t="s">
        <v>82</v>
      </c>
      <c r="M69" s="44" t="s">
        <v>83</v>
      </c>
      <c r="N69" s="44" t="s">
        <v>84</v>
      </c>
      <c r="O69" s="44" t="s">
        <v>26</v>
      </c>
      <c r="P69" s="44" t="s">
        <v>27</v>
      </c>
      <c r="Q69" s="44" t="s">
        <v>28</v>
      </c>
      <c r="R69" s="44" t="s">
        <v>29</v>
      </c>
      <c r="S69" s="44" t="s">
        <v>30</v>
      </c>
      <c r="T69" s="16"/>
      <c r="U69" s="16"/>
      <c r="V69" s="16"/>
      <c r="W69" s="16"/>
      <c r="X69" s="16"/>
      <c r="Y69" s="16"/>
      <c r="Z69" s="16"/>
    </row>
    <row r="70" ht="12.0" customHeight="1">
      <c r="A70" s="16" t="s">
        <v>164</v>
      </c>
      <c r="C70" s="79">
        <v>1200.0</v>
      </c>
      <c r="D70" s="24">
        <f t="shared" ref="D70:N70" si="117">$C70</f>
        <v>1200</v>
      </c>
      <c r="E70" s="24">
        <f t="shared" si="117"/>
        <v>1200</v>
      </c>
      <c r="F70" s="24">
        <f t="shared" si="117"/>
        <v>1200</v>
      </c>
      <c r="G70" s="24">
        <f t="shared" si="117"/>
        <v>1200</v>
      </c>
      <c r="H70" s="24">
        <f t="shared" si="117"/>
        <v>1200</v>
      </c>
      <c r="I70" s="24">
        <f t="shared" si="117"/>
        <v>1200</v>
      </c>
      <c r="J70" s="24">
        <f t="shared" si="117"/>
        <v>1200</v>
      </c>
      <c r="K70" s="24">
        <f t="shared" si="117"/>
        <v>1200</v>
      </c>
      <c r="L70" s="24">
        <f t="shared" si="117"/>
        <v>1200</v>
      </c>
      <c r="M70" s="24">
        <f t="shared" si="117"/>
        <v>1200</v>
      </c>
      <c r="N70" s="24">
        <f t="shared" si="117"/>
        <v>1200</v>
      </c>
      <c r="O70" s="24">
        <f t="shared" ref="O70:O82" si="120">SUM(C70:N70)</f>
        <v>14400</v>
      </c>
      <c r="P70" s="24">
        <f t="shared" ref="P70:S70" si="118">O70*(1+P$1)</f>
        <v>14400</v>
      </c>
      <c r="Q70" s="24">
        <f t="shared" si="118"/>
        <v>14400</v>
      </c>
      <c r="R70" s="24">
        <f t="shared" si="118"/>
        <v>14400</v>
      </c>
      <c r="S70" s="24">
        <f t="shared" si="118"/>
        <v>14400</v>
      </c>
      <c r="T70" s="16"/>
      <c r="U70" s="16"/>
      <c r="V70" s="16"/>
      <c r="W70" s="16"/>
      <c r="X70" s="16"/>
      <c r="Y70" s="16"/>
      <c r="Z70" s="16"/>
    </row>
    <row r="71" ht="12.0" customHeight="1">
      <c r="A71" s="16" t="s">
        <v>165</v>
      </c>
      <c r="C71" s="77"/>
      <c r="D71" s="24" t="str">
        <f t="shared" ref="D71:N71" si="119">$C71</f>
        <v/>
      </c>
      <c r="E71" s="24" t="str">
        <f t="shared" si="119"/>
        <v/>
      </c>
      <c r="F71" s="24" t="str">
        <f t="shared" si="119"/>
        <v/>
      </c>
      <c r="G71" s="24" t="str">
        <f t="shared" si="119"/>
        <v/>
      </c>
      <c r="H71" s="24" t="str">
        <f t="shared" si="119"/>
        <v/>
      </c>
      <c r="I71" s="24" t="str">
        <f t="shared" si="119"/>
        <v/>
      </c>
      <c r="J71" s="24" t="str">
        <f t="shared" si="119"/>
        <v/>
      </c>
      <c r="K71" s="24" t="str">
        <f t="shared" si="119"/>
        <v/>
      </c>
      <c r="L71" s="24" t="str">
        <f t="shared" si="119"/>
        <v/>
      </c>
      <c r="M71" s="24" t="str">
        <f t="shared" si="119"/>
        <v/>
      </c>
      <c r="N71" s="24" t="str">
        <f t="shared" si="119"/>
        <v/>
      </c>
      <c r="O71" s="24">
        <f t="shared" si="120"/>
        <v>0</v>
      </c>
      <c r="P71" s="24">
        <f t="shared" ref="P71:S71" si="121">O71*(1+P$1)</f>
        <v>0</v>
      </c>
      <c r="Q71" s="24">
        <f t="shared" si="121"/>
        <v>0</v>
      </c>
      <c r="R71" s="24">
        <f t="shared" si="121"/>
        <v>0</v>
      </c>
      <c r="S71" s="24">
        <f t="shared" si="121"/>
        <v>0</v>
      </c>
      <c r="T71" s="16"/>
      <c r="U71" s="16"/>
      <c r="V71" s="16"/>
      <c r="W71" s="16"/>
      <c r="X71" s="16"/>
      <c r="Y71" s="16"/>
      <c r="Z71" s="16"/>
    </row>
    <row r="72" ht="12.0" customHeight="1">
      <c r="A72" s="16" t="s">
        <v>157</v>
      </c>
      <c r="C72" s="24"/>
      <c r="D72" s="24"/>
      <c r="E72" s="77"/>
      <c r="F72" s="24"/>
      <c r="G72" s="24"/>
      <c r="H72" s="77">
        <f>C70</f>
        <v>1200</v>
      </c>
      <c r="I72" s="24"/>
      <c r="J72" s="24"/>
      <c r="K72" s="77"/>
      <c r="L72" s="24"/>
      <c r="M72" s="24"/>
      <c r="N72" s="77">
        <f>C70</f>
        <v>1200</v>
      </c>
      <c r="O72" s="24">
        <f t="shared" si="120"/>
        <v>2400</v>
      </c>
      <c r="P72" s="24">
        <f t="shared" ref="P72:S72" si="122">O72*(1+P$1)</f>
        <v>2400</v>
      </c>
      <c r="Q72" s="24">
        <f t="shared" si="122"/>
        <v>2400</v>
      </c>
      <c r="R72" s="24">
        <f t="shared" si="122"/>
        <v>2400</v>
      </c>
      <c r="S72" s="24">
        <f t="shared" si="122"/>
        <v>2400</v>
      </c>
      <c r="T72" s="16"/>
      <c r="U72" s="16"/>
      <c r="V72" s="16"/>
      <c r="W72" s="16"/>
      <c r="X72" s="16"/>
      <c r="Y72" s="16"/>
      <c r="Z72" s="16"/>
    </row>
    <row r="73" ht="12.0" customHeight="1">
      <c r="A73" s="16" t="s">
        <v>158</v>
      </c>
      <c r="B73" s="78">
        <v>0.1</v>
      </c>
      <c r="C73" s="24">
        <f t="shared" ref="C73:N73" si="123">SUM(C70:C72)*$B73</f>
        <v>120</v>
      </c>
      <c r="D73" s="24">
        <f t="shared" si="123"/>
        <v>120</v>
      </c>
      <c r="E73" s="24">
        <f t="shared" si="123"/>
        <v>120</v>
      </c>
      <c r="F73" s="24">
        <f t="shared" si="123"/>
        <v>120</v>
      </c>
      <c r="G73" s="24">
        <f t="shared" si="123"/>
        <v>120</v>
      </c>
      <c r="H73" s="24">
        <f t="shared" si="123"/>
        <v>240</v>
      </c>
      <c r="I73" s="24">
        <f t="shared" si="123"/>
        <v>120</v>
      </c>
      <c r="J73" s="24">
        <f t="shared" si="123"/>
        <v>120</v>
      </c>
      <c r="K73" s="24">
        <f t="shared" si="123"/>
        <v>120</v>
      </c>
      <c r="L73" s="24">
        <f t="shared" si="123"/>
        <v>120</v>
      </c>
      <c r="M73" s="24">
        <f t="shared" si="123"/>
        <v>120</v>
      </c>
      <c r="N73" s="24">
        <f t="shared" si="123"/>
        <v>240</v>
      </c>
      <c r="O73" s="24">
        <f t="shared" si="120"/>
        <v>1680</v>
      </c>
      <c r="P73" s="24">
        <f t="shared" ref="P73:S73" si="124">SUM(P70:P72)*$B73</f>
        <v>1680</v>
      </c>
      <c r="Q73" s="24">
        <f t="shared" si="124"/>
        <v>1680</v>
      </c>
      <c r="R73" s="24">
        <f t="shared" si="124"/>
        <v>1680</v>
      </c>
      <c r="S73" s="24">
        <f t="shared" si="124"/>
        <v>1680</v>
      </c>
      <c r="T73" s="16"/>
      <c r="U73" s="16"/>
      <c r="V73" s="16"/>
      <c r="W73" s="16"/>
      <c r="X73" s="16"/>
      <c r="Y73" s="16"/>
      <c r="Z73" s="16"/>
    </row>
    <row r="74" ht="12.0" customHeight="1">
      <c r="A74" s="16" t="s">
        <v>166</v>
      </c>
      <c r="B74" s="46">
        <v>0.047</v>
      </c>
      <c r="C74" s="24">
        <f t="shared" ref="C74:N74" si="125">(C$70+C$71+SUM($C$72:$N$72)/12)*$B74</f>
        <v>65.8</v>
      </c>
      <c r="D74" s="24">
        <f t="shared" si="125"/>
        <v>65.8</v>
      </c>
      <c r="E74" s="24">
        <f t="shared" si="125"/>
        <v>65.8</v>
      </c>
      <c r="F74" s="24">
        <f t="shared" si="125"/>
        <v>65.8</v>
      </c>
      <c r="G74" s="24">
        <f t="shared" si="125"/>
        <v>65.8</v>
      </c>
      <c r="H74" s="24">
        <f t="shared" si="125"/>
        <v>65.8</v>
      </c>
      <c r="I74" s="24">
        <f t="shared" si="125"/>
        <v>65.8</v>
      </c>
      <c r="J74" s="24">
        <f t="shared" si="125"/>
        <v>65.8</v>
      </c>
      <c r="K74" s="24">
        <f t="shared" si="125"/>
        <v>65.8</v>
      </c>
      <c r="L74" s="24">
        <f t="shared" si="125"/>
        <v>65.8</v>
      </c>
      <c r="M74" s="24">
        <f t="shared" si="125"/>
        <v>65.8</v>
      </c>
      <c r="N74" s="24">
        <f t="shared" si="125"/>
        <v>65.8</v>
      </c>
      <c r="O74" s="24">
        <f t="shared" si="120"/>
        <v>789.6</v>
      </c>
      <c r="P74" s="24">
        <f t="shared" ref="P74:S74" si="126">SUM(P70:P72)*$B74*(1+P$3)</f>
        <v>789.6</v>
      </c>
      <c r="Q74" s="24">
        <f t="shared" si="126"/>
        <v>789.6</v>
      </c>
      <c r="R74" s="24">
        <f t="shared" si="126"/>
        <v>789.6</v>
      </c>
      <c r="S74" s="24">
        <f t="shared" si="126"/>
        <v>789.6</v>
      </c>
      <c r="T74" s="16"/>
      <c r="U74" s="16"/>
      <c r="V74" s="16"/>
      <c r="W74" s="16"/>
      <c r="X74" s="16"/>
      <c r="Y74" s="16"/>
      <c r="Z74" s="16"/>
    </row>
    <row r="75" ht="12.0" customHeight="1">
      <c r="A75" s="16" t="s">
        <v>167</v>
      </c>
      <c r="B75" s="78">
        <v>0.0155</v>
      </c>
      <c r="C75" s="24">
        <f t="shared" ref="C75:N75" si="127">(C$70+C$71+SUM($C$72:$N$72)/12)*$B75</f>
        <v>21.7</v>
      </c>
      <c r="D75" s="24">
        <f t="shared" si="127"/>
        <v>21.7</v>
      </c>
      <c r="E75" s="24">
        <f t="shared" si="127"/>
        <v>21.7</v>
      </c>
      <c r="F75" s="24">
        <f t="shared" si="127"/>
        <v>21.7</v>
      </c>
      <c r="G75" s="24">
        <f t="shared" si="127"/>
        <v>21.7</v>
      </c>
      <c r="H75" s="24">
        <f t="shared" si="127"/>
        <v>21.7</v>
      </c>
      <c r="I75" s="24">
        <f t="shared" si="127"/>
        <v>21.7</v>
      </c>
      <c r="J75" s="24">
        <f t="shared" si="127"/>
        <v>21.7</v>
      </c>
      <c r="K75" s="24">
        <f t="shared" si="127"/>
        <v>21.7</v>
      </c>
      <c r="L75" s="24">
        <f t="shared" si="127"/>
        <v>21.7</v>
      </c>
      <c r="M75" s="24">
        <f t="shared" si="127"/>
        <v>21.7</v>
      </c>
      <c r="N75" s="24">
        <f t="shared" si="127"/>
        <v>21.7</v>
      </c>
      <c r="O75" s="24">
        <f t="shared" si="120"/>
        <v>260.4</v>
      </c>
      <c r="P75" s="24">
        <f t="shared" ref="P75:S75" si="128">SUM(P70:P72)*$B75*(1+P$3)</f>
        <v>260.4</v>
      </c>
      <c r="Q75" s="24">
        <f t="shared" si="128"/>
        <v>260.4</v>
      </c>
      <c r="R75" s="24">
        <f t="shared" si="128"/>
        <v>260.4</v>
      </c>
      <c r="S75" s="24">
        <f t="shared" si="128"/>
        <v>260.4</v>
      </c>
      <c r="T75" s="16"/>
      <c r="U75" s="16"/>
      <c r="V75" s="16"/>
      <c r="W75" s="16"/>
      <c r="X75" s="16"/>
      <c r="Y75" s="16"/>
      <c r="Z75" s="16"/>
    </row>
    <row r="76" ht="12.0" customHeight="1">
      <c r="A76" s="16" t="s">
        <v>168</v>
      </c>
      <c r="B76" s="46">
        <v>0.001</v>
      </c>
      <c r="C76" s="24">
        <f t="shared" ref="C76:N76" si="129">(C$70+C$71+SUM($C$72:$N$72)/12)*$B76</f>
        <v>1.4</v>
      </c>
      <c r="D76" s="24">
        <f t="shared" si="129"/>
        <v>1.4</v>
      </c>
      <c r="E76" s="24">
        <f t="shared" si="129"/>
        <v>1.4</v>
      </c>
      <c r="F76" s="24">
        <f t="shared" si="129"/>
        <v>1.4</v>
      </c>
      <c r="G76" s="24">
        <f t="shared" si="129"/>
        <v>1.4</v>
      </c>
      <c r="H76" s="24">
        <f t="shared" si="129"/>
        <v>1.4</v>
      </c>
      <c r="I76" s="24">
        <f t="shared" si="129"/>
        <v>1.4</v>
      </c>
      <c r="J76" s="24">
        <f t="shared" si="129"/>
        <v>1.4</v>
      </c>
      <c r="K76" s="24">
        <f t="shared" si="129"/>
        <v>1.4</v>
      </c>
      <c r="L76" s="24">
        <f t="shared" si="129"/>
        <v>1.4</v>
      </c>
      <c r="M76" s="24">
        <f t="shared" si="129"/>
        <v>1.4</v>
      </c>
      <c r="N76" s="24">
        <f t="shared" si="129"/>
        <v>1.4</v>
      </c>
      <c r="O76" s="24">
        <f t="shared" si="120"/>
        <v>16.8</v>
      </c>
      <c r="P76" s="24">
        <f t="shared" ref="P76:S76" si="130">SUM(P70:P72)*$B76*(1+P$3)</f>
        <v>16.8</v>
      </c>
      <c r="Q76" s="24">
        <f t="shared" si="130"/>
        <v>16.8</v>
      </c>
      <c r="R76" s="24">
        <f t="shared" si="130"/>
        <v>16.8</v>
      </c>
      <c r="S76" s="24">
        <f t="shared" si="130"/>
        <v>16.8</v>
      </c>
      <c r="T76" s="16"/>
      <c r="U76" s="16"/>
      <c r="V76" s="16"/>
      <c r="W76" s="16"/>
      <c r="X76" s="16"/>
      <c r="Y76" s="16"/>
      <c r="Z76" s="16"/>
    </row>
    <row r="77" ht="12.0" customHeight="1">
      <c r="A77" s="16" t="s">
        <v>169</v>
      </c>
      <c r="B77" s="46">
        <v>0.236</v>
      </c>
      <c r="C77" s="24">
        <f t="shared" ref="C77:N77" si="131">(C$70+C$71+SUM($C$72:$N$72)/12)*$B77</f>
        <v>330.4</v>
      </c>
      <c r="D77" s="24">
        <f t="shared" si="131"/>
        <v>330.4</v>
      </c>
      <c r="E77" s="24">
        <f t="shared" si="131"/>
        <v>330.4</v>
      </c>
      <c r="F77" s="24">
        <f t="shared" si="131"/>
        <v>330.4</v>
      </c>
      <c r="G77" s="24">
        <f t="shared" si="131"/>
        <v>330.4</v>
      </c>
      <c r="H77" s="24">
        <f t="shared" si="131"/>
        <v>330.4</v>
      </c>
      <c r="I77" s="24">
        <f t="shared" si="131"/>
        <v>330.4</v>
      </c>
      <c r="J77" s="24">
        <f t="shared" si="131"/>
        <v>330.4</v>
      </c>
      <c r="K77" s="24">
        <f t="shared" si="131"/>
        <v>330.4</v>
      </c>
      <c r="L77" s="24">
        <f t="shared" si="131"/>
        <v>330.4</v>
      </c>
      <c r="M77" s="24">
        <f t="shared" si="131"/>
        <v>330.4</v>
      </c>
      <c r="N77" s="24">
        <f t="shared" si="131"/>
        <v>330.4</v>
      </c>
      <c r="O77" s="24">
        <f t="shared" si="120"/>
        <v>3964.8</v>
      </c>
      <c r="P77" s="24">
        <f t="shared" ref="P77:S77" si="132">SUM(P70:P72)*$B77*(1+P$3)</f>
        <v>3964.8</v>
      </c>
      <c r="Q77" s="24">
        <f t="shared" si="132"/>
        <v>3964.8</v>
      </c>
      <c r="R77" s="24">
        <f t="shared" si="132"/>
        <v>3964.8</v>
      </c>
      <c r="S77" s="24">
        <f t="shared" si="132"/>
        <v>3964.8</v>
      </c>
      <c r="T77" s="16"/>
      <c r="U77" s="16"/>
      <c r="V77" s="16"/>
      <c r="W77" s="16"/>
      <c r="X77" s="16"/>
      <c r="Y77" s="16"/>
      <c r="Z77" s="16"/>
    </row>
    <row r="78" ht="12.0" customHeight="1">
      <c r="A78" s="16" t="s">
        <v>170</v>
      </c>
      <c r="B78" s="78">
        <v>0.055</v>
      </c>
      <c r="C78" s="24">
        <f t="shared" ref="C78:N78" si="133">(C$70+C$71+SUM($C$72:$N$72)/12)*$B78</f>
        <v>77</v>
      </c>
      <c r="D78" s="24">
        <f t="shared" si="133"/>
        <v>77</v>
      </c>
      <c r="E78" s="24">
        <f t="shared" si="133"/>
        <v>77</v>
      </c>
      <c r="F78" s="24">
        <f t="shared" si="133"/>
        <v>77</v>
      </c>
      <c r="G78" s="24">
        <f t="shared" si="133"/>
        <v>77</v>
      </c>
      <c r="H78" s="24">
        <f t="shared" si="133"/>
        <v>77</v>
      </c>
      <c r="I78" s="24">
        <f t="shared" si="133"/>
        <v>77</v>
      </c>
      <c r="J78" s="24">
        <f t="shared" si="133"/>
        <v>77</v>
      </c>
      <c r="K78" s="24">
        <f t="shared" si="133"/>
        <v>77</v>
      </c>
      <c r="L78" s="24">
        <f t="shared" si="133"/>
        <v>77</v>
      </c>
      <c r="M78" s="24">
        <f t="shared" si="133"/>
        <v>77</v>
      </c>
      <c r="N78" s="24">
        <f t="shared" si="133"/>
        <v>77</v>
      </c>
      <c r="O78" s="24">
        <f t="shared" si="120"/>
        <v>924</v>
      </c>
      <c r="P78" s="24">
        <f t="shared" ref="P78:S78" si="134">SUM(P70:P72)*$B78*(1+P$3)</f>
        <v>924</v>
      </c>
      <c r="Q78" s="24">
        <f t="shared" si="134"/>
        <v>924</v>
      </c>
      <c r="R78" s="24">
        <f t="shared" si="134"/>
        <v>924</v>
      </c>
      <c r="S78" s="24">
        <f t="shared" si="134"/>
        <v>924</v>
      </c>
      <c r="T78" s="16"/>
      <c r="U78" s="16"/>
      <c r="V78" s="16"/>
      <c r="W78" s="16"/>
      <c r="X78" s="16"/>
      <c r="Y78" s="16"/>
      <c r="Z78" s="16"/>
    </row>
    <row r="79" ht="12.0" customHeight="1">
      <c r="A79" s="16" t="s">
        <v>171</v>
      </c>
      <c r="B79" s="46">
        <v>0.006</v>
      </c>
      <c r="C79" s="24">
        <f t="shared" ref="C79:N79" si="135">(C$70+C$71+SUM($C$72:$N$72)/12)*$B79</f>
        <v>8.4</v>
      </c>
      <c r="D79" s="24">
        <f t="shared" si="135"/>
        <v>8.4</v>
      </c>
      <c r="E79" s="24">
        <f t="shared" si="135"/>
        <v>8.4</v>
      </c>
      <c r="F79" s="24">
        <f t="shared" si="135"/>
        <v>8.4</v>
      </c>
      <c r="G79" s="24">
        <f t="shared" si="135"/>
        <v>8.4</v>
      </c>
      <c r="H79" s="24">
        <f t="shared" si="135"/>
        <v>8.4</v>
      </c>
      <c r="I79" s="24">
        <f t="shared" si="135"/>
        <v>8.4</v>
      </c>
      <c r="J79" s="24">
        <f t="shared" si="135"/>
        <v>8.4</v>
      </c>
      <c r="K79" s="24">
        <f t="shared" si="135"/>
        <v>8.4</v>
      </c>
      <c r="L79" s="24">
        <f t="shared" si="135"/>
        <v>8.4</v>
      </c>
      <c r="M79" s="24">
        <f t="shared" si="135"/>
        <v>8.4</v>
      </c>
      <c r="N79" s="24">
        <f t="shared" si="135"/>
        <v>8.4</v>
      </c>
      <c r="O79" s="24">
        <f t="shared" si="120"/>
        <v>100.8</v>
      </c>
      <c r="P79" s="24">
        <f t="shared" ref="P79:S79" si="136">SUM(P70:P72)*$B79*(1+P$3)</f>
        <v>100.8</v>
      </c>
      <c r="Q79" s="24">
        <f t="shared" si="136"/>
        <v>100.8</v>
      </c>
      <c r="R79" s="24">
        <f t="shared" si="136"/>
        <v>100.8</v>
      </c>
      <c r="S79" s="24">
        <f t="shared" si="136"/>
        <v>100.8</v>
      </c>
      <c r="T79" s="16"/>
      <c r="U79" s="16"/>
      <c r="V79" s="16"/>
      <c r="W79" s="16"/>
      <c r="X79" s="16"/>
      <c r="Y79" s="16"/>
      <c r="Z79" s="16"/>
    </row>
    <row r="80" ht="12.0" customHeight="1">
      <c r="A80" s="16" t="s">
        <v>172</v>
      </c>
      <c r="B80" s="46">
        <v>0.002</v>
      </c>
      <c r="C80" s="24">
        <f t="shared" ref="C80:N80" si="137">(C$70+C$71+SUM($C$72:$N$72)/12)*$B80</f>
        <v>2.8</v>
      </c>
      <c r="D80" s="24">
        <f t="shared" si="137"/>
        <v>2.8</v>
      </c>
      <c r="E80" s="24">
        <f t="shared" si="137"/>
        <v>2.8</v>
      </c>
      <c r="F80" s="24">
        <f t="shared" si="137"/>
        <v>2.8</v>
      </c>
      <c r="G80" s="24">
        <f t="shared" si="137"/>
        <v>2.8</v>
      </c>
      <c r="H80" s="24">
        <f t="shared" si="137"/>
        <v>2.8</v>
      </c>
      <c r="I80" s="24">
        <f t="shared" si="137"/>
        <v>2.8</v>
      </c>
      <c r="J80" s="24">
        <f t="shared" si="137"/>
        <v>2.8</v>
      </c>
      <c r="K80" s="24">
        <f t="shared" si="137"/>
        <v>2.8</v>
      </c>
      <c r="L80" s="24">
        <f t="shared" si="137"/>
        <v>2.8</v>
      </c>
      <c r="M80" s="24">
        <f t="shared" si="137"/>
        <v>2.8</v>
      </c>
      <c r="N80" s="24">
        <f t="shared" si="137"/>
        <v>2.8</v>
      </c>
      <c r="O80" s="24">
        <f t="shared" si="120"/>
        <v>33.6</v>
      </c>
      <c r="P80" s="24">
        <f t="shared" ref="P80:S80" si="138">SUM(P70:P72)*$B80*(1+P$3)</f>
        <v>33.6</v>
      </c>
      <c r="Q80" s="24">
        <f t="shared" si="138"/>
        <v>33.6</v>
      </c>
      <c r="R80" s="24">
        <f t="shared" si="138"/>
        <v>33.6</v>
      </c>
      <c r="S80" s="24">
        <f t="shared" si="138"/>
        <v>33.6</v>
      </c>
      <c r="T80" s="16"/>
      <c r="U80" s="16"/>
      <c r="V80" s="16"/>
      <c r="W80" s="16"/>
      <c r="X80" s="16"/>
      <c r="Y80" s="16"/>
      <c r="Z80" s="16"/>
    </row>
    <row r="81" ht="12.0" customHeight="1">
      <c r="A81" s="16" t="s">
        <v>173</v>
      </c>
      <c r="B81" s="78">
        <v>0.0065</v>
      </c>
      <c r="C81" s="24">
        <f t="shared" ref="C81:N81" si="139">(C$70+C$71+SUM($C$72:$N$72)/12)*$B81</f>
        <v>9.1</v>
      </c>
      <c r="D81" s="24">
        <f t="shared" si="139"/>
        <v>9.1</v>
      </c>
      <c r="E81" s="24">
        <f t="shared" si="139"/>
        <v>9.1</v>
      </c>
      <c r="F81" s="24">
        <f t="shared" si="139"/>
        <v>9.1</v>
      </c>
      <c r="G81" s="24">
        <f t="shared" si="139"/>
        <v>9.1</v>
      </c>
      <c r="H81" s="24">
        <f t="shared" si="139"/>
        <v>9.1</v>
      </c>
      <c r="I81" s="24">
        <f t="shared" si="139"/>
        <v>9.1</v>
      </c>
      <c r="J81" s="24">
        <f t="shared" si="139"/>
        <v>9.1</v>
      </c>
      <c r="K81" s="24">
        <f t="shared" si="139"/>
        <v>9.1</v>
      </c>
      <c r="L81" s="24">
        <f t="shared" si="139"/>
        <v>9.1</v>
      </c>
      <c r="M81" s="24">
        <f t="shared" si="139"/>
        <v>9.1</v>
      </c>
      <c r="N81" s="24">
        <f t="shared" si="139"/>
        <v>9.1</v>
      </c>
      <c r="O81" s="24">
        <f t="shared" si="120"/>
        <v>109.2</v>
      </c>
      <c r="P81" s="24">
        <f t="shared" ref="P81:S81" si="140">SUM(P70:P72)*$B81*(1+P$3)</f>
        <v>109.2</v>
      </c>
      <c r="Q81" s="24">
        <f t="shared" si="140"/>
        <v>109.2</v>
      </c>
      <c r="R81" s="24">
        <f t="shared" si="140"/>
        <v>109.2</v>
      </c>
      <c r="S81" s="24">
        <f t="shared" si="140"/>
        <v>109.2</v>
      </c>
      <c r="T81" s="16"/>
      <c r="U81" s="16"/>
      <c r="V81" s="16"/>
      <c r="W81" s="16"/>
      <c r="X81" s="16"/>
      <c r="Y81" s="16"/>
      <c r="Z81" s="16"/>
    </row>
    <row r="82" ht="12.0" customHeight="1">
      <c r="A82" s="16" t="s">
        <v>174</v>
      </c>
      <c r="B82" s="78">
        <v>0.0035</v>
      </c>
      <c r="C82" s="24">
        <f t="shared" ref="C82:N82" si="141">(C$70+C$71+SUM($C$72:$N$72)/12)*$B82</f>
        <v>4.9</v>
      </c>
      <c r="D82" s="24">
        <f t="shared" si="141"/>
        <v>4.9</v>
      </c>
      <c r="E82" s="24">
        <f t="shared" si="141"/>
        <v>4.9</v>
      </c>
      <c r="F82" s="24">
        <f t="shared" si="141"/>
        <v>4.9</v>
      </c>
      <c r="G82" s="24">
        <f t="shared" si="141"/>
        <v>4.9</v>
      </c>
      <c r="H82" s="24">
        <f t="shared" si="141"/>
        <v>4.9</v>
      </c>
      <c r="I82" s="24">
        <f t="shared" si="141"/>
        <v>4.9</v>
      </c>
      <c r="J82" s="24">
        <f t="shared" si="141"/>
        <v>4.9</v>
      </c>
      <c r="K82" s="24">
        <f t="shared" si="141"/>
        <v>4.9</v>
      </c>
      <c r="L82" s="24">
        <f t="shared" si="141"/>
        <v>4.9</v>
      </c>
      <c r="M82" s="24">
        <f t="shared" si="141"/>
        <v>4.9</v>
      </c>
      <c r="N82" s="24">
        <f t="shared" si="141"/>
        <v>4.9</v>
      </c>
      <c r="O82" s="24">
        <f t="shared" si="120"/>
        <v>58.8</v>
      </c>
      <c r="P82" s="24">
        <f t="shared" ref="P82:S82" si="142">SUM(P70:P72)*$B82*(1+P$3)</f>
        <v>58.8</v>
      </c>
      <c r="Q82" s="24">
        <f t="shared" si="142"/>
        <v>58.8</v>
      </c>
      <c r="R82" s="24">
        <f t="shared" si="142"/>
        <v>58.8</v>
      </c>
      <c r="S82" s="24">
        <f t="shared" si="142"/>
        <v>58.8</v>
      </c>
      <c r="T82" s="16"/>
      <c r="U82" s="16"/>
      <c r="V82" s="16"/>
      <c r="W82" s="16"/>
      <c r="X82" s="16"/>
      <c r="Y82" s="16"/>
      <c r="Z82" s="16"/>
    </row>
    <row r="83" ht="12.0" customHeight="1">
      <c r="A83" s="44" t="s">
        <v>177</v>
      </c>
      <c r="C83" s="44" t="s">
        <v>73</v>
      </c>
      <c r="D83" s="44" t="s">
        <v>74</v>
      </c>
      <c r="E83" s="44" t="s">
        <v>75</v>
      </c>
      <c r="F83" s="44" t="s">
        <v>76</v>
      </c>
      <c r="G83" s="44" t="s">
        <v>77</v>
      </c>
      <c r="H83" s="44" t="s">
        <v>78</v>
      </c>
      <c r="I83" s="44" t="s">
        <v>79</v>
      </c>
      <c r="J83" s="44" t="s">
        <v>80</v>
      </c>
      <c r="K83" s="44" t="s">
        <v>81</v>
      </c>
      <c r="L83" s="44" t="s">
        <v>82</v>
      </c>
      <c r="M83" s="44" t="s">
        <v>83</v>
      </c>
      <c r="N83" s="44" t="s">
        <v>84</v>
      </c>
      <c r="O83" s="44" t="s">
        <v>26</v>
      </c>
      <c r="P83" s="44" t="s">
        <v>27</v>
      </c>
      <c r="Q83" s="44" t="s">
        <v>28</v>
      </c>
      <c r="R83" s="44" t="s">
        <v>29</v>
      </c>
      <c r="S83" s="44" t="s">
        <v>30</v>
      </c>
      <c r="T83" s="16"/>
      <c r="U83" s="16"/>
      <c r="V83" s="16"/>
      <c r="W83" s="16"/>
      <c r="X83" s="16"/>
      <c r="Y83" s="16"/>
      <c r="Z83" s="16"/>
    </row>
    <row r="84" ht="12.0" customHeight="1">
      <c r="A84" s="16" t="s">
        <v>164</v>
      </c>
      <c r="C84" s="79">
        <v>1200.0</v>
      </c>
      <c r="D84" s="24">
        <f t="shared" ref="D84:N84" si="143">$C84</f>
        <v>1200</v>
      </c>
      <c r="E84" s="24">
        <f t="shared" si="143"/>
        <v>1200</v>
      </c>
      <c r="F84" s="24">
        <f t="shared" si="143"/>
        <v>1200</v>
      </c>
      <c r="G84" s="24">
        <f t="shared" si="143"/>
        <v>1200</v>
      </c>
      <c r="H84" s="24">
        <f t="shared" si="143"/>
        <v>1200</v>
      </c>
      <c r="I84" s="24">
        <f t="shared" si="143"/>
        <v>1200</v>
      </c>
      <c r="J84" s="24">
        <f t="shared" si="143"/>
        <v>1200</v>
      </c>
      <c r="K84" s="24">
        <f t="shared" si="143"/>
        <v>1200</v>
      </c>
      <c r="L84" s="24">
        <f t="shared" si="143"/>
        <v>1200</v>
      </c>
      <c r="M84" s="24">
        <f t="shared" si="143"/>
        <v>1200</v>
      </c>
      <c r="N84" s="24">
        <f t="shared" si="143"/>
        <v>1200</v>
      </c>
      <c r="O84" s="24">
        <f t="shared" ref="O84:O96" si="146">SUM(C84:N84)</f>
        <v>14400</v>
      </c>
      <c r="P84" s="24">
        <f t="shared" ref="P84:S84" si="144">O84*(1+P$1)</f>
        <v>14400</v>
      </c>
      <c r="Q84" s="24">
        <f t="shared" si="144"/>
        <v>14400</v>
      </c>
      <c r="R84" s="24">
        <f t="shared" si="144"/>
        <v>14400</v>
      </c>
      <c r="S84" s="24">
        <f t="shared" si="144"/>
        <v>14400</v>
      </c>
      <c r="T84" s="16"/>
      <c r="U84" s="16"/>
      <c r="V84" s="16"/>
      <c r="W84" s="16"/>
      <c r="X84" s="16"/>
      <c r="Y84" s="16"/>
      <c r="Z84" s="16"/>
    </row>
    <row r="85" ht="12.0" customHeight="1">
      <c r="A85" s="16" t="s">
        <v>165</v>
      </c>
      <c r="C85" s="77"/>
      <c r="D85" s="24" t="str">
        <f t="shared" ref="D85:N85" si="145">$C85</f>
        <v/>
      </c>
      <c r="E85" s="24" t="str">
        <f t="shared" si="145"/>
        <v/>
      </c>
      <c r="F85" s="24" t="str">
        <f t="shared" si="145"/>
        <v/>
      </c>
      <c r="G85" s="24" t="str">
        <f t="shared" si="145"/>
        <v/>
      </c>
      <c r="H85" s="24" t="str">
        <f t="shared" si="145"/>
        <v/>
      </c>
      <c r="I85" s="24" t="str">
        <f t="shared" si="145"/>
        <v/>
      </c>
      <c r="J85" s="24" t="str">
        <f t="shared" si="145"/>
        <v/>
      </c>
      <c r="K85" s="24" t="str">
        <f t="shared" si="145"/>
        <v/>
      </c>
      <c r="L85" s="24" t="str">
        <f t="shared" si="145"/>
        <v/>
      </c>
      <c r="M85" s="24" t="str">
        <f t="shared" si="145"/>
        <v/>
      </c>
      <c r="N85" s="24" t="str">
        <f t="shared" si="145"/>
        <v/>
      </c>
      <c r="O85" s="24">
        <f t="shared" si="146"/>
        <v>0</v>
      </c>
      <c r="P85" s="24">
        <f t="shared" ref="P85:S85" si="147">O85*(1+P$1)</f>
        <v>0</v>
      </c>
      <c r="Q85" s="24">
        <f t="shared" si="147"/>
        <v>0</v>
      </c>
      <c r="R85" s="24">
        <f t="shared" si="147"/>
        <v>0</v>
      </c>
      <c r="S85" s="24">
        <f t="shared" si="147"/>
        <v>0</v>
      </c>
      <c r="T85" s="16"/>
      <c r="U85" s="16"/>
      <c r="V85" s="16"/>
      <c r="W85" s="16"/>
      <c r="X85" s="16"/>
      <c r="Y85" s="16"/>
      <c r="Z85" s="16"/>
    </row>
    <row r="86" ht="12.0" customHeight="1">
      <c r="A86" s="16" t="s">
        <v>157</v>
      </c>
      <c r="C86" s="24"/>
      <c r="D86" s="24"/>
      <c r="E86" s="77"/>
      <c r="F86" s="24"/>
      <c r="G86" s="24"/>
      <c r="H86" s="77">
        <f>C84</f>
        <v>1200</v>
      </c>
      <c r="I86" s="24"/>
      <c r="J86" s="24"/>
      <c r="K86" s="77"/>
      <c r="L86" s="24"/>
      <c r="M86" s="24"/>
      <c r="N86" s="77">
        <f>C84</f>
        <v>1200</v>
      </c>
      <c r="O86" s="24">
        <f t="shared" si="146"/>
        <v>2400</v>
      </c>
      <c r="P86" s="24">
        <f t="shared" ref="P86:S86" si="148">O86*(1+P$1)</f>
        <v>2400</v>
      </c>
      <c r="Q86" s="24">
        <f t="shared" si="148"/>
        <v>2400</v>
      </c>
      <c r="R86" s="24">
        <f t="shared" si="148"/>
        <v>2400</v>
      </c>
      <c r="S86" s="24">
        <f t="shared" si="148"/>
        <v>2400</v>
      </c>
      <c r="T86" s="16"/>
      <c r="U86" s="16"/>
      <c r="V86" s="16"/>
      <c r="W86" s="16"/>
      <c r="X86" s="16"/>
      <c r="Y86" s="16"/>
      <c r="Z86" s="16"/>
    </row>
    <row r="87" ht="12.0" customHeight="1">
      <c r="A87" s="16" t="s">
        <v>158</v>
      </c>
      <c r="B87" s="78">
        <v>0.1</v>
      </c>
      <c r="C87" s="24">
        <f t="shared" ref="C87:N87" si="149">SUM(C84:C86)*$B87</f>
        <v>120</v>
      </c>
      <c r="D87" s="24">
        <f t="shared" si="149"/>
        <v>120</v>
      </c>
      <c r="E87" s="24">
        <f t="shared" si="149"/>
        <v>120</v>
      </c>
      <c r="F87" s="24">
        <f t="shared" si="149"/>
        <v>120</v>
      </c>
      <c r="G87" s="24">
        <f t="shared" si="149"/>
        <v>120</v>
      </c>
      <c r="H87" s="24">
        <f t="shared" si="149"/>
        <v>240</v>
      </c>
      <c r="I87" s="24">
        <f t="shared" si="149"/>
        <v>120</v>
      </c>
      <c r="J87" s="24">
        <f t="shared" si="149"/>
        <v>120</v>
      </c>
      <c r="K87" s="24">
        <f t="shared" si="149"/>
        <v>120</v>
      </c>
      <c r="L87" s="24">
        <f t="shared" si="149"/>
        <v>120</v>
      </c>
      <c r="M87" s="24">
        <f t="shared" si="149"/>
        <v>120</v>
      </c>
      <c r="N87" s="24">
        <f t="shared" si="149"/>
        <v>240</v>
      </c>
      <c r="O87" s="24">
        <f t="shared" si="146"/>
        <v>1680</v>
      </c>
      <c r="P87" s="24">
        <f t="shared" ref="P87:S87" si="150">SUM(P84:P86)*$B87</f>
        <v>1680</v>
      </c>
      <c r="Q87" s="24">
        <f t="shared" si="150"/>
        <v>1680</v>
      </c>
      <c r="R87" s="24">
        <f t="shared" si="150"/>
        <v>1680</v>
      </c>
      <c r="S87" s="24">
        <f t="shared" si="150"/>
        <v>1680</v>
      </c>
      <c r="T87" s="16"/>
      <c r="U87" s="16"/>
      <c r="V87" s="16"/>
      <c r="W87" s="16"/>
      <c r="X87" s="16"/>
      <c r="Y87" s="16"/>
      <c r="Z87" s="16"/>
    </row>
    <row r="88" ht="12.0" customHeight="1">
      <c r="A88" s="16" t="s">
        <v>166</v>
      </c>
      <c r="B88" s="46">
        <v>0.047</v>
      </c>
      <c r="C88" s="24">
        <f t="shared" ref="C88:N88" si="151">(C$84+C$85+SUM($C$86:$N$86)/12)*$B88</f>
        <v>65.8</v>
      </c>
      <c r="D88" s="24">
        <f t="shared" si="151"/>
        <v>65.8</v>
      </c>
      <c r="E88" s="24">
        <f t="shared" si="151"/>
        <v>65.8</v>
      </c>
      <c r="F88" s="24">
        <f t="shared" si="151"/>
        <v>65.8</v>
      </c>
      <c r="G88" s="24">
        <f t="shared" si="151"/>
        <v>65.8</v>
      </c>
      <c r="H88" s="24">
        <f t="shared" si="151"/>
        <v>65.8</v>
      </c>
      <c r="I88" s="24">
        <f t="shared" si="151"/>
        <v>65.8</v>
      </c>
      <c r="J88" s="24">
        <f t="shared" si="151"/>
        <v>65.8</v>
      </c>
      <c r="K88" s="24">
        <f t="shared" si="151"/>
        <v>65.8</v>
      </c>
      <c r="L88" s="24">
        <f t="shared" si="151"/>
        <v>65.8</v>
      </c>
      <c r="M88" s="24">
        <f t="shared" si="151"/>
        <v>65.8</v>
      </c>
      <c r="N88" s="24">
        <f t="shared" si="151"/>
        <v>65.8</v>
      </c>
      <c r="O88" s="24">
        <f t="shared" si="146"/>
        <v>789.6</v>
      </c>
      <c r="P88" s="24">
        <f t="shared" ref="P88:S88" si="152">SUM(P84:P86)*$B88*(1+P$3)</f>
        <v>789.6</v>
      </c>
      <c r="Q88" s="24">
        <f t="shared" si="152"/>
        <v>789.6</v>
      </c>
      <c r="R88" s="24">
        <f t="shared" si="152"/>
        <v>789.6</v>
      </c>
      <c r="S88" s="24">
        <f t="shared" si="152"/>
        <v>789.6</v>
      </c>
      <c r="T88" s="16"/>
      <c r="U88" s="16"/>
      <c r="V88" s="16"/>
      <c r="W88" s="16"/>
      <c r="X88" s="16"/>
      <c r="Y88" s="16"/>
      <c r="Z88" s="16"/>
    </row>
    <row r="89" ht="12.0" customHeight="1">
      <c r="A89" s="16" t="s">
        <v>167</v>
      </c>
      <c r="B89" s="78">
        <v>0.0155</v>
      </c>
      <c r="C89" s="24">
        <f t="shared" ref="C89:N89" si="153">(C$84+C$85+SUM($C$86:$N$86)/12)*$B89</f>
        <v>21.7</v>
      </c>
      <c r="D89" s="24">
        <f t="shared" si="153"/>
        <v>21.7</v>
      </c>
      <c r="E89" s="24">
        <f t="shared" si="153"/>
        <v>21.7</v>
      </c>
      <c r="F89" s="24">
        <f t="shared" si="153"/>
        <v>21.7</v>
      </c>
      <c r="G89" s="24">
        <f t="shared" si="153"/>
        <v>21.7</v>
      </c>
      <c r="H89" s="24">
        <f t="shared" si="153"/>
        <v>21.7</v>
      </c>
      <c r="I89" s="24">
        <f t="shared" si="153"/>
        <v>21.7</v>
      </c>
      <c r="J89" s="24">
        <f t="shared" si="153"/>
        <v>21.7</v>
      </c>
      <c r="K89" s="24">
        <f t="shared" si="153"/>
        <v>21.7</v>
      </c>
      <c r="L89" s="24">
        <f t="shared" si="153"/>
        <v>21.7</v>
      </c>
      <c r="M89" s="24">
        <f t="shared" si="153"/>
        <v>21.7</v>
      </c>
      <c r="N89" s="24">
        <f t="shared" si="153"/>
        <v>21.7</v>
      </c>
      <c r="O89" s="24">
        <f t="shared" si="146"/>
        <v>260.4</v>
      </c>
      <c r="P89" s="24">
        <f t="shared" ref="P89:S89" si="154">SUM(P84:P86)*$B89*(1+P$3)</f>
        <v>260.4</v>
      </c>
      <c r="Q89" s="24">
        <f t="shared" si="154"/>
        <v>260.4</v>
      </c>
      <c r="R89" s="24">
        <f t="shared" si="154"/>
        <v>260.4</v>
      </c>
      <c r="S89" s="24">
        <f t="shared" si="154"/>
        <v>260.4</v>
      </c>
      <c r="T89" s="16"/>
      <c r="U89" s="16"/>
      <c r="V89" s="16"/>
      <c r="W89" s="16"/>
      <c r="X89" s="16"/>
      <c r="Y89" s="16"/>
      <c r="Z89" s="16"/>
    </row>
    <row r="90" ht="12.0" customHeight="1">
      <c r="A90" s="16" t="s">
        <v>168</v>
      </c>
      <c r="B90" s="46">
        <v>0.001</v>
      </c>
      <c r="C90" s="24">
        <f t="shared" ref="C90:N90" si="155">(C$84+C$85+SUM($C$86:$N$86)/12)*$B90</f>
        <v>1.4</v>
      </c>
      <c r="D90" s="24">
        <f t="shared" si="155"/>
        <v>1.4</v>
      </c>
      <c r="E90" s="24">
        <f t="shared" si="155"/>
        <v>1.4</v>
      </c>
      <c r="F90" s="24">
        <f t="shared" si="155"/>
        <v>1.4</v>
      </c>
      <c r="G90" s="24">
        <f t="shared" si="155"/>
        <v>1.4</v>
      </c>
      <c r="H90" s="24">
        <f t="shared" si="155"/>
        <v>1.4</v>
      </c>
      <c r="I90" s="24">
        <f t="shared" si="155"/>
        <v>1.4</v>
      </c>
      <c r="J90" s="24">
        <f t="shared" si="155"/>
        <v>1.4</v>
      </c>
      <c r="K90" s="24">
        <f t="shared" si="155"/>
        <v>1.4</v>
      </c>
      <c r="L90" s="24">
        <f t="shared" si="155"/>
        <v>1.4</v>
      </c>
      <c r="M90" s="24">
        <f t="shared" si="155"/>
        <v>1.4</v>
      </c>
      <c r="N90" s="24">
        <f t="shared" si="155"/>
        <v>1.4</v>
      </c>
      <c r="O90" s="24">
        <f t="shared" si="146"/>
        <v>16.8</v>
      </c>
      <c r="P90" s="24">
        <f t="shared" ref="P90:S90" si="156">SUM(P84:P86)*$B90*(1+P$3)</f>
        <v>16.8</v>
      </c>
      <c r="Q90" s="24">
        <f t="shared" si="156"/>
        <v>16.8</v>
      </c>
      <c r="R90" s="24">
        <f t="shared" si="156"/>
        <v>16.8</v>
      </c>
      <c r="S90" s="24">
        <f t="shared" si="156"/>
        <v>16.8</v>
      </c>
      <c r="T90" s="16"/>
      <c r="U90" s="16"/>
      <c r="V90" s="16"/>
      <c r="W90" s="16"/>
      <c r="X90" s="16"/>
      <c r="Y90" s="16"/>
      <c r="Z90" s="16"/>
    </row>
    <row r="91" ht="12.0" customHeight="1">
      <c r="A91" s="16" t="s">
        <v>169</v>
      </c>
      <c r="B91" s="46">
        <v>0.236</v>
      </c>
      <c r="C91" s="24">
        <f t="shared" ref="C91:N91" si="157">(C$84+C$85+SUM($C$86:$N$86)/12)*$B91</f>
        <v>330.4</v>
      </c>
      <c r="D91" s="24">
        <f t="shared" si="157"/>
        <v>330.4</v>
      </c>
      <c r="E91" s="24">
        <f t="shared" si="157"/>
        <v>330.4</v>
      </c>
      <c r="F91" s="24">
        <f t="shared" si="157"/>
        <v>330.4</v>
      </c>
      <c r="G91" s="24">
        <f t="shared" si="157"/>
        <v>330.4</v>
      </c>
      <c r="H91" s="24">
        <f t="shared" si="157"/>
        <v>330.4</v>
      </c>
      <c r="I91" s="24">
        <f t="shared" si="157"/>
        <v>330.4</v>
      </c>
      <c r="J91" s="24">
        <f t="shared" si="157"/>
        <v>330.4</v>
      </c>
      <c r="K91" s="24">
        <f t="shared" si="157"/>
        <v>330.4</v>
      </c>
      <c r="L91" s="24">
        <f t="shared" si="157"/>
        <v>330.4</v>
      </c>
      <c r="M91" s="24">
        <f t="shared" si="157"/>
        <v>330.4</v>
      </c>
      <c r="N91" s="24">
        <f t="shared" si="157"/>
        <v>330.4</v>
      </c>
      <c r="O91" s="24">
        <f t="shared" si="146"/>
        <v>3964.8</v>
      </c>
      <c r="P91" s="24">
        <f t="shared" ref="P91:S91" si="158">SUM(P84:P86)*$B91*(1+P$3)</f>
        <v>3964.8</v>
      </c>
      <c r="Q91" s="24">
        <f t="shared" si="158"/>
        <v>3964.8</v>
      </c>
      <c r="R91" s="24">
        <f t="shared" si="158"/>
        <v>3964.8</v>
      </c>
      <c r="S91" s="24">
        <f t="shared" si="158"/>
        <v>3964.8</v>
      </c>
      <c r="T91" s="16"/>
      <c r="U91" s="16"/>
      <c r="V91" s="16"/>
      <c r="W91" s="16"/>
      <c r="X91" s="16"/>
      <c r="Y91" s="16"/>
      <c r="Z91" s="16"/>
    </row>
    <row r="92" ht="12.0" customHeight="1">
      <c r="A92" s="16" t="s">
        <v>170</v>
      </c>
      <c r="B92" s="78">
        <v>0.055</v>
      </c>
      <c r="C92" s="24">
        <f t="shared" ref="C92:N92" si="159">(C$84+C$85+SUM($C$86:$N$86)/12)*$B92</f>
        <v>77</v>
      </c>
      <c r="D92" s="24">
        <f t="shared" si="159"/>
        <v>77</v>
      </c>
      <c r="E92" s="24">
        <f t="shared" si="159"/>
        <v>77</v>
      </c>
      <c r="F92" s="24">
        <f t="shared" si="159"/>
        <v>77</v>
      </c>
      <c r="G92" s="24">
        <f t="shared" si="159"/>
        <v>77</v>
      </c>
      <c r="H92" s="24">
        <f t="shared" si="159"/>
        <v>77</v>
      </c>
      <c r="I92" s="24">
        <f t="shared" si="159"/>
        <v>77</v>
      </c>
      <c r="J92" s="24">
        <f t="shared" si="159"/>
        <v>77</v>
      </c>
      <c r="K92" s="24">
        <f t="shared" si="159"/>
        <v>77</v>
      </c>
      <c r="L92" s="24">
        <f t="shared" si="159"/>
        <v>77</v>
      </c>
      <c r="M92" s="24">
        <f t="shared" si="159"/>
        <v>77</v>
      </c>
      <c r="N92" s="24">
        <f t="shared" si="159"/>
        <v>77</v>
      </c>
      <c r="O92" s="24">
        <f t="shared" si="146"/>
        <v>924</v>
      </c>
      <c r="P92" s="24">
        <f t="shared" ref="P92:S92" si="160">SUM(P84:P86)*$B92*(1+P$3)</f>
        <v>924</v>
      </c>
      <c r="Q92" s="24">
        <f t="shared" si="160"/>
        <v>924</v>
      </c>
      <c r="R92" s="24">
        <f t="shared" si="160"/>
        <v>924</v>
      </c>
      <c r="S92" s="24">
        <f t="shared" si="160"/>
        <v>924</v>
      </c>
      <c r="T92" s="16"/>
      <c r="U92" s="16"/>
      <c r="V92" s="16"/>
      <c r="W92" s="16"/>
      <c r="X92" s="16"/>
      <c r="Y92" s="16"/>
      <c r="Z92" s="16"/>
    </row>
    <row r="93" ht="12.0" customHeight="1">
      <c r="A93" s="16" t="s">
        <v>171</v>
      </c>
      <c r="B93" s="46">
        <v>0.006</v>
      </c>
      <c r="C93" s="24">
        <f t="shared" ref="C93:N93" si="161">(C$84+C$85+SUM($C$86:$N$86)/12)*$B93</f>
        <v>8.4</v>
      </c>
      <c r="D93" s="24">
        <f t="shared" si="161"/>
        <v>8.4</v>
      </c>
      <c r="E93" s="24">
        <f t="shared" si="161"/>
        <v>8.4</v>
      </c>
      <c r="F93" s="24">
        <f t="shared" si="161"/>
        <v>8.4</v>
      </c>
      <c r="G93" s="24">
        <f t="shared" si="161"/>
        <v>8.4</v>
      </c>
      <c r="H93" s="24">
        <f t="shared" si="161"/>
        <v>8.4</v>
      </c>
      <c r="I93" s="24">
        <f t="shared" si="161"/>
        <v>8.4</v>
      </c>
      <c r="J93" s="24">
        <f t="shared" si="161"/>
        <v>8.4</v>
      </c>
      <c r="K93" s="24">
        <f t="shared" si="161"/>
        <v>8.4</v>
      </c>
      <c r="L93" s="24">
        <f t="shared" si="161"/>
        <v>8.4</v>
      </c>
      <c r="M93" s="24">
        <f t="shared" si="161"/>
        <v>8.4</v>
      </c>
      <c r="N93" s="24">
        <f t="shared" si="161"/>
        <v>8.4</v>
      </c>
      <c r="O93" s="24">
        <f t="shared" si="146"/>
        <v>100.8</v>
      </c>
      <c r="P93" s="24">
        <f t="shared" ref="P93:S93" si="162">SUM(P84:P86)*$B93*(1+P$3)</f>
        <v>100.8</v>
      </c>
      <c r="Q93" s="24">
        <f t="shared" si="162"/>
        <v>100.8</v>
      </c>
      <c r="R93" s="24">
        <f t="shared" si="162"/>
        <v>100.8</v>
      </c>
      <c r="S93" s="24">
        <f t="shared" si="162"/>
        <v>100.8</v>
      </c>
      <c r="T93" s="16"/>
      <c r="U93" s="16"/>
      <c r="V93" s="16"/>
      <c r="W93" s="16"/>
      <c r="X93" s="16"/>
      <c r="Y93" s="16"/>
      <c r="Z93" s="16"/>
    </row>
    <row r="94" ht="12.0" customHeight="1">
      <c r="A94" s="16" t="s">
        <v>172</v>
      </c>
      <c r="B94" s="46">
        <v>0.002</v>
      </c>
      <c r="C94" s="24">
        <f t="shared" ref="C94:N94" si="163">(C$84+C$85+SUM($C$86:$N$86)/12)*$B94</f>
        <v>2.8</v>
      </c>
      <c r="D94" s="24">
        <f t="shared" si="163"/>
        <v>2.8</v>
      </c>
      <c r="E94" s="24">
        <f t="shared" si="163"/>
        <v>2.8</v>
      </c>
      <c r="F94" s="24">
        <f t="shared" si="163"/>
        <v>2.8</v>
      </c>
      <c r="G94" s="24">
        <f t="shared" si="163"/>
        <v>2.8</v>
      </c>
      <c r="H94" s="24">
        <f t="shared" si="163"/>
        <v>2.8</v>
      </c>
      <c r="I94" s="24">
        <f t="shared" si="163"/>
        <v>2.8</v>
      </c>
      <c r="J94" s="24">
        <f t="shared" si="163"/>
        <v>2.8</v>
      </c>
      <c r="K94" s="24">
        <f t="shared" si="163"/>
        <v>2.8</v>
      </c>
      <c r="L94" s="24">
        <f t="shared" si="163"/>
        <v>2.8</v>
      </c>
      <c r="M94" s="24">
        <f t="shared" si="163"/>
        <v>2.8</v>
      </c>
      <c r="N94" s="24">
        <f t="shared" si="163"/>
        <v>2.8</v>
      </c>
      <c r="O94" s="24">
        <f t="shared" si="146"/>
        <v>33.6</v>
      </c>
      <c r="P94" s="24">
        <f t="shared" ref="P94:S94" si="164">SUM(P84:P86)*$B94*(1+P$3)</f>
        <v>33.6</v>
      </c>
      <c r="Q94" s="24">
        <f t="shared" si="164"/>
        <v>33.6</v>
      </c>
      <c r="R94" s="24">
        <f t="shared" si="164"/>
        <v>33.6</v>
      </c>
      <c r="S94" s="24">
        <f t="shared" si="164"/>
        <v>33.6</v>
      </c>
      <c r="T94" s="16"/>
      <c r="U94" s="16"/>
      <c r="V94" s="16"/>
      <c r="W94" s="16"/>
      <c r="X94" s="16"/>
      <c r="Y94" s="16"/>
      <c r="Z94" s="16"/>
    </row>
    <row r="95" ht="12.0" customHeight="1">
      <c r="A95" s="16" t="s">
        <v>173</v>
      </c>
      <c r="B95" s="78">
        <v>0.0065</v>
      </c>
      <c r="C95" s="24">
        <f t="shared" ref="C95:N95" si="165">(C$84+C$85+SUM($C$86:$N$86)/12)*$B95</f>
        <v>9.1</v>
      </c>
      <c r="D95" s="24">
        <f t="shared" si="165"/>
        <v>9.1</v>
      </c>
      <c r="E95" s="24">
        <f t="shared" si="165"/>
        <v>9.1</v>
      </c>
      <c r="F95" s="24">
        <f t="shared" si="165"/>
        <v>9.1</v>
      </c>
      <c r="G95" s="24">
        <f t="shared" si="165"/>
        <v>9.1</v>
      </c>
      <c r="H95" s="24">
        <f t="shared" si="165"/>
        <v>9.1</v>
      </c>
      <c r="I95" s="24">
        <f t="shared" si="165"/>
        <v>9.1</v>
      </c>
      <c r="J95" s="24">
        <f t="shared" si="165"/>
        <v>9.1</v>
      </c>
      <c r="K95" s="24">
        <f t="shared" si="165"/>
        <v>9.1</v>
      </c>
      <c r="L95" s="24">
        <f t="shared" si="165"/>
        <v>9.1</v>
      </c>
      <c r="M95" s="24">
        <f t="shared" si="165"/>
        <v>9.1</v>
      </c>
      <c r="N95" s="24">
        <f t="shared" si="165"/>
        <v>9.1</v>
      </c>
      <c r="O95" s="24">
        <f t="shared" si="146"/>
        <v>109.2</v>
      </c>
      <c r="P95" s="24">
        <f t="shared" ref="P95:S95" si="166">SUM(P84:P86)*$B95*(1+P$3)</f>
        <v>109.2</v>
      </c>
      <c r="Q95" s="24">
        <f t="shared" si="166"/>
        <v>109.2</v>
      </c>
      <c r="R95" s="24">
        <f t="shared" si="166"/>
        <v>109.2</v>
      </c>
      <c r="S95" s="24">
        <f t="shared" si="166"/>
        <v>109.2</v>
      </c>
      <c r="T95" s="16"/>
      <c r="U95" s="16"/>
      <c r="V95" s="16"/>
      <c r="W95" s="16"/>
      <c r="X95" s="16"/>
      <c r="Y95" s="16"/>
      <c r="Z95" s="16"/>
    </row>
    <row r="96" ht="12.0" customHeight="1">
      <c r="A96" s="16" t="s">
        <v>174</v>
      </c>
      <c r="B96" s="78">
        <v>0.0035</v>
      </c>
      <c r="C96" s="24">
        <f t="shared" ref="C96:N96" si="167">(C$84+C$85+SUM($C$86:$N$86)/12)*$B96</f>
        <v>4.9</v>
      </c>
      <c r="D96" s="24">
        <f t="shared" si="167"/>
        <v>4.9</v>
      </c>
      <c r="E96" s="24">
        <f t="shared" si="167"/>
        <v>4.9</v>
      </c>
      <c r="F96" s="24">
        <f t="shared" si="167"/>
        <v>4.9</v>
      </c>
      <c r="G96" s="24">
        <f t="shared" si="167"/>
        <v>4.9</v>
      </c>
      <c r="H96" s="24">
        <f t="shared" si="167"/>
        <v>4.9</v>
      </c>
      <c r="I96" s="24">
        <f t="shared" si="167"/>
        <v>4.9</v>
      </c>
      <c r="J96" s="24">
        <f t="shared" si="167"/>
        <v>4.9</v>
      </c>
      <c r="K96" s="24">
        <f t="shared" si="167"/>
        <v>4.9</v>
      </c>
      <c r="L96" s="24">
        <f t="shared" si="167"/>
        <v>4.9</v>
      </c>
      <c r="M96" s="24">
        <f t="shared" si="167"/>
        <v>4.9</v>
      </c>
      <c r="N96" s="24">
        <f t="shared" si="167"/>
        <v>4.9</v>
      </c>
      <c r="O96" s="24">
        <f t="shared" si="146"/>
        <v>58.8</v>
      </c>
      <c r="P96" s="24">
        <f t="shared" ref="P96:S96" si="168">SUM(P84:P86)*$B96*(1+P$3)</f>
        <v>58.8</v>
      </c>
      <c r="Q96" s="24">
        <f t="shared" si="168"/>
        <v>58.8</v>
      </c>
      <c r="R96" s="24">
        <f t="shared" si="168"/>
        <v>58.8</v>
      </c>
      <c r="S96" s="24">
        <f t="shared" si="168"/>
        <v>58.8</v>
      </c>
      <c r="T96" s="16"/>
      <c r="U96" s="16"/>
      <c r="V96" s="16"/>
      <c r="W96" s="16"/>
      <c r="X96" s="16"/>
      <c r="Y96" s="16"/>
      <c r="Z96" s="16"/>
    </row>
    <row r="97" ht="12.0" customHeight="1">
      <c r="A97" s="44" t="s">
        <v>178</v>
      </c>
      <c r="C97" s="44" t="s">
        <v>73</v>
      </c>
      <c r="D97" s="44" t="s">
        <v>74</v>
      </c>
      <c r="E97" s="44" t="s">
        <v>75</v>
      </c>
      <c r="F97" s="44" t="s">
        <v>76</v>
      </c>
      <c r="G97" s="44" t="s">
        <v>77</v>
      </c>
      <c r="H97" s="44" t="s">
        <v>78</v>
      </c>
      <c r="I97" s="44" t="s">
        <v>79</v>
      </c>
      <c r="J97" s="44" t="s">
        <v>80</v>
      </c>
      <c r="K97" s="44" t="s">
        <v>81</v>
      </c>
      <c r="L97" s="44" t="s">
        <v>82</v>
      </c>
      <c r="M97" s="44" t="s">
        <v>83</v>
      </c>
      <c r="N97" s="44" t="s">
        <v>84</v>
      </c>
      <c r="O97" s="44" t="s">
        <v>26</v>
      </c>
      <c r="P97" s="44" t="s">
        <v>27</v>
      </c>
      <c r="Q97" s="44" t="s">
        <v>28</v>
      </c>
      <c r="R97" s="44" t="s">
        <v>29</v>
      </c>
      <c r="S97" s="44" t="s">
        <v>30</v>
      </c>
      <c r="T97" s="16"/>
      <c r="U97" s="16"/>
      <c r="V97" s="16"/>
      <c r="W97" s="16"/>
      <c r="X97" s="16"/>
      <c r="Y97" s="16"/>
      <c r="Z97" s="16"/>
    </row>
    <row r="98" ht="12.0" customHeight="1">
      <c r="A98" s="16" t="s">
        <v>164</v>
      </c>
      <c r="C98" s="79">
        <v>1200.0</v>
      </c>
      <c r="D98" s="24">
        <f t="shared" ref="D98:N98" si="169">$C98</f>
        <v>1200</v>
      </c>
      <c r="E98" s="24">
        <f t="shared" si="169"/>
        <v>1200</v>
      </c>
      <c r="F98" s="24">
        <f t="shared" si="169"/>
        <v>1200</v>
      </c>
      <c r="G98" s="24">
        <f t="shared" si="169"/>
        <v>1200</v>
      </c>
      <c r="H98" s="24">
        <f t="shared" si="169"/>
        <v>1200</v>
      </c>
      <c r="I98" s="24">
        <f t="shared" si="169"/>
        <v>1200</v>
      </c>
      <c r="J98" s="24">
        <f t="shared" si="169"/>
        <v>1200</v>
      </c>
      <c r="K98" s="24">
        <f t="shared" si="169"/>
        <v>1200</v>
      </c>
      <c r="L98" s="24">
        <f t="shared" si="169"/>
        <v>1200</v>
      </c>
      <c r="M98" s="24">
        <f t="shared" si="169"/>
        <v>1200</v>
      </c>
      <c r="N98" s="24">
        <f t="shared" si="169"/>
        <v>1200</v>
      </c>
      <c r="O98" s="24">
        <f t="shared" ref="O98:O110" si="172">SUM(C98:N98)</f>
        <v>14400</v>
      </c>
      <c r="P98" s="24">
        <f t="shared" ref="P98:S98" si="170">O98*(1+P$1)</f>
        <v>14400</v>
      </c>
      <c r="Q98" s="24">
        <f t="shared" si="170"/>
        <v>14400</v>
      </c>
      <c r="R98" s="24">
        <f t="shared" si="170"/>
        <v>14400</v>
      </c>
      <c r="S98" s="24">
        <f t="shared" si="170"/>
        <v>14400</v>
      </c>
      <c r="T98" s="16"/>
      <c r="U98" s="16"/>
      <c r="V98" s="16"/>
      <c r="W98" s="16"/>
      <c r="X98" s="16"/>
      <c r="Y98" s="16"/>
      <c r="Z98" s="16"/>
    </row>
    <row r="99" ht="12.0" customHeight="1">
      <c r="A99" s="16" t="s">
        <v>165</v>
      </c>
      <c r="C99" s="77"/>
      <c r="D99" s="24" t="str">
        <f t="shared" ref="D99:N99" si="171">$C99</f>
        <v/>
      </c>
      <c r="E99" s="24" t="str">
        <f t="shared" si="171"/>
        <v/>
      </c>
      <c r="F99" s="24" t="str">
        <f t="shared" si="171"/>
        <v/>
      </c>
      <c r="G99" s="24" t="str">
        <f t="shared" si="171"/>
        <v/>
      </c>
      <c r="H99" s="24" t="str">
        <f t="shared" si="171"/>
        <v/>
      </c>
      <c r="I99" s="24" t="str">
        <f t="shared" si="171"/>
        <v/>
      </c>
      <c r="J99" s="24" t="str">
        <f t="shared" si="171"/>
        <v/>
      </c>
      <c r="K99" s="24" t="str">
        <f t="shared" si="171"/>
        <v/>
      </c>
      <c r="L99" s="24" t="str">
        <f t="shared" si="171"/>
        <v/>
      </c>
      <c r="M99" s="24" t="str">
        <f t="shared" si="171"/>
        <v/>
      </c>
      <c r="N99" s="24" t="str">
        <f t="shared" si="171"/>
        <v/>
      </c>
      <c r="O99" s="24">
        <f t="shared" si="172"/>
        <v>0</v>
      </c>
      <c r="P99" s="24">
        <f t="shared" ref="P99:S99" si="173">O99*(1+P$1)</f>
        <v>0</v>
      </c>
      <c r="Q99" s="24">
        <f t="shared" si="173"/>
        <v>0</v>
      </c>
      <c r="R99" s="24">
        <f t="shared" si="173"/>
        <v>0</v>
      </c>
      <c r="S99" s="24">
        <f t="shared" si="173"/>
        <v>0</v>
      </c>
      <c r="T99" s="16"/>
      <c r="U99" s="16"/>
      <c r="V99" s="16"/>
      <c r="W99" s="16"/>
      <c r="X99" s="16"/>
      <c r="Y99" s="16"/>
      <c r="Z99" s="16"/>
    </row>
    <row r="100" ht="12.0" customHeight="1">
      <c r="A100" s="16" t="s">
        <v>157</v>
      </c>
      <c r="C100" s="24"/>
      <c r="D100" s="24"/>
      <c r="E100" s="77"/>
      <c r="F100" s="24"/>
      <c r="G100" s="24"/>
      <c r="H100" s="77">
        <f>C98</f>
        <v>1200</v>
      </c>
      <c r="I100" s="24"/>
      <c r="J100" s="24"/>
      <c r="K100" s="77"/>
      <c r="L100" s="24"/>
      <c r="M100" s="24"/>
      <c r="N100" s="77">
        <f>C98</f>
        <v>1200</v>
      </c>
      <c r="O100" s="24">
        <f t="shared" si="172"/>
        <v>2400</v>
      </c>
      <c r="P100" s="24">
        <f t="shared" ref="P100:S100" si="174">O100*(1+P$1)</f>
        <v>2400</v>
      </c>
      <c r="Q100" s="24">
        <f t="shared" si="174"/>
        <v>2400</v>
      </c>
      <c r="R100" s="24">
        <f t="shared" si="174"/>
        <v>2400</v>
      </c>
      <c r="S100" s="24">
        <f t="shared" si="174"/>
        <v>2400</v>
      </c>
      <c r="T100" s="16"/>
      <c r="U100" s="16"/>
      <c r="V100" s="16"/>
      <c r="W100" s="16"/>
      <c r="X100" s="16"/>
      <c r="Y100" s="16"/>
      <c r="Z100" s="16"/>
    </row>
    <row r="101" ht="12.0" customHeight="1">
      <c r="A101" s="16" t="s">
        <v>158</v>
      </c>
      <c r="B101" s="78">
        <v>0.1</v>
      </c>
      <c r="C101" s="24">
        <f t="shared" ref="C101:N101" si="175">SUM(C98:C100)*$B101</f>
        <v>120</v>
      </c>
      <c r="D101" s="24">
        <f t="shared" si="175"/>
        <v>120</v>
      </c>
      <c r="E101" s="24">
        <f t="shared" si="175"/>
        <v>120</v>
      </c>
      <c r="F101" s="24">
        <f t="shared" si="175"/>
        <v>120</v>
      </c>
      <c r="G101" s="24">
        <f t="shared" si="175"/>
        <v>120</v>
      </c>
      <c r="H101" s="24">
        <f t="shared" si="175"/>
        <v>240</v>
      </c>
      <c r="I101" s="24">
        <f t="shared" si="175"/>
        <v>120</v>
      </c>
      <c r="J101" s="24">
        <f t="shared" si="175"/>
        <v>120</v>
      </c>
      <c r="K101" s="24">
        <f t="shared" si="175"/>
        <v>120</v>
      </c>
      <c r="L101" s="24">
        <f t="shared" si="175"/>
        <v>120</v>
      </c>
      <c r="M101" s="24">
        <f t="shared" si="175"/>
        <v>120</v>
      </c>
      <c r="N101" s="24">
        <f t="shared" si="175"/>
        <v>240</v>
      </c>
      <c r="O101" s="24">
        <f t="shared" si="172"/>
        <v>1680</v>
      </c>
      <c r="P101" s="24">
        <f t="shared" ref="P101:S101" si="176">SUM(P98:P100)*$B101</f>
        <v>1680</v>
      </c>
      <c r="Q101" s="24">
        <f t="shared" si="176"/>
        <v>1680</v>
      </c>
      <c r="R101" s="24">
        <f t="shared" si="176"/>
        <v>1680</v>
      </c>
      <c r="S101" s="24">
        <f t="shared" si="176"/>
        <v>1680</v>
      </c>
      <c r="T101" s="16"/>
      <c r="U101" s="16"/>
      <c r="V101" s="16"/>
      <c r="W101" s="16"/>
      <c r="X101" s="16"/>
      <c r="Y101" s="16"/>
      <c r="Z101" s="16"/>
    </row>
    <row r="102" ht="12.0" customHeight="1">
      <c r="A102" s="16" t="s">
        <v>166</v>
      </c>
      <c r="B102" s="46">
        <v>0.047</v>
      </c>
      <c r="C102" s="24">
        <f t="shared" ref="C102:N102" si="177">(C$98+C$99+SUM($C$100:$N$100)/12)*$B102</f>
        <v>65.8</v>
      </c>
      <c r="D102" s="24">
        <f t="shared" si="177"/>
        <v>65.8</v>
      </c>
      <c r="E102" s="24">
        <f t="shared" si="177"/>
        <v>65.8</v>
      </c>
      <c r="F102" s="24">
        <f t="shared" si="177"/>
        <v>65.8</v>
      </c>
      <c r="G102" s="24">
        <f t="shared" si="177"/>
        <v>65.8</v>
      </c>
      <c r="H102" s="24">
        <f t="shared" si="177"/>
        <v>65.8</v>
      </c>
      <c r="I102" s="24">
        <f t="shared" si="177"/>
        <v>65.8</v>
      </c>
      <c r="J102" s="24">
        <f t="shared" si="177"/>
        <v>65.8</v>
      </c>
      <c r="K102" s="24">
        <f t="shared" si="177"/>
        <v>65.8</v>
      </c>
      <c r="L102" s="24">
        <f t="shared" si="177"/>
        <v>65.8</v>
      </c>
      <c r="M102" s="24">
        <f t="shared" si="177"/>
        <v>65.8</v>
      </c>
      <c r="N102" s="24">
        <f t="shared" si="177"/>
        <v>65.8</v>
      </c>
      <c r="O102" s="24">
        <f t="shared" si="172"/>
        <v>789.6</v>
      </c>
      <c r="P102" s="24">
        <f t="shared" ref="P102:S102" si="178">SUM(P98:P100)*$B102*(1+P$3)</f>
        <v>789.6</v>
      </c>
      <c r="Q102" s="24">
        <f t="shared" si="178"/>
        <v>789.6</v>
      </c>
      <c r="R102" s="24">
        <f t="shared" si="178"/>
        <v>789.6</v>
      </c>
      <c r="S102" s="24">
        <f t="shared" si="178"/>
        <v>789.6</v>
      </c>
      <c r="T102" s="16"/>
      <c r="U102" s="16"/>
      <c r="V102" s="16"/>
      <c r="W102" s="16"/>
      <c r="X102" s="16"/>
      <c r="Y102" s="16"/>
      <c r="Z102" s="16"/>
    </row>
    <row r="103" ht="12.0" customHeight="1">
      <c r="A103" s="16" t="s">
        <v>167</v>
      </c>
      <c r="B103" s="78">
        <v>0.0155</v>
      </c>
      <c r="C103" s="24">
        <f t="shared" ref="C103:N103" si="179">(C$98+C$99+SUM($C$100:$N$100)/12)*$B103</f>
        <v>21.7</v>
      </c>
      <c r="D103" s="24">
        <f t="shared" si="179"/>
        <v>21.7</v>
      </c>
      <c r="E103" s="24">
        <f t="shared" si="179"/>
        <v>21.7</v>
      </c>
      <c r="F103" s="24">
        <f t="shared" si="179"/>
        <v>21.7</v>
      </c>
      <c r="G103" s="24">
        <f t="shared" si="179"/>
        <v>21.7</v>
      </c>
      <c r="H103" s="24">
        <f t="shared" si="179"/>
        <v>21.7</v>
      </c>
      <c r="I103" s="24">
        <f t="shared" si="179"/>
        <v>21.7</v>
      </c>
      <c r="J103" s="24">
        <f t="shared" si="179"/>
        <v>21.7</v>
      </c>
      <c r="K103" s="24">
        <f t="shared" si="179"/>
        <v>21.7</v>
      </c>
      <c r="L103" s="24">
        <f t="shared" si="179"/>
        <v>21.7</v>
      </c>
      <c r="M103" s="24">
        <f t="shared" si="179"/>
        <v>21.7</v>
      </c>
      <c r="N103" s="24">
        <f t="shared" si="179"/>
        <v>21.7</v>
      </c>
      <c r="O103" s="24">
        <f t="shared" si="172"/>
        <v>260.4</v>
      </c>
      <c r="P103" s="24">
        <f t="shared" ref="P103:S103" si="180">SUM(P98:P100)*$B103*(1+P$3)</f>
        <v>260.4</v>
      </c>
      <c r="Q103" s="24">
        <f t="shared" si="180"/>
        <v>260.4</v>
      </c>
      <c r="R103" s="24">
        <f t="shared" si="180"/>
        <v>260.4</v>
      </c>
      <c r="S103" s="24">
        <f t="shared" si="180"/>
        <v>260.4</v>
      </c>
      <c r="T103" s="16"/>
      <c r="U103" s="16"/>
      <c r="V103" s="16"/>
      <c r="W103" s="16"/>
      <c r="X103" s="16"/>
      <c r="Y103" s="16"/>
      <c r="Z103" s="16"/>
    </row>
    <row r="104" ht="12.0" customHeight="1">
      <c r="A104" s="16" t="s">
        <v>168</v>
      </c>
      <c r="B104" s="46">
        <v>0.001</v>
      </c>
      <c r="C104" s="24">
        <f t="shared" ref="C104:N104" si="181">(C$98+C$99+SUM($C$100:$N$100)/12)*$B104</f>
        <v>1.4</v>
      </c>
      <c r="D104" s="24">
        <f t="shared" si="181"/>
        <v>1.4</v>
      </c>
      <c r="E104" s="24">
        <f t="shared" si="181"/>
        <v>1.4</v>
      </c>
      <c r="F104" s="24">
        <f t="shared" si="181"/>
        <v>1.4</v>
      </c>
      <c r="G104" s="24">
        <f t="shared" si="181"/>
        <v>1.4</v>
      </c>
      <c r="H104" s="24">
        <f t="shared" si="181"/>
        <v>1.4</v>
      </c>
      <c r="I104" s="24">
        <f t="shared" si="181"/>
        <v>1.4</v>
      </c>
      <c r="J104" s="24">
        <f t="shared" si="181"/>
        <v>1.4</v>
      </c>
      <c r="K104" s="24">
        <f t="shared" si="181"/>
        <v>1.4</v>
      </c>
      <c r="L104" s="24">
        <f t="shared" si="181"/>
        <v>1.4</v>
      </c>
      <c r="M104" s="24">
        <f t="shared" si="181"/>
        <v>1.4</v>
      </c>
      <c r="N104" s="24">
        <f t="shared" si="181"/>
        <v>1.4</v>
      </c>
      <c r="O104" s="24">
        <f t="shared" si="172"/>
        <v>16.8</v>
      </c>
      <c r="P104" s="24">
        <f t="shared" ref="P104:S104" si="182">SUM(P98:P100)*$B104*(1+P$3)</f>
        <v>16.8</v>
      </c>
      <c r="Q104" s="24">
        <f t="shared" si="182"/>
        <v>16.8</v>
      </c>
      <c r="R104" s="24">
        <f t="shared" si="182"/>
        <v>16.8</v>
      </c>
      <c r="S104" s="24">
        <f t="shared" si="182"/>
        <v>16.8</v>
      </c>
      <c r="T104" s="16"/>
      <c r="U104" s="16"/>
      <c r="V104" s="16"/>
      <c r="W104" s="16"/>
      <c r="X104" s="16"/>
      <c r="Y104" s="16"/>
      <c r="Z104" s="16"/>
    </row>
    <row r="105" ht="12.0" customHeight="1">
      <c r="A105" s="16" t="s">
        <v>169</v>
      </c>
      <c r="B105" s="46">
        <v>0.236</v>
      </c>
      <c r="C105" s="24">
        <f t="shared" ref="C105:N105" si="183">(C$98+C$99+SUM($C$100:$N$100)/12)*$B105</f>
        <v>330.4</v>
      </c>
      <c r="D105" s="24">
        <f t="shared" si="183"/>
        <v>330.4</v>
      </c>
      <c r="E105" s="24">
        <f t="shared" si="183"/>
        <v>330.4</v>
      </c>
      <c r="F105" s="24">
        <f t="shared" si="183"/>
        <v>330.4</v>
      </c>
      <c r="G105" s="24">
        <f t="shared" si="183"/>
        <v>330.4</v>
      </c>
      <c r="H105" s="24">
        <f t="shared" si="183"/>
        <v>330.4</v>
      </c>
      <c r="I105" s="24">
        <f t="shared" si="183"/>
        <v>330.4</v>
      </c>
      <c r="J105" s="24">
        <f t="shared" si="183"/>
        <v>330.4</v>
      </c>
      <c r="K105" s="24">
        <f t="shared" si="183"/>
        <v>330.4</v>
      </c>
      <c r="L105" s="24">
        <f t="shared" si="183"/>
        <v>330.4</v>
      </c>
      <c r="M105" s="24">
        <f t="shared" si="183"/>
        <v>330.4</v>
      </c>
      <c r="N105" s="24">
        <f t="shared" si="183"/>
        <v>330.4</v>
      </c>
      <c r="O105" s="24">
        <f t="shared" si="172"/>
        <v>3964.8</v>
      </c>
      <c r="P105" s="24">
        <f t="shared" ref="P105:S105" si="184">SUM(P98:P100)*$B105*(1+P$3)</f>
        <v>3964.8</v>
      </c>
      <c r="Q105" s="24">
        <f t="shared" si="184"/>
        <v>3964.8</v>
      </c>
      <c r="R105" s="24">
        <f t="shared" si="184"/>
        <v>3964.8</v>
      </c>
      <c r="S105" s="24">
        <f t="shared" si="184"/>
        <v>3964.8</v>
      </c>
      <c r="T105" s="16"/>
      <c r="U105" s="16"/>
      <c r="V105" s="16"/>
      <c r="W105" s="16"/>
      <c r="X105" s="16"/>
      <c r="Y105" s="16"/>
      <c r="Z105" s="16"/>
    </row>
    <row r="106" ht="12.0" customHeight="1">
      <c r="A106" s="16" t="s">
        <v>170</v>
      </c>
      <c r="B106" s="78">
        <v>0.055</v>
      </c>
      <c r="C106" s="24">
        <f t="shared" ref="C106:N106" si="185">(C$98+C$99+SUM($C$100:$N$100)/12)*$B106</f>
        <v>77</v>
      </c>
      <c r="D106" s="24">
        <f t="shared" si="185"/>
        <v>77</v>
      </c>
      <c r="E106" s="24">
        <f t="shared" si="185"/>
        <v>77</v>
      </c>
      <c r="F106" s="24">
        <f t="shared" si="185"/>
        <v>77</v>
      </c>
      <c r="G106" s="24">
        <f t="shared" si="185"/>
        <v>77</v>
      </c>
      <c r="H106" s="24">
        <f t="shared" si="185"/>
        <v>77</v>
      </c>
      <c r="I106" s="24">
        <f t="shared" si="185"/>
        <v>77</v>
      </c>
      <c r="J106" s="24">
        <f t="shared" si="185"/>
        <v>77</v>
      </c>
      <c r="K106" s="24">
        <f t="shared" si="185"/>
        <v>77</v>
      </c>
      <c r="L106" s="24">
        <f t="shared" si="185"/>
        <v>77</v>
      </c>
      <c r="M106" s="24">
        <f t="shared" si="185"/>
        <v>77</v>
      </c>
      <c r="N106" s="24">
        <f t="shared" si="185"/>
        <v>77</v>
      </c>
      <c r="O106" s="24">
        <f t="shared" si="172"/>
        <v>924</v>
      </c>
      <c r="P106" s="24">
        <f t="shared" ref="P106:S106" si="186">SUM(P98:P100)*$B106*(1+P$3)</f>
        <v>924</v>
      </c>
      <c r="Q106" s="24">
        <f t="shared" si="186"/>
        <v>924</v>
      </c>
      <c r="R106" s="24">
        <f t="shared" si="186"/>
        <v>924</v>
      </c>
      <c r="S106" s="24">
        <f t="shared" si="186"/>
        <v>924</v>
      </c>
      <c r="T106" s="16"/>
      <c r="U106" s="16"/>
      <c r="V106" s="16"/>
      <c r="W106" s="16"/>
      <c r="X106" s="16"/>
      <c r="Y106" s="16"/>
      <c r="Z106" s="16"/>
    </row>
    <row r="107" ht="12.0" customHeight="1">
      <c r="A107" s="16" t="s">
        <v>171</v>
      </c>
      <c r="B107" s="46">
        <v>0.006</v>
      </c>
      <c r="C107" s="24">
        <f t="shared" ref="C107:N107" si="187">(C$98+C$99+SUM($C$100:$N$100)/12)*$B107</f>
        <v>8.4</v>
      </c>
      <c r="D107" s="24">
        <f t="shared" si="187"/>
        <v>8.4</v>
      </c>
      <c r="E107" s="24">
        <f t="shared" si="187"/>
        <v>8.4</v>
      </c>
      <c r="F107" s="24">
        <f t="shared" si="187"/>
        <v>8.4</v>
      </c>
      <c r="G107" s="24">
        <f t="shared" si="187"/>
        <v>8.4</v>
      </c>
      <c r="H107" s="24">
        <f t="shared" si="187"/>
        <v>8.4</v>
      </c>
      <c r="I107" s="24">
        <f t="shared" si="187"/>
        <v>8.4</v>
      </c>
      <c r="J107" s="24">
        <f t="shared" si="187"/>
        <v>8.4</v>
      </c>
      <c r="K107" s="24">
        <f t="shared" si="187"/>
        <v>8.4</v>
      </c>
      <c r="L107" s="24">
        <f t="shared" si="187"/>
        <v>8.4</v>
      </c>
      <c r="M107" s="24">
        <f t="shared" si="187"/>
        <v>8.4</v>
      </c>
      <c r="N107" s="24">
        <f t="shared" si="187"/>
        <v>8.4</v>
      </c>
      <c r="O107" s="24">
        <f t="shared" si="172"/>
        <v>100.8</v>
      </c>
      <c r="P107" s="24">
        <f t="shared" ref="P107:S107" si="188">SUM(P98:P100)*$B107*(1+P$3)</f>
        <v>100.8</v>
      </c>
      <c r="Q107" s="24">
        <f t="shared" si="188"/>
        <v>100.8</v>
      </c>
      <c r="R107" s="24">
        <f t="shared" si="188"/>
        <v>100.8</v>
      </c>
      <c r="S107" s="24">
        <f t="shared" si="188"/>
        <v>100.8</v>
      </c>
      <c r="T107" s="16"/>
      <c r="U107" s="16"/>
      <c r="V107" s="16"/>
      <c r="W107" s="16"/>
      <c r="X107" s="16"/>
      <c r="Y107" s="16"/>
      <c r="Z107" s="16"/>
    </row>
    <row r="108" ht="12.0" customHeight="1">
      <c r="A108" s="16" t="s">
        <v>172</v>
      </c>
      <c r="B108" s="46">
        <v>0.002</v>
      </c>
      <c r="C108" s="24">
        <f t="shared" ref="C108:N108" si="189">(C$98+C$99+SUM($C$100:$N$100)/12)*$B108</f>
        <v>2.8</v>
      </c>
      <c r="D108" s="24">
        <f t="shared" si="189"/>
        <v>2.8</v>
      </c>
      <c r="E108" s="24">
        <f t="shared" si="189"/>
        <v>2.8</v>
      </c>
      <c r="F108" s="24">
        <f t="shared" si="189"/>
        <v>2.8</v>
      </c>
      <c r="G108" s="24">
        <f t="shared" si="189"/>
        <v>2.8</v>
      </c>
      <c r="H108" s="24">
        <f t="shared" si="189"/>
        <v>2.8</v>
      </c>
      <c r="I108" s="24">
        <f t="shared" si="189"/>
        <v>2.8</v>
      </c>
      <c r="J108" s="24">
        <f t="shared" si="189"/>
        <v>2.8</v>
      </c>
      <c r="K108" s="24">
        <f t="shared" si="189"/>
        <v>2.8</v>
      </c>
      <c r="L108" s="24">
        <f t="shared" si="189"/>
        <v>2.8</v>
      </c>
      <c r="M108" s="24">
        <f t="shared" si="189"/>
        <v>2.8</v>
      </c>
      <c r="N108" s="24">
        <f t="shared" si="189"/>
        <v>2.8</v>
      </c>
      <c r="O108" s="24">
        <f t="shared" si="172"/>
        <v>33.6</v>
      </c>
      <c r="P108" s="24">
        <f t="shared" ref="P108:S108" si="190">SUM(P98:P100)*$B108*(1+P$3)</f>
        <v>33.6</v>
      </c>
      <c r="Q108" s="24">
        <f t="shared" si="190"/>
        <v>33.6</v>
      </c>
      <c r="R108" s="24">
        <f t="shared" si="190"/>
        <v>33.6</v>
      </c>
      <c r="S108" s="24">
        <f t="shared" si="190"/>
        <v>33.6</v>
      </c>
      <c r="T108" s="16"/>
      <c r="U108" s="16"/>
      <c r="V108" s="16"/>
      <c r="W108" s="16"/>
      <c r="X108" s="16"/>
      <c r="Y108" s="16"/>
      <c r="Z108" s="16"/>
    </row>
    <row r="109" ht="12.0" customHeight="1">
      <c r="A109" s="16" t="s">
        <v>173</v>
      </c>
      <c r="B109" s="78">
        <v>0.0065</v>
      </c>
      <c r="C109" s="24">
        <f t="shared" ref="C109:N109" si="191">(C$98+C$99+SUM($C$100:$N$100)/12)*$B109</f>
        <v>9.1</v>
      </c>
      <c r="D109" s="24">
        <f t="shared" si="191"/>
        <v>9.1</v>
      </c>
      <c r="E109" s="24">
        <f t="shared" si="191"/>
        <v>9.1</v>
      </c>
      <c r="F109" s="24">
        <f t="shared" si="191"/>
        <v>9.1</v>
      </c>
      <c r="G109" s="24">
        <f t="shared" si="191"/>
        <v>9.1</v>
      </c>
      <c r="H109" s="24">
        <f t="shared" si="191"/>
        <v>9.1</v>
      </c>
      <c r="I109" s="24">
        <f t="shared" si="191"/>
        <v>9.1</v>
      </c>
      <c r="J109" s="24">
        <f t="shared" si="191"/>
        <v>9.1</v>
      </c>
      <c r="K109" s="24">
        <f t="shared" si="191"/>
        <v>9.1</v>
      </c>
      <c r="L109" s="24">
        <f t="shared" si="191"/>
        <v>9.1</v>
      </c>
      <c r="M109" s="24">
        <f t="shared" si="191"/>
        <v>9.1</v>
      </c>
      <c r="N109" s="24">
        <f t="shared" si="191"/>
        <v>9.1</v>
      </c>
      <c r="O109" s="24">
        <f t="shared" si="172"/>
        <v>109.2</v>
      </c>
      <c r="P109" s="24">
        <f t="shared" ref="P109:S109" si="192">SUM(P98:P100)*$B109*(1+P$3)</f>
        <v>109.2</v>
      </c>
      <c r="Q109" s="24">
        <f t="shared" si="192"/>
        <v>109.2</v>
      </c>
      <c r="R109" s="24">
        <f t="shared" si="192"/>
        <v>109.2</v>
      </c>
      <c r="S109" s="24">
        <f t="shared" si="192"/>
        <v>109.2</v>
      </c>
      <c r="T109" s="16"/>
      <c r="U109" s="16"/>
      <c r="V109" s="16"/>
      <c r="W109" s="16"/>
      <c r="X109" s="16"/>
      <c r="Y109" s="16"/>
      <c r="Z109" s="16"/>
    </row>
    <row r="110" ht="12.0" customHeight="1">
      <c r="A110" s="16" t="s">
        <v>174</v>
      </c>
      <c r="B110" s="78">
        <v>0.0035</v>
      </c>
      <c r="C110" s="24">
        <f t="shared" ref="C110:N110" si="193">(C$98+C$99+SUM($C$100:$N$100)/12)*$B110</f>
        <v>4.9</v>
      </c>
      <c r="D110" s="24">
        <f t="shared" si="193"/>
        <v>4.9</v>
      </c>
      <c r="E110" s="24">
        <f t="shared" si="193"/>
        <v>4.9</v>
      </c>
      <c r="F110" s="24">
        <f t="shared" si="193"/>
        <v>4.9</v>
      </c>
      <c r="G110" s="24">
        <f t="shared" si="193"/>
        <v>4.9</v>
      </c>
      <c r="H110" s="24">
        <f t="shared" si="193"/>
        <v>4.9</v>
      </c>
      <c r="I110" s="24">
        <f t="shared" si="193"/>
        <v>4.9</v>
      </c>
      <c r="J110" s="24">
        <f t="shared" si="193"/>
        <v>4.9</v>
      </c>
      <c r="K110" s="24">
        <f t="shared" si="193"/>
        <v>4.9</v>
      </c>
      <c r="L110" s="24">
        <f t="shared" si="193"/>
        <v>4.9</v>
      </c>
      <c r="M110" s="24">
        <f t="shared" si="193"/>
        <v>4.9</v>
      </c>
      <c r="N110" s="24">
        <f t="shared" si="193"/>
        <v>4.9</v>
      </c>
      <c r="O110" s="24">
        <f t="shared" si="172"/>
        <v>58.8</v>
      </c>
      <c r="P110" s="24">
        <f t="shared" ref="P110:S110" si="194">SUM(P98:P100)*$B110*(1+P$3)</f>
        <v>58.8</v>
      </c>
      <c r="Q110" s="24">
        <f t="shared" si="194"/>
        <v>58.8</v>
      </c>
      <c r="R110" s="24">
        <f t="shared" si="194"/>
        <v>58.8</v>
      </c>
      <c r="S110" s="24">
        <f t="shared" si="194"/>
        <v>58.8</v>
      </c>
      <c r="T110" s="16"/>
      <c r="U110" s="16"/>
      <c r="V110" s="16"/>
      <c r="W110" s="16"/>
      <c r="X110" s="16"/>
      <c r="Y110" s="16"/>
      <c r="Z110" s="16"/>
    </row>
    <row r="111" ht="12.0" customHeight="1">
      <c r="A111" s="44" t="s">
        <v>179</v>
      </c>
      <c r="C111" s="44" t="s">
        <v>73</v>
      </c>
      <c r="D111" s="44" t="s">
        <v>74</v>
      </c>
      <c r="E111" s="44" t="s">
        <v>75</v>
      </c>
      <c r="F111" s="44" t="s">
        <v>76</v>
      </c>
      <c r="G111" s="44" t="s">
        <v>77</v>
      </c>
      <c r="H111" s="44" t="s">
        <v>78</v>
      </c>
      <c r="I111" s="44" t="s">
        <v>79</v>
      </c>
      <c r="J111" s="44" t="s">
        <v>80</v>
      </c>
      <c r="K111" s="44" t="s">
        <v>81</v>
      </c>
      <c r="L111" s="44" t="s">
        <v>82</v>
      </c>
      <c r="M111" s="44" t="s">
        <v>83</v>
      </c>
      <c r="N111" s="44" t="s">
        <v>84</v>
      </c>
      <c r="O111" s="44" t="s">
        <v>26</v>
      </c>
      <c r="P111" s="44" t="s">
        <v>27</v>
      </c>
      <c r="Q111" s="44" t="s">
        <v>28</v>
      </c>
      <c r="R111" s="44" t="s">
        <v>29</v>
      </c>
      <c r="S111" s="44" t="s">
        <v>30</v>
      </c>
      <c r="T111" s="16"/>
      <c r="U111" s="16"/>
      <c r="V111" s="16"/>
      <c r="W111" s="16"/>
      <c r="X111" s="16"/>
      <c r="Y111" s="16"/>
      <c r="Z111" s="16"/>
    </row>
    <row r="112" ht="12.0" customHeight="1">
      <c r="A112" s="16" t="s">
        <v>164</v>
      </c>
      <c r="C112" s="79">
        <v>1200.0</v>
      </c>
      <c r="D112" s="24">
        <f t="shared" ref="D112:N112" si="195">$C112</f>
        <v>1200</v>
      </c>
      <c r="E112" s="24">
        <f t="shared" si="195"/>
        <v>1200</v>
      </c>
      <c r="F112" s="24">
        <f t="shared" si="195"/>
        <v>1200</v>
      </c>
      <c r="G112" s="24">
        <f t="shared" si="195"/>
        <v>1200</v>
      </c>
      <c r="H112" s="24">
        <f t="shared" si="195"/>
        <v>1200</v>
      </c>
      <c r="I112" s="24">
        <f t="shared" si="195"/>
        <v>1200</v>
      </c>
      <c r="J112" s="24">
        <f t="shared" si="195"/>
        <v>1200</v>
      </c>
      <c r="K112" s="24">
        <f t="shared" si="195"/>
        <v>1200</v>
      </c>
      <c r="L112" s="24">
        <f t="shared" si="195"/>
        <v>1200</v>
      </c>
      <c r="M112" s="24">
        <f t="shared" si="195"/>
        <v>1200</v>
      </c>
      <c r="N112" s="24">
        <f t="shared" si="195"/>
        <v>1200</v>
      </c>
      <c r="O112" s="24">
        <f t="shared" ref="O112:O124" si="198">SUM(C112:N112)</f>
        <v>14400</v>
      </c>
      <c r="P112" s="24">
        <f t="shared" ref="P112:S112" si="196">O112*(1+P$1)</f>
        <v>14400</v>
      </c>
      <c r="Q112" s="24">
        <f t="shared" si="196"/>
        <v>14400</v>
      </c>
      <c r="R112" s="24">
        <f t="shared" si="196"/>
        <v>14400</v>
      </c>
      <c r="S112" s="24">
        <f t="shared" si="196"/>
        <v>14400</v>
      </c>
      <c r="T112" s="16"/>
      <c r="U112" s="16"/>
      <c r="V112" s="16"/>
      <c r="W112" s="16"/>
      <c r="X112" s="16"/>
      <c r="Y112" s="16"/>
      <c r="Z112" s="16"/>
    </row>
    <row r="113" ht="12.0" customHeight="1">
      <c r="A113" s="16" t="s">
        <v>165</v>
      </c>
      <c r="C113" s="77"/>
      <c r="D113" s="24" t="str">
        <f t="shared" ref="D113:N113" si="197">$C113</f>
        <v/>
      </c>
      <c r="E113" s="24" t="str">
        <f t="shared" si="197"/>
        <v/>
      </c>
      <c r="F113" s="24" t="str">
        <f t="shared" si="197"/>
        <v/>
      </c>
      <c r="G113" s="24" t="str">
        <f t="shared" si="197"/>
        <v/>
      </c>
      <c r="H113" s="24" t="str">
        <f t="shared" si="197"/>
        <v/>
      </c>
      <c r="I113" s="24" t="str">
        <f t="shared" si="197"/>
        <v/>
      </c>
      <c r="J113" s="24" t="str">
        <f t="shared" si="197"/>
        <v/>
      </c>
      <c r="K113" s="24" t="str">
        <f t="shared" si="197"/>
        <v/>
      </c>
      <c r="L113" s="24" t="str">
        <f t="shared" si="197"/>
        <v/>
      </c>
      <c r="M113" s="24" t="str">
        <f t="shared" si="197"/>
        <v/>
      </c>
      <c r="N113" s="24" t="str">
        <f t="shared" si="197"/>
        <v/>
      </c>
      <c r="O113" s="24">
        <f t="shared" si="198"/>
        <v>0</v>
      </c>
      <c r="P113" s="24">
        <f t="shared" ref="P113:S113" si="199">O113*(1+P$1)</f>
        <v>0</v>
      </c>
      <c r="Q113" s="24">
        <f t="shared" si="199"/>
        <v>0</v>
      </c>
      <c r="R113" s="24">
        <f t="shared" si="199"/>
        <v>0</v>
      </c>
      <c r="S113" s="24">
        <f t="shared" si="199"/>
        <v>0</v>
      </c>
      <c r="T113" s="16"/>
      <c r="U113" s="16"/>
      <c r="V113" s="16"/>
      <c r="W113" s="16"/>
      <c r="X113" s="16"/>
      <c r="Y113" s="16"/>
      <c r="Z113" s="16"/>
    </row>
    <row r="114" ht="12.0" customHeight="1">
      <c r="A114" s="16" t="s">
        <v>157</v>
      </c>
      <c r="C114" s="24"/>
      <c r="D114" s="24"/>
      <c r="E114" s="77"/>
      <c r="F114" s="24"/>
      <c r="G114" s="24"/>
      <c r="H114" s="77">
        <f>C112</f>
        <v>1200</v>
      </c>
      <c r="I114" s="24"/>
      <c r="J114" s="24"/>
      <c r="K114" s="77"/>
      <c r="L114" s="24"/>
      <c r="M114" s="24"/>
      <c r="N114" s="77">
        <f>C112</f>
        <v>1200</v>
      </c>
      <c r="O114" s="24">
        <f t="shared" si="198"/>
        <v>2400</v>
      </c>
      <c r="P114" s="24">
        <f t="shared" ref="P114:S114" si="200">O114*(1+P$1)</f>
        <v>2400</v>
      </c>
      <c r="Q114" s="24">
        <f t="shared" si="200"/>
        <v>2400</v>
      </c>
      <c r="R114" s="24">
        <f t="shared" si="200"/>
        <v>2400</v>
      </c>
      <c r="S114" s="24">
        <f t="shared" si="200"/>
        <v>2400</v>
      </c>
      <c r="T114" s="16"/>
      <c r="U114" s="16"/>
      <c r="V114" s="16"/>
      <c r="W114" s="16"/>
      <c r="X114" s="16"/>
      <c r="Y114" s="16"/>
      <c r="Z114" s="16"/>
    </row>
    <row r="115" ht="12.0" customHeight="1">
      <c r="A115" s="16" t="s">
        <v>158</v>
      </c>
      <c r="B115" s="78">
        <v>0.1</v>
      </c>
      <c r="C115" s="24">
        <f t="shared" ref="C115:N115" si="201">SUM(C112:C114)*$B115</f>
        <v>120</v>
      </c>
      <c r="D115" s="24">
        <f t="shared" si="201"/>
        <v>120</v>
      </c>
      <c r="E115" s="24">
        <f t="shared" si="201"/>
        <v>120</v>
      </c>
      <c r="F115" s="24">
        <f t="shared" si="201"/>
        <v>120</v>
      </c>
      <c r="G115" s="24">
        <f t="shared" si="201"/>
        <v>120</v>
      </c>
      <c r="H115" s="24">
        <f t="shared" si="201"/>
        <v>240</v>
      </c>
      <c r="I115" s="24">
        <f t="shared" si="201"/>
        <v>120</v>
      </c>
      <c r="J115" s="24">
        <f t="shared" si="201"/>
        <v>120</v>
      </c>
      <c r="K115" s="24">
        <f t="shared" si="201"/>
        <v>120</v>
      </c>
      <c r="L115" s="24">
        <f t="shared" si="201"/>
        <v>120</v>
      </c>
      <c r="M115" s="24">
        <f t="shared" si="201"/>
        <v>120</v>
      </c>
      <c r="N115" s="24">
        <f t="shared" si="201"/>
        <v>240</v>
      </c>
      <c r="O115" s="24">
        <f t="shared" si="198"/>
        <v>1680</v>
      </c>
      <c r="P115" s="24">
        <f t="shared" ref="P115:S115" si="202">SUM(P112:P114)*$B115</f>
        <v>1680</v>
      </c>
      <c r="Q115" s="24">
        <f t="shared" si="202"/>
        <v>1680</v>
      </c>
      <c r="R115" s="24">
        <f t="shared" si="202"/>
        <v>1680</v>
      </c>
      <c r="S115" s="24">
        <f t="shared" si="202"/>
        <v>1680</v>
      </c>
      <c r="T115" s="16"/>
      <c r="U115" s="16"/>
      <c r="V115" s="16"/>
      <c r="W115" s="16"/>
      <c r="X115" s="16"/>
      <c r="Y115" s="16"/>
      <c r="Z115" s="16"/>
    </row>
    <row r="116" ht="12.0" customHeight="1">
      <c r="A116" s="16" t="s">
        <v>166</v>
      </c>
      <c r="B116" s="46">
        <v>0.047</v>
      </c>
      <c r="C116" s="24">
        <f t="shared" ref="C116:N116" si="203">(C$112+C$113+SUM($C$114:$N$114)/12)*$B116</f>
        <v>65.8</v>
      </c>
      <c r="D116" s="24">
        <f t="shared" si="203"/>
        <v>65.8</v>
      </c>
      <c r="E116" s="24">
        <f t="shared" si="203"/>
        <v>65.8</v>
      </c>
      <c r="F116" s="24">
        <f t="shared" si="203"/>
        <v>65.8</v>
      </c>
      <c r="G116" s="24">
        <f t="shared" si="203"/>
        <v>65.8</v>
      </c>
      <c r="H116" s="24">
        <f t="shared" si="203"/>
        <v>65.8</v>
      </c>
      <c r="I116" s="24">
        <f t="shared" si="203"/>
        <v>65.8</v>
      </c>
      <c r="J116" s="24">
        <f t="shared" si="203"/>
        <v>65.8</v>
      </c>
      <c r="K116" s="24">
        <f t="shared" si="203"/>
        <v>65.8</v>
      </c>
      <c r="L116" s="24">
        <f t="shared" si="203"/>
        <v>65.8</v>
      </c>
      <c r="M116" s="24">
        <f t="shared" si="203"/>
        <v>65.8</v>
      </c>
      <c r="N116" s="24">
        <f t="shared" si="203"/>
        <v>65.8</v>
      </c>
      <c r="O116" s="24">
        <f t="shared" si="198"/>
        <v>789.6</v>
      </c>
      <c r="P116" s="24">
        <f t="shared" ref="P116:S116" si="204">SUM(P112:P114)*$B116*(1+P$3)</f>
        <v>789.6</v>
      </c>
      <c r="Q116" s="24">
        <f t="shared" si="204"/>
        <v>789.6</v>
      </c>
      <c r="R116" s="24">
        <f t="shared" si="204"/>
        <v>789.6</v>
      </c>
      <c r="S116" s="24">
        <f t="shared" si="204"/>
        <v>789.6</v>
      </c>
      <c r="T116" s="16"/>
      <c r="U116" s="16"/>
      <c r="V116" s="16"/>
      <c r="W116" s="16"/>
      <c r="X116" s="16"/>
      <c r="Y116" s="16"/>
      <c r="Z116" s="16"/>
    </row>
    <row r="117" ht="12.0" customHeight="1">
      <c r="A117" s="16" t="s">
        <v>167</v>
      </c>
      <c r="B117" s="78">
        <v>0.0155</v>
      </c>
      <c r="C117" s="24">
        <f t="shared" ref="C117:N117" si="205">(C$112+C$113+SUM($C$114:$N$114)/12)*$B117</f>
        <v>21.7</v>
      </c>
      <c r="D117" s="24">
        <f t="shared" si="205"/>
        <v>21.7</v>
      </c>
      <c r="E117" s="24">
        <f t="shared" si="205"/>
        <v>21.7</v>
      </c>
      <c r="F117" s="24">
        <f t="shared" si="205"/>
        <v>21.7</v>
      </c>
      <c r="G117" s="24">
        <f t="shared" si="205"/>
        <v>21.7</v>
      </c>
      <c r="H117" s="24">
        <f t="shared" si="205"/>
        <v>21.7</v>
      </c>
      <c r="I117" s="24">
        <f t="shared" si="205"/>
        <v>21.7</v>
      </c>
      <c r="J117" s="24">
        <f t="shared" si="205"/>
        <v>21.7</v>
      </c>
      <c r="K117" s="24">
        <f t="shared" si="205"/>
        <v>21.7</v>
      </c>
      <c r="L117" s="24">
        <f t="shared" si="205"/>
        <v>21.7</v>
      </c>
      <c r="M117" s="24">
        <f t="shared" si="205"/>
        <v>21.7</v>
      </c>
      <c r="N117" s="24">
        <f t="shared" si="205"/>
        <v>21.7</v>
      </c>
      <c r="O117" s="24">
        <f t="shared" si="198"/>
        <v>260.4</v>
      </c>
      <c r="P117" s="24">
        <f t="shared" ref="P117:S117" si="206">SUM(P112:P114)*$B117*(1+P$3)</f>
        <v>260.4</v>
      </c>
      <c r="Q117" s="24">
        <f t="shared" si="206"/>
        <v>260.4</v>
      </c>
      <c r="R117" s="24">
        <f t="shared" si="206"/>
        <v>260.4</v>
      </c>
      <c r="S117" s="24">
        <f t="shared" si="206"/>
        <v>260.4</v>
      </c>
      <c r="T117" s="16"/>
      <c r="U117" s="16"/>
      <c r="V117" s="16"/>
      <c r="W117" s="16"/>
      <c r="X117" s="16"/>
      <c r="Y117" s="16"/>
      <c r="Z117" s="16"/>
    </row>
    <row r="118" ht="12.0" customHeight="1">
      <c r="A118" s="16" t="s">
        <v>168</v>
      </c>
      <c r="B118" s="46">
        <v>0.001</v>
      </c>
      <c r="C118" s="24">
        <f t="shared" ref="C118:N118" si="207">(C$112+C$113+SUM($C$114:$N$114)/12)*$B118</f>
        <v>1.4</v>
      </c>
      <c r="D118" s="24">
        <f t="shared" si="207"/>
        <v>1.4</v>
      </c>
      <c r="E118" s="24">
        <f t="shared" si="207"/>
        <v>1.4</v>
      </c>
      <c r="F118" s="24">
        <f t="shared" si="207"/>
        <v>1.4</v>
      </c>
      <c r="G118" s="24">
        <f t="shared" si="207"/>
        <v>1.4</v>
      </c>
      <c r="H118" s="24">
        <f t="shared" si="207"/>
        <v>1.4</v>
      </c>
      <c r="I118" s="24">
        <f t="shared" si="207"/>
        <v>1.4</v>
      </c>
      <c r="J118" s="24">
        <f t="shared" si="207"/>
        <v>1.4</v>
      </c>
      <c r="K118" s="24">
        <f t="shared" si="207"/>
        <v>1.4</v>
      </c>
      <c r="L118" s="24">
        <f t="shared" si="207"/>
        <v>1.4</v>
      </c>
      <c r="M118" s="24">
        <f t="shared" si="207"/>
        <v>1.4</v>
      </c>
      <c r="N118" s="24">
        <f t="shared" si="207"/>
        <v>1.4</v>
      </c>
      <c r="O118" s="24">
        <f t="shared" si="198"/>
        <v>16.8</v>
      </c>
      <c r="P118" s="24">
        <f t="shared" ref="P118:S118" si="208">SUM(P112:P114)*$B118*(1+P$3)</f>
        <v>16.8</v>
      </c>
      <c r="Q118" s="24">
        <f t="shared" si="208"/>
        <v>16.8</v>
      </c>
      <c r="R118" s="24">
        <f t="shared" si="208"/>
        <v>16.8</v>
      </c>
      <c r="S118" s="24">
        <f t="shared" si="208"/>
        <v>16.8</v>
      </c>
      <c r="T118" s="16"/>
      <c r="U118" s="16"/>
      <c r="V118" s="16"/>
      <c r="W118" s="16"/>
      <c r="X118" s="16"/>
      <c r="Y118" s="16"/>
      <c r="Z118" s="16"/>
    </row>
    <row r="119" ht="12.0" customHeight="1">
      <c r="A119" s="16" t="s">
        <v>169</v>
      </c>
      <c r="B119" s="46">
        <v>0.236</v>
      </c>
      <c r="C119" s="24">
        <f t="shared" ref="C119:N119" si="209">(C$112+C$113+SUM($C$114:$N$114)/12)*$B119</f>
        <v>330.4</v>
      </c>
      <c r="D119" s="24">
        <f t="shared" si="209"/>
        <v>330.4</v>
      </c>
      <c r="E119" s="24">
        <f t="shared" si="209"/>
        <v>330.4</v>
      </c>
      <c r="F119" s="24">
        <f t="shared" si="209"/>
        <v>330.4</v>
      </c>
      <c r="G119" s="24">
        <f t="shared" si="209"/>
        <v>330.4</v>
      </c>
      <c r="H119" s="24">
        <f t="shared" si="209"/>
        <v>330.4</v>
      </c>
      <c r="I119" s="24">
        <f t="shared" si="209"/>
        <v>330.4</v>
      </c>
      <c r="J119" s="24">
        <f t="shared" si="209"/>
        <v>330.4</v>
      </c>
      <c r="K119" s="24">
        <f t="shared" si="209"/>
        <v>330.4</v>
      </c>
      <c r="L119" s="24">
        <f t="shared" si="209"/>
        <v>330.4</v>
      </c>
      <c r="M119" s="24">
        <f t="shared" si="209"/>
        <v>330.4</v>
      </c>
      <c r="N119" s="24">
        <f t="shared" si="209"/>
        <v>330.4</v>
      </c>
      <c r="O119" s="24">
        <f t="shared" si="198"/>
        <v>3964.8</v>
      </c>
      <c r="P119" s="24">
        <f t="shared" ref="P119:S119" si="210">SUM(P112:P114)*$B119*(1+P$3)</f>
        <v>3964.8</v>
      </c>
      <c r="Q119" s="24">
        <f t="shared" si="210"/>
        <v>3964.8</v>
      </c>
      <c r="R119" s="24">
        <f t="shared" si="210"/>
        <v>3964.8</v>
      </c>
      <c r="S119" s="24">
        <f t="shared" si="210"/>
        <v>3964.8</v>
      </c>
      <c r="T119" s="16"/>
      <c r="U119" s="16"/>
      <c r="V119" s="16"/>
      <c r="W119" s="16"/>
      <c r="X119" s="16"/>
      <c r="Y119" s="16"/>
      <c r="Z119" s="16"/>
    </row>
    <row r="120" ht="12.0" customHeight="1">
      <c r="A120" s="16" t="s">
        <v>170</v>
      </c>
      <c r="B120" s="78">
        <v>0.055</v>
      </c>
      <c r="C120" s="24">
        <f t="shared" ref="C120:N120" si="211">(C$112+C$113+SUM($C$114:$N$114)/12)*$B120</f>
        <v>77</v>
      </c>
      <c r="D120" s="24">
        <f t="shared" si="211"/>
        <v>77</v>
      </c>
      <c r="E120" s="24">
        <f t="shared" si="211"/>
        <v>77</v>
      </c>
      <c r="F120" s="24">
        <f t="shared" si="211"/>
        <v>77</v>
      </c>
      <c r="G120" s="24">
        <f t="shared" si="211"/>
        <v>77</v>
      </c>
      <c r="H120" s="24">
        <f t="shared" si="211"/>
        <v>77</v>
      </c>
      <c r="I120" s="24">
        <f t="shared" si="211"/>
        <v>77</v>
      </c>
      <c r="J120" s="24">
        <f t="shared" si="211"/>
        <v>77</v>
      </c>
      <c r="K120" s="24">
        <f t="shared" si="211"/>
        <v>77</v>
      </c>
      <c r="L120" s="24">
        <f t="shared" si="211"/>
        <v>77</v>
      </c>
      <c r="M120" s="24">
        <f t="shared" si="211"/>
        <v>77</v>
      </c>
      <c r="N120" s="24">
        <f t="shared" si="211"/>
        <v>77</v>
      </c>
      <c r="O120" s="24">
        <f t="shared" si="198"/>
        <v>924</v>
      </c>
      <c r="P120" s="24">
        <f t="shared" ref="P120:S120" si="212">SUM(P112:P114)*$B120*(1+P$3)</f>
        <v>924</v>
      </c>
      <c r="Q120" s="24">
        <f t="shared" si="212"/>
        <v>924</v>
      </c>
      <c r="R120" s="24">
        <f t="shared" si="212"/>
        <v>924</v>
      </c>
      <c r="S120" s="24">
        <f t="shared" si="212"/>
        <v>924</v>
      </c>
      <c r="T120" s="16"/>
      <c r="U120" s="16"/>
      <c r="V120" s="16"/>
      <c r="W120" s="16"/>
      <c r="X120" s="16"/>
      <c r="Y120" s="16"/>
      <c r="Z120" s="16"/>
    </row>
    <row r="121" ht="12.0" customHeight="1">
      <c r="A121" s="16" t="s">
        <v>171</v>
      </c>
      <c r="B121" s="46">
        <v>0.006</v>
      </c>
      <c r="C121" s="24">
        <f t="shared" ref="C121:N121" si="213">(C$112+C$113+SUM($C$114:$N$114)/12)*$B121</f>
        <v>8.4</v>
      </c>
      <c r="D121" s="24">
        <f t="shared" si="213"/>
        <v>8.4</v>
      </c>
      <c r="E121" s="24">
        <f t="shared" si="213"/>
        <v>8.4</v>
      </c>
      <c r="F121" s="24">
        <f t="shared" si="213"/>
        <v>8.4</v>
      </c>
      <c r="G121" s="24">
        <f t="shared" si="213"/>
        <v>8.4</v>
      </c>
      <c r="H121" s="24">
        <f t="shared" si="213"/>
        <v>8.4</v>
      </c>
      <c r="I121" s="24">
        <f t="shared" si="213"/>
        <v>8.4</v>
      </c>
      <c r="J121" s="24">
        <f t="shared" si="213"/>
        <v>8.4</v>
      </c>
      <c r="K121" s="24">
        <f t="shared" si="213"/>
        <v>8.4</v>
      </c>
      <c r="L121" s="24">
        <f t="shared" si="213"/>
        <v>8.4</v>
      </c>
      <c r="M121" s="24">
        <f t="shared" si="213"/>
        <v>8.4</v>
      </c>
      <c r="N121" s="24">
        <f t="shared" si="213"/>
        <v>8.4</v>
      </c>
      <c r="O121" s="24">
        <f t="shared" si="198"/>
        <v>100.8</v>
      </c>
      <c r="P121" s="24">
        <f t="shared" ref="P121:S121" si="214">SUM(P112:P114)*$B121*(1+P$3)</f>
        <v>100.8</v>
      </c>
      <c r="Q121" s="24">
        <f t="shared" si="214"/>
        <v>100.8</v>
      </c>
      <c r="R121" s="24">
        <f t="shared" si="214"/>
        <v>100.8</v>
      </c>
      <c r="S121" s="24">
        <f t="shared" si="214"/>
        <v>100.8</v>
      </c>
      <c r="T121" s="16"/>
      <c r="U121" s="16"/>
      <c r="V121" s="16"/>
      <c r="W121" s="16"/>
      <c r="X121" s="16"/>
      <c r="Y121" s="16"/>
      <c r="Z121" s="16"/>
    </row>
    <row r="122" ht="12.0" customHeight="1">
      <c r="A122" s="16" t="s">
        <v>172</v>
      </c>
      <c r="B122" s="46">
        <v>0.002</v>
      </c>
      <c r="C122" s="24">
        <f t="shared" ref="C122:N122" si="215">(C$112+C$113+SUM($C$114:$N$114)/12)*$B122</f>
        <v>2.8</v>
      </c>
      <c r="D122" s="24">
        <f t="shared" si="215"/>
        <v>2.8</v>
      </c>
      <c r="E122" s="24">
        <f t="shared" si="215"/>
        <v>2.8</v>
      </c>
      <c r="F122" s="24">
        <f t="shared" si="215"/>
        <v>2.8</v>
      </c>
      <c r="G122" s="24">
        <f t="shared" si="215"/>
        <v>2.8</v>
      </c>
      <c r="H122" s="24">
        <f t="shared" si="215"/>
        <v>2.8</v>
      </c>
      <c r="I122" s="24">
        <f t="shared" si="215"/>
        <v>2.8</v>
      </c>
      <c r="J122" s="24">
        <f t="shared" si="215"/>
        <v>2.8</v>
      </c>
      <c r="K122" s="24">
        <f t="shared" si="215"/>
        <v>2.8</v>
      </c>
      <c r="L122" s="24">
        <f t="shared" si="215"/>
        <v>2.8</v>
      </c>
      <c r="M122" s="24">
        <f t="shared" si="215"/>
        <v>2.8</v>
      </c>
      <c r="N122" s="24">
        <f t="shared" si="215"/>
        <v>2.8</v>
      </c>
      <c r="O122" s="24">
        <f t="shared" si="198"/>
        <v>33.6</v>
      </c>
      <c r="P122" s="24">
        <f t="shared" ref="P122:S122" si="216">SUM(P112:P114)*$B122*(1+P$3)</f>
        <v>33.6</v>
      </c>
      <c r="Q122" s="24">
        <f t="shared" si="216"/>
        <v>33.6</v>
      </c>
      <c r="R122" s="24">
        <f t="shared" si="216"/>
        <v>33.6</v>
      </c>
      <c r="S122" s="24">
        <f t="shared" si="216"/>
        <v>33.6</v>
      </c>
      <c r="T122" s="16"/>
      <c r="U122" s="16"/>
      <c r="V122" s="16"/>
      <c r="W122" s="16"/>
      <c r="X122" s="16"/>
      <c r="Y122" s="16"/>
      <c r="Z122" s="16"/>
    </row>
    <row r="123" ht="12.0" customHeight="1">
      <c r="A123" s="16" t="s">
        <v>173</v>
      </c>
      <c r="B123" s="78">
        <v>0.0065</v>
      </c>
      <c r="C123" s="24">
        <f t="shared" ref="C123:N123" si="217">(C$112+C$113+SUM($C$114:$N$114)/12)*$B123</f>
        <v>9.1</v>
      </c>
      <c r="D123" s="24">
        <f t="shared" si="217"/>
        <v>9.1</v>
      </c>
      <c r="E123" s="24">
        <f t="shared" si="217"/>
        <v>9.1</v>
      </c>
      <c r="F123" s="24">
        <f t="shared" si="217"/>
        <v>9.1</v>
      </c>
      <c r="G123" s="24">
        <f t="shared" si="217"/>
        <v>9.1</v>
      </c>
      <c r="H123" s="24">
        <f t="shared" si="217"/>
        <v>9.1</v>
      </c>
      <c r="I123" s="24">
        <f t="shared" si="217"/>
        <v>9.1</v>
      </c>
      <c r="J123" s="24">
        <f t="shared" si="217"/>
        <v>9.1</v>
      </c>
      <c r="K123" s="24">
        <f t="shared" si="217"/>
        <v>9.1</v>
      </c>
      <c r="L123" s="24">
        <f t="shared" si="217"/>
        <v>9.1</v>
      </c>
      <c r="M123" s="24">
        <f t="shared" si="217"/>
        <v>9.1</v>
      </c>
      <c r="N123" s="24">
        <f t="shared" si="217"/>
        <v>9.1</v>
      </c>
      <c r="O123" s="24">
        <f t="shared" si="198"/>
        <v>109.2</v>
      </c>
      <c r="P123" s="24">
        <f t="shared" ref="P123:S123" si="218">SUM(P112:P114)*$B123*(1+P$3)</f>
        <v>109.2</v>
      </c>
      <c r="Q123" s="24">
        <f t="shared" si="218"/>
        <v>109.2</v>
      </c>
      <c r="R123" s="24">
        <f t="shared" si="218"/>
        <v>109.2</v>
      </c>
      <c r="S123" s="24">
        <f t="shared" si="218"/>
        <v>109.2</v>
      </c>
      <c r="T123" s="16"/>
      <c r="U123" s="16"/>
      <c r="V123" s="16"/>
      <c r="W123" s="16"/>
      <c r="X123" s="16"/>
      <c r="Y123" s="16"/>
      <c r="Z123" s="16"/>
    </row>
    <row r="124" ht="12.0" customHeight="1">
      <c r="A124" s="16" t="s">
        <v>174</v>
      </c>
      <c r="B124" s="78">
        <v>0.0035</v>
      </c>
      <c r="C124" s="24">
        <f t="shared" ref="C124:N124" si="219">(C$112+C$113+SUM($C$114:$N$114)/12)*$B124</f>
        <v>4.9</v>
      </c>
      <c r="D124" s="24">
        <f t="shared" si="219"/>
        <v>4.9</v>
      </c>
      <c r="E124" s="24">
        <f t="shared" si="219"/>
        <v>4.9</v>
      </c>
      <c r="F124" s="24">
        <f t="shared" si="219"/>
        <v>4.9</v>
      </c>
      <c r="G124" s="24">
        <f t="shared" si="219"/>
        <v>4.9</v>
      </c>
      <c r="H124" s="24">
        <f t="shared" si="219"/>
        <v>4.9</v>
      </c>
      <c r="I124" s="24">
        <f t="shared" si="219"/>
        <v>4.9</v>
      </c>
      <c r="J124" s="24">
        <f t="shared" si="219"/>
        <v>4.9</v>
      </c>
      <c r="K124" s="24">
        <f t="shared" si="219"/>
        <v>4.9</v>
      </c>
      <c r="L124" s="24">
        <f t="shared" si="219"/>
        <v>4.9</v>
      </c>
      <c r="M124" s="24">
        <f t="shared" si="219"/>
        <v>4.9</v>
      </c>
      <c r="N124" s="24">
        <f t="shared" si="219"/>
        <v>4.9</v>
      </c>
      <c r="O124" s="24">
        <f t="shared" si="198"/>
        <v>58.8</v>
      </c>
      <c r="P124" s="24">
        <f t="shared" ref="P124:S124" si="220">SUM(P112:P114)*$B124*(1+P$3)</f>
        <v>58.8</v>
      </c>
      <c r="Q124" s="24">
        <f t="shared" si="220"/>
        <v>58.8</v>
      </c>
      <c r="R124" s="24">
        <f t="shared" si="220"/>
        <v>58.8</v>
      </c>
      <c r="S124" s="24">
        <f t="shared" si="220"/>
        <v>58.8</v>
      </c>
      <c r="T124" s="16"/>
      <c r="U124" s="16"/>
      <c r="V124" s="16"/>
      <c r="W124" s="16"/>
      <c r="X124" s="16"/>
      <c r="Y124" s="16"/>
      <c r="Z124" s="16"/>
    </row>
    <row r="125" ht="12.0" customHeight="1">
      <c r="A125" s="44" t="s">
        <v>180</v>
      </c>
      <c r="C125" s="44" t="s">
        <v>73</v>
      </c>
      <c r="D125" s="44" t="s">
        <v>74</v>
      </c>
      <c r="E125" s="44" t="s">
        <v>75</v>
      </c>
      <c r="F125" s="44" t="s">
        <v>76</v>
      </c>
      <c r="G125" s="44" t="s">
        <v>77</v>
      </c>
      <c r="H125" s="44" t="s">
        <v>78</v>
      </c>
      <c r="I125" s="44" t="s">
        <v>79</v>
      </c>
      <c r="J125" s="44" t="s">
        <v>80</v>
      </c>
      <c r="K125" s="44" t="s">
        <v>81</v>
      </c>
      <c r="L125" s="44" t="s">
        <v>82</v>
      </c>
      <c r="M125" s="44" t="s">
        <v>83</v>
      </c>
      <c r="N125" s="44" t="s">
        <v>84</v>
      </c>
      <c r="O125" s="44" t="s">
        <v>26</v>
      </c>
      <c r="P125" s="44" t="s">
        <v>27</v>
      </c>
      <c r="Q125" s="44" t="s">
        <v>28</v>
      </c>
      <c r="R125" s="44" t="s">
        <v>29</v>
      </c>
      <c r="S125" s="44" t="s">
        <v>30</v>
      </c>
      <c r="T125" s="16"/>
      <c r="U125" s="16"/>
      <c r="V125" s="16"/>
      <c r="W125" s="16"/>
      <c r="X125" s="16"/>
      <c r="Y125" s="16"/>
      <c r="Z125" s="16"/>
    </row>
    <row r="126" ht="12.0" customHeight="1">
      <c r="A126" s="16" t="s">
        <v>164</v>
      </c>
      <c r="C126" s="79">
        <v>1200.0</v>
      </c>
      <c r="D126" s="24">
        <f t="shared" ref="D126:N126" si="221">$C126</f>
        <v>1200</v>
      </c>
      <c r="E126" s="24">
        <f t="shared" si="221"/>
        <v>1200</v>
      </c>
      <c r="F126" s="24">
        <f t="shared" si="221"/>
        <v>1200</v>
      </c>
      <c r="G126" s="24">
        <f t="shared" si="221"/>
        <v>1200</v>
      </c>
      <c r="H126" s="24">
        <f t="shared" si="221"/>
        <v>1200</v>
      </c>
      <c r="I126" s="24">
        <f t="shared" si="221"/>
        <v>1200</v>
      </c>
      <c r="J126" s="24">
        <f t="shared" si="221"/>
        <v>1200</v>
      </c>
      <c r="K126" s="24">
        <f t="shared" si="221"/>
        <v>1200</v>
      </c>
      <c r="L126" s="24">
        <f t="shared" si="221"/>
        <v>1200</v>
      </c>
      <c r="M126" s="24">
        <f t="shared" si="221"/>
        <v>1200</v>
      </c>
      <c r="N126" s="24">
        <f t="shared" si="221"/>
        <v>1200</v>
      </c>
      <c r="O126" s="24">
        <f t="shared" ref="O126:O138" si="224">SUM(C126:N126)</f>
        <v>14400</v>
      </c>
      <c r="P126" s="24">
        <f t="shared" ref="P126:S126" si="222">O126*(1+P$1)</f>
        <v>14400</v>
      </c>
      <c r="Q126" s="24">
        <f t="shared" si="222"/>
        <v>14400</v>
      </c>
      <c r="R126" s="24">
        <f t="shared" si="222"/>
        <v>14400</v>
      </c>
      <c r="S126" s="24">
        <f t="shared" si="222"/>
        <v>14400</v>
      </c>
      <c r="T126" s="16"/>
      <c r="U126" s="16"/>
      <c r="V126" s="16"/>
      <c r="W126" s="16"/>
      <c r="X126" s="16"/>
      <c r="Y126" s="16"/>
      <c r="Z126" s="16"/>
    </row>
    <row r="127" ht="12.0" customHeight="1">
      <c r="A127" s="16" t="s">
        <v>165</v>
      </c>
      <c r="C127" s="77"/>
      <c r="D127" s="24" t="str">
        <f t="shared" ref="D127:N127" si="223">$C127</f>
        <v/>
      </c>
      <c r="E127" s="24" t="str">
        <f t="shared" si="223"/>
        <v/>
      </c>
      <c r="F127" s="24" t="str">
        <f t="shared" si="223"/>
        <v/>
      </c>
      <c r="G127" s="24" t="str">
        <f t="shared" si="223"/>
        <v/>
      </c>
      <c r="H127" s="24" t="str">
        <f t="shared" si="223"/>
        <v/>
      </c>
      <c r="I127" s="24" t="str">
        <f t="shared" si="223"/>
        <v/>
      </c>
      <c r="J127" s="24" t="str">
        <f t="shared" si="223"/>
        <v/>
      </c>
      <c r="K127" s="24" t="str">
        <f t="shared" si="223"/>
        <v/>
      </c>
      <c r="L127" s="24" t="str">
        <f t="shared" si="223"/>
        <v/>
      </c>
      <c r="M127" s="24" t="str">
        <f t="shared" si="223"/>
        <v/>
      </c>
      <c r="N127" s="24" t="str">
        <f t="shared" si="223"/>
        <v/>
      </c>
      <c r="O127" s="24">
        <f t="shared" si="224"/>
        <v>0</v>
      </c>
      <c r="P127" s="24">
        <f t="shared" ref="P127:S127" si="225">O127*(1+P$1)</f>
        <v>0</v>
      </c>
      <c r="Q127" s="24">
        <f t="shared" si="225"/>
        <v>0</v>
      </c>
      <c r="R127" s="24">
        <f t="shared" si="225"/>
        <v>0</v>
      </c>
      <c r="S127" s="24">
        <f t="shared" si="225"/>
        <v>0</v>
      </c>
      <c r="T127" s="16"/>
      <c r="U127" s="16"/>
      <c r="V127" s="16"/>
      <c r="W127" s="16"/>
      <c r="X127" s="16"/>
      <c r="Y127" s="16"/>
      <c r="Z127" s="16"/>
    </row>
    <row r="128" ht="12.0" customHeight="1">
      <c r="A128" s="16" t="s">
        <v>157</v>
      </c>
      <c r="C128" s="24"/>
      <c r="D128" s="24"/>
      <c r="E128" s="77"/>
      <c r="F128" s="24"/>
      <c r="G128" s="24"/>
      <c r="H128" s="77">
        <f>C126</f>
        <v>1200</v>
      </c>
      <c r="I128" s="24"/>
      <c r="J128" s="24"/>
      <c r="K128" s="77"/>
      <c r="L128" s="24"/>
      <c r="M128" s="24"/>
      <c r="N128" s="77">
        <f>C126</f>
        <v>1200</v>
      </c>
      <c r="O128" s="24">
        <f t="shared" si="224"/>
        <v>2400</v>
      </c>
      <c r="P128" s="24">
        <f t="shared" ref="P128:S128" si="226">O128*(1+P$1)</f>
        <v>2400</v>
      </c>
      <c r="Q128" s="24">
        <f t="shared" si="226"/>
        <v>2400</v>
      </c>
      <c r="R128" s="24">
        <f t="shared" si="226"/>
        <v>2400</v>
      </c>
      <c r="S128" s="24">
        <f t="shared" si="226"/>
        <v>2400</v>
      </c>
      <c r="T128" s="16"/>
      <c r="U128" s="16"/>
      <c r="V128" s="16"/>
      <c r="W128" s="16"/>
      <c r="X128" s="16"/>
      <c r="Y128" s="16"/>
      <c r="Z128" s="16"/>
    </row>
    <row r="129" ht="12.0" customHeight="1">
      <c r="A129" s="16" t="s">
        <v>158</v>
      </c>
      <c r="B129" s="78">
        <v>0.1</v>
      </c>
      <c r="C129" s="24">
        <f t="shared" ref="C129:N129" si="227">SUM(C126:C128)*$B129</f>
        <v>120</v>
      </c>
      <c r="D129" s="24">
        <f t="shared" si="227"/>
        <v>120</v>
      </c>
      <c r="E129" s="24">
        <f t="shared" si="227"/>
        <v>120</v>
      </c>
      <c r="F129" s="24">
        <f t="shared" si="227"/>
        <v>120</v>
      </c>
      <c r="G129" s="24">
        <f t="shared" si="227"/>
        <v>120</v>
      </c>
      <c r="H129" s="24">
        <f t="shared" si="227"/>
        <v>240</v>
      </c>
      <c r="I129" s="24">
        <f t="shared" si="227"/>
        <v>120</v>
      </c>
      <c r="J129" s="24">
        <f t="shared" si="227"/>
        <v>120</v>
      </c>
      <c r="K129" s="24">
        <f t="shared" si="227"/>
        <v>120</v>
      </c>
      <c r="L129" s="24">
        <f t="shared" si="227"/>
        <v>120</v>
      </c>
      <c r="M129" s="24">
        <f t="shared" si="227"/>
        <v>120</v>
      </c>
      <c r="N129" s="24">
        <f t="shared" si="227"/>
        <v>240</v>
      </c>
      <c r="O129" s="24">
        <f t="shared" si="224"/>
        <v>1680</v>
      </c>
      <c r="P129" s="24">
        <f t="shared" ref="P129:S129" si="228">SUM(P126:P128)*$B129</f>
        <v>1680</v>
      </c>
      <c r="Q129" s="24">
        <f t="shared" si="228"/>
        <v>1680</v>
      </c>
      <c r="R129" s="24">
        <f t="shared" si="228"/>
        <v>1680</v>
      </c>
      <c r="S129" s="24">
        <f t="shared" si="228"/>
        <v>1680</v>
      </c>
      <c r="T129" s="16"/>
      <c r="U129" s="16"/>
      <c r="V129" s="16"/>
      <c r="W129" s="16"/>
      <c r="X129" s="16"/>
      <c r="Y129" s="16"/>
      <c r="Z129" s="16"/>
    </row>
    <row r="130" ht="12.0" customHeight="1">
      <c r="A130" s="16" t="s">
        <v>166</v>
      </c>
      <c r="B130" s="46">
        <v>0.047</v>
      </c>
      <c r="C130" s="24">
        <f t="shared" ref="C130:N130" si="229">(C$126+C$127+SUM($C$128:$N$128)/12)*$B130</f>
        <v>65.8</v>
      </c>
      <c r="D130" s="24">
        <f t="shared" si="229"/>
        <v>65.8</v>
      </c>
      <c r="E130" s="24">
        <f t="shared" si="229"/>
        <v>65.8</v>
      </c>
      <c r="F130" s="24">
        <f t="shared" si="229"/>
        <v>65.8</v>
      </c>
      <c r="G130" s="24">
        <f t="shared" si="229"/>
        <v>65.8</v>
      </c>
      <c r="H130" s="24">
        <f t="shared" si="229"/>
        <v>65.8</v>
      </c>
      <c r="I130" s="24">
        <f t="shared" si="229"/>
        <v>65.8</v>
      </c>
      <c r="J130" s="24">
        <f t="shared" si="229"/>
        <v>65.8</v>
      </c>
      <c r="K130" s="24">
        <f t="shared" si="229"/>
        <v>65.8</v>
      </c>
      <c r="L130" s="24">
        <f t="shared" si="229"/>
        <v>65.8</v>
      </c>
      <c r="M130" s="24">
        <f t="shared" si="229"/>
        <v>65.8</v>
      </c>
      <c r="N130" s="24">
        <f t="shared" si="229"/>
        <v>65.8</v>
      </c>
      <c r="O130" s="24">
        <f t="shared" si="224"/>
        <v>789.6</v>
      </c>
      <c r="P130" s="24">
        <f t="shared" ref="P130:S130" si="230">SUM(P126:P128)*$B130*(1+P$3)</f>
        <v>789.6</v>
      </c>
      <c r="Q130" s="24">
        <f t="shared" si="230"/>
        <v>789.6</v>
      </c>
      <c r="R130" s="24">
        <f t="shared" si="230"/>
        <v>789.6</v>
      </c>
      <c r="S130" s="24">
        <f t="shared" si="230"/>
        <v>789.6</v>
      </c>
      <c r="T130" s="16"/>
      <c r="U130" s="16"/>
      <c r="V130" s="16"/>
      <c r="W130" s="16"/>
      <c r="X130" s="16"/>
      <c r="Y130" s="16"/>
      <c r="Z130" s="16"/>
    </row>
    <row r="131" ht="12.0" customHeight="1">
      <c r="A131" s="16" t="s">
        <v>167</v>
      </c>
      <c r="B131" s="78">
        <v>0.0155</v>
      </c>
      <c r="C131" s="24">
        <f t="shared" ref="C131:N131" si="231">(C$126+C$127+SUM($C$128:$N$128)/12)*$B131</f>
        <v>21.7</v>
      </c>
      <c r="D131" s="24">
        <f t="shared" si="231"/>
        <v>21.7</v>
      </c>
      <c r="E131" s="24">
        <f t="shared" si="231"/>
        <v>21.7</v>
      </c>
      <c r="F131" s="24">
        <f t="shared" si="231"/>
        <v>21.7</v>
      </c>
      <c r="G131" s="24">
        <f t="shared" si="231"/>
        <v>21.7</v>
      </c>
      <c r="H131" s="24">
        <f t="shared" si="231"/>
        <v>21.7</v>
      </c>
      <c r="I131" s="24">
        <f t="shared" si="231"/>
        <v>21.7</v>
      </c>
      <c r="J131" s="24">
        <f t="shared" si="231"/>
        <v>21.7</v>
      </c>
      <c r="K131" s="24">
        <f t="shared" si="231"/>
        <v>21.7</v>
      </c>
      <c r="L131" s="24">
        <f t="shared" si="231"/>
        <v>21.7</v>
      </c>
      <c r="M131" s="24">
        <f t="shared" si="231"/>
        <v>21.7</v>
      </c>
      <c r="N131" s="24">
        <f t="shared" si="231"/>
        <v>21.7</v>
      </c>
      <c r="O131" s="24">
        <f t="shared" si="224"/>
        <v>260.4</v>
      </c>
      <c r="P131" s="24">
        <f t="shared" ref="P131:S131" si="232">SUM(P126:P128)*$B131*(1+P$3)</f>
        <v>260.4</v>
      </c>
      <c r="Q131" s="24">
        <f t="shared" si="232"/>
        <v>260.4</v>
      </c>
      <c r="R131" s="24">
        <f t="shared" si="232"/>
        <v>260.4</v>
      </c>
      <c r="S131" s="24">
        <f t="shared" si="232"/>
        <v>260.4</v>
      </c>
      <c r="T131" s="16"/>
      <c r="U131" s="16"/>
      <c r="V131" s="16"/>
      <c r="W131" s="16"/>
      <c r="X131" s="16"/>
      <c r="Y131" s="16"/>
      <c r="Z131" s="16"/>
    </row>
    <row r="132" ht="12.0" customHeight="1">
      <c r="A132" s="16" t="s">
        <v>168</v>
      </c>
      <c r="B132" s="46">
        <v>0.001</v>
      </c>
      <c r="C132" s="24">
        <f t="shared" ref="C132:N132" si="233">(C$126+C$127+SUM($C$128:$N$128)/12)*$B132</f>
        <v>1.4</v>
      </c>
      <c r="D132" s="24">
        <f t="shared" si="233"/>
        <v>1.4</v>
      </c>
      <c r="E132" s="24">
        <f t="shared" si="233"/>
        <v>1.4</v>
      </c>
      <c r="F132" s="24">
        <f t="shared" si="233"/>
        <v>1.4</v>
      </c>
      <c r="G132" s="24">
        <f t="shared" si="233"/>
        <v>1.4</v>
      </c>
      <c r="H132" s="24">
        <f t="shared" si="233"/>
        <v>1.4</v>
      </c>
      <c r="I132" s="24">
        <f t="shared" si="233"/>
        <v>1.4</v>
      </c>
      <c r="J132" s="24">
        <f t="shared" si="233"/>
        <v>1.4</v>
      </c>
      <c r="K132" s="24">
        <f t="shared" si="233"/>
        <v>1.4</v>
      </c>
      <c r="L132" s="24">
        <f t="shared" si="233"/>
        <v>1.4</v>
      </c>
      <c r="M132" s="24">
        <f t="shared" si="233"/>
        <v>1.4</v>
      </c>
      <c r="N132" s="24">
        <f t="shared" si="233"/>
        <v>1.4</v>
      </c>
      <c r="O132" s="24">
        <f t="shared" si="224"/>
        <v>16.8</v>
      </c>
      <c r="P132" s="24">
        <f t="shared" ref="P132:S132" si="234">SUM(P126:P128)*$B132*(1+P$3)</f>
        <v>16.8</v>
      </c>
      <c r="Q132" s="24">
        <f t="shared" si="234"/>
        <v>16.8</v>
      </c>
      <c r="R132" s="24">
        <f t="shared" si="234"/>
        <v>16.8</v>
      </c>
      <c r="S132" s="24">
        <f t="shared" si="234"/>
        <v>16.8</v>
      </c>
      <c r="T132" s="16"/>
      <c r="U132" s="16"/>
      <c r="V132" s="16"/>
      <c r="W132" s="16"/>
      <c r="X132" s="16"/>
      <c r="Y132" s="16"/>
      <c r="Z132" s="16"/>
    </row>
    <row r="133" ht="12.0" customHeight="1">
      <c r="A133" s="16" t="s">
        <v>169</v>
      </c>
      <c r="B133" s="46">
        <v>0.236</v>
      </c>
      <c r="C133" s="24">
        <f t="shared" ref="C133:N133" si="235">(C$126+C$127+SUM($C$128:$N$128)/12)*$B133</f>
        <v>330.4</v>
      </c>
      <c r="D133" s="24">
        <f t="shared" si="235"/>
        <v>330.4</v>
      </c>
      <c r="E133" s="24">
        <f t="shared" si="235"/>
        <v>330.4</v>
      </c>
      <c r="F133" s="24">
        <f t="shared" si="235"/>
        <v>330.4</v>
      </c>
      <c r="G133" s="24">
        <f t="shared" si="235"/>
        <v>330.4</v>
      </c>
      <c r="H133" s="24">
        <f t="shared" si="235"/>
        <v>330.4</v>
      </c>
      <c r="I133" s="24">
        <f t="shared" si="235"/>
        <v>330.4</v>
      </c>
      <c r="J133" s="24">
        <f t="shared" si="235"/>
        <v>330.4</v>
      </c>
      <c r="K133" s="24">
        <f t="shared" si="235"/>
        <v>330.4</v>
      </c>
      <c r="L133" s="24">
        <f t="shared" si="235"/>
        <v>330.4</v>
      </c>
      <c r="M133" s="24">
        <f t="shared" si="235"/>
        <v>330.4</v>
      </c>
      <c r="N133" s="24">
        <f t="shared" si="235"/>
        <v>330.4</v>
      </c>
      <c r="O133" s="24">
        <f t="shared" si="224"/>
        <v>3964.8</v>
      </c>
      <c r="P133" s="24">
        <f t="shared" ref="P133:S133" si="236">SUM(P126:P128)*$B133*(1+P$3)</f>
        <v>3964.8</v>
      </c>
      <c r="Q133" s="24">
        <f t="shared" si="236"/>
        <v>3964.8</v>
      </c>
      <c r="R133" s="24">
        <f t="shared" si="236"/>
        <v>3964.8</v>
      </c>
      <c r="S133" s="24">
        <f t="shared" si="236"/>
        <v>3964.8</v>
      </c>
      <c r="T133" s="16"/>
      <c r="U133" s="16"/>
      <c r="V133" s="16"/>
      <c r="W133" s="16"/>
      <c r="X133" s="16"/>
      <c r="Y133" s="16"/>
      <c r="Z133" s="16"/>
    </row>
    <row r="134" ht="12.0" customHeight="1">
      <c r="A134" s="16" t="s">
        <v>170</v>
      </c>
      <c r="B134" s="78">
        <v>0.055</v>
      </c>
      <c r="C134" s="24">
        <f t="shared" ref="C134:N134" si="237">(C$126+C$127+SUM($C$128:$N$128)/12)*$B134</f>
        <v>77</v>
      </c>
      <c r="D134" s="24">
        <f t="shared" si="237"/>
        <v>77</v>
      </c>
      <c r="E134" s="24">
        <f t="shared" si="237"/>
        <v>77</v>
      </c>
      <c r="F134" s="24">
        <f t="shared" si="237"/>
        <v>77</v>
      </c>
      <c r="G134" s="24">
        <f t="shared" si="237"/>
        <v>77</v>
      </c>
      <c r="H134" s="24">
        <f t="shared" si="237"/>
        <v>77</v>
      </c>
      <c r="I134" s="24">
        <f t="shared" si="237"/>
        <v>77</v>
      </c>
      <c r="J134" s="24">
        <f t="shared" si="237"/>
        <v>77</v>
      </c>
      <c r="K134" s="24">
        <f t="shared" si="237"/>
        <v>77</v>
      </c>
      <c r="L134" s="24">
        <f t="shared" si="237"/>
        <v>77</v>
      </c>
      <c r="M134" s="24">
        <f t="shared" si="237"/>
        <v>77</v>
      </c>
      <c r="N134" s="24">
        <f t="shared" si="237"/>
        <v>77</v>
      </c>
      <c r="O134" s="24">
        <f t="shared" si="224"/>
        <v>924</v>
      </c>
      <c r="P134" s="24">
        <f t="shared" ref="P134:S134" si="238">SUM(P126:P128)*$B134*(1+P$3)</f>
        <v>924</v>
      </c>
      <c r="Q134" s="24">
        <f t="shared" si="238"/>
        <v>924</v>
      </c>
      <c r="R134" s="24">
        <f t="shared" si="238"/>
        <v>924</v>
      </c>
      <c r="S134" s="24">
        <f t="shared" si="238"/>
        <v>924</v>
      </c>
      <c r="T134" s="16"/>
      <c r="U134" s="16"/>
      <c r="V134" s="16"/>
      <c r="W134" s="16"/>
      <c r="X134" s="16"/>
      <c r="Y134" s="16"/>
      <c r="Z134" s="16"/>
    </row>
    <row r="135" ht="12.0" customHeight="1">
      <c r="A135" s="16" t="s">
        <v>171</v>
      </c>
      <c r="B135" s="46">
        <v>0.006</v>
      </c>
      <c r="C135" s="24">
        <f t="shared" ref="C135:N135" si="239">(C$126+C$127+SUM($C$128:$N$128)/12)*$B135</f>
        <v>8.4</v>
      </c>
      <c r="D135" s="24">
        <f t="shared" si="239"/>
        <v>8.4</v>
      </c>
      <c r="E135" s="24">
        <f t="shared" si="239"/>
        <v>8.4</v>
      </c>
      <c r="F135" s="24">
        <f t="shared" si="239"/>
        <v>8.4</v>
      </c>
      <c r="G135" s="24">
        <f t="shared" si="239"/>
        <v>8.4</v>
      </c>
      <c r="H135" s="24">
        <f t="shared" si="239"/>
        <v>8.4</v>
      </c>
      <c r="I135" s="24">
        <f t="shared" si="239"/>
        <v>8.4</v>
      </c>
      <c r="J135" s="24">
        <f t="shared" si="239"/>
        <v>8.4</v>
      </c>
      <c r="K135" s="24">
        <f t="shared" si="239"/>
        <v>8.4</v>
      </c>
      <c r="L135" s="24">
        <f t="shared" si="239"/>
        <v>8.4</v>
      </c>
      <c r="M135" s="24">
        <f t="shared" si="239"/>
        <v>8.4</v>
      </c>
      <c r="N135" s="24">
        <f t="shared" si="239"/>
        <v>8.4</v>
      </c>
      <c r="O135" s="24">
        <f t="shared" si="224"/>
        <v>100.8</v>
      </c>
      <c r="P135" s="24">
        <f t="shared" ref="P135:S135" si="240">SUM(P126:P128)*$B135*(1+P$3)</f>
        <v>100.8</v>
      </c>
      <c r="Q135" s="24">
        <f t="shared" si="240"/>
        <v>100.8</v>
      </c>
      <c r="R135" s="24">
        <f t="shared" si="240"/>
        <v>100.8</v>
      </c>
      <c r="S135" s="24">
        <f t="shared" si="240"/>
        <v>100.8</v>
      </c>
      <c r="T135" s="16"/>
      <c r="U135" s="16"/>
      <c r="V135" s="16"/>
      <c r="W135" s="16"/>
      <c r="X135" s="16"/>
      <c r="Y135" s="16"/>
      <c r="Z135" s="16"/>
    </row>
    <row r="136" ht="12.0" customHeight="1">
      <c r="A136" s="16" t="s">
        <v>172</v>
      </c>
      <c r="B136" s="46">
        <v>0.002</v>
      </c>
      <c r="C136" s="24">
        <f t="shared" ref="C136:N136" si="241">(C$126+C$127+SUM($C$128:$N$128)/12)*$B136</f>
        <v>2.8</v>
      </c>
      <c r="D136" s="24">
        <f t="shared" si="241"/>
        <v>2.8</v>
      </c>
      <c r="E136" s="24">
        <f t="shared" si="241"/>
        <v>2.8</v>
      </c>
      <c r="F136" s="24">
        <f t="shared" si="241"/>
        <v>2.8</v>
      </c>
      <c r="G136" s="24">
        <f t="shared" si="241"/>
        <v>2.8</v>
      </c>
      <c r="H136" s="24">
        <f t="shared" si="241"/>
        <v>2.8</v>
      </c>
      <c r="I136" s="24">
        <f t="shared" si="241"/>
        <v>2.8</v>
      </c>
      <c r="J136" s="24">
        <f t="shared" si="241"/>
        <v>2.8</v>
      </c>
      <c r="K136" s="24">
        <f t="shared" si="241"/>
        <v>2.8</v>
      </c>
      <c r="L136" s="24">
        <f t="shared" si="241"/>
        <v>2.8</v>
      </c>
      <c r="M136" s="24">
        <f t="shared" si="241"/>
        <v>2.8</v>
      </c>
      <c r="N136" s="24">
        <f t="shared" si="241"/>
        <v>2.8</v>
      </c>
      <c r="O136" s="24">
        <f t="shared" si="224"/>
        <v>33.6</v>
      </c>
      <c r="P136" s="24">
        <f t="shared" ref="P136:S136" si="242">SUM(P126:P128)*$B136*(1+P$3)</f>
        <v>33.6</v>
      </c>
      <c r="Q136" s="24">
        <f t="shared" si="242"/>
        <v>33.6</v>
      </c>
      <c r="R136" s="24">
        <f t="shared" si="242"/>
        <v>33.6</v>
      </c>
      <c r="S136" s="24">
        <f t="shared" si="242"/>
        <v>33.6</v>
      </c>
      <c r="T136" s="16"/>
      <c r="U136" s="16"/>
      <c r="V136" s="16"/>
      <c r="W136" s="16"/>
      <c r="X136" s="16"/>
      <c r="Y136" s="16"/>
      <c r="Z136" s="16"/>
    </row>
    <row r="137" ht="12.0" customHeight="1">
      <c r="A137" s="16" t="s">
        <v>173</v>
      </c>
      <c r="B137" s="78">
        <v>0.0065</v>
      </c>
      <c r="C137" s="24">
        <f t="shared" ref="C137:N137" si="243">(C$126+C$127+SUM($C$128:$N$128)/12)*$B137</f>
        <v>9.1</v>
      </c>
      <c r="D137" s="24">
        <f t="shared" si="243"/>
        <v>9.1</v>
      </c>
      <c r="E137" s="24">
        <f t="shared" si="243"/>
        <v>9.1</v>
      </c>
      <c r="F137" s="24">
        <f t="shared" si="243"/>
        <v>9.1</v>
      </c>
      <c r="G137" s="24">
        <f t="shared" si="243"/>
        <v>9.1</v>
      </c>
      <c r="H137" s="24">
        <f t="shared" si="243"/>
        <v>9.1</v>
      </c>
      <c r="I137" s="24">
        <f t="shared" si="243"/>
        <v>9.1</v>
      </c>
      <c r="J137" s="24">
        <f t="shared" si="243"/>
        <v>9.1</v>
      </c>
      <c r="K137" s="24">
        <f t="shared" si="243"/>
        <v>9.1</v>
      </c>
      <c r="L137" s="24">
        <f t="shared" si="243"/>
        <v>9.1</v>
      </c>
      <c r="M137" s="24">
        <f t="shared" si="243"/>
        <v>9.1</v>
      </c>
      <c r="N137" s="24">
        <f t="shared" si="243"/>
        <v>9.1</v>
      </c>
      <c r="O137" s="24">
        <f t="shared" si="224"/>
        <v>109.2</v>
      </c>
      <c r="P137" s="24">
        <f t="shared" ref="P137:S137" si="244">SUM(P126:P128)*$B137*(1+P$3)</f>
        <v>109.2</v>
      </c>
      <c r="Q137" s="24">
        <f t="shared" si="244"/>
        <v>109.2</v>
      </c>
      <c r="R137" s="24">
        <f t="shared" si="244"/>
        <v>109.2</v>
      </c>
      <c r="S137" s="24">
        <f t="shared" si="244"/>
        <v>109.2</v>
      </c>
      <c r="T137" s="16"/>
      <c r="U137" s="16"/>
      <c r="V137" s="16"/>
      <c r="W137" s="16"/>
      <c r="X137" s="16"/>
      <c r="Y137" s="16"/>
      <c r="Z137" s="16"/>
    </row>
    <row r="138" ht="12.0" customHeight="1">
      <c r="A138" s="16" t="s">
        <v>174</v>
      </c>
      <c r="B138" s="78">
        <v>0.0035</v>
      </c>
      <c r="C138" s="24">
        <f t="shared" ref="C138:N138" si="245">(C$126+C$127+SUM($C$128:$N$128)/12)*$B138</f>
        <v>4.9</v>
      </c>
      <c r="D138" s="24">
        <f t="shared" si="245"/>
        <v>4.9</v>
      </c>
      <c r="E138" s="24">
        <f t="shared" si="245"/>
        <v>4.9</v>
      </c>
      <c r="F138" s="24">
        <f t="shared" si="245"/>
        <v>4.9</v>
      </c>
      <c r="G138" s="24">
        <f t="shared" si="245"/>
        <v>4.9</v>
      </c>
      <c r="H138" s="24">
        <f t="shared" si="245"/>
        <v>4.9</v>
      </c>
      <c r="I138" s="24">
        <f t="shared" si="245"/>
        <v>4.9</v>
      </c>
      <c r="J138" s="24">
        <f t="shared" si="245"/>
        <v>4.9</v>
      </c>
      <c r="K138" s="24">
        <f t="shared" si="245"/>
        <v>4.9</v>
      </c>
      <c r="L138" s="24">
        <f t="shared" si="245"/>
        <v>4.9</v>
      </c>
      <c r="M138" s="24">
        <f t="shared" si="245"/>
        <v>4.9</v>
      </c>
      <c r="N138" s="24">
        <f t="shared" si="245"/>
        <v>4.9</v>
      </c>
      <c r="O138" s="24">
        <f t="shared" si="224"/>
        <v>58.8</v>
      </c>
      <c r="P138" s="24">
        <f t="shared" ref="P138:S138" si="246">SUM(P126:P128)*$B138*(1+P$3)</f>
        <v>58.8</v>
      </c>
      <c r="Q138" s="24">
        <f t="shared" si="246"/>
        <v>58.8</v>
      </c>
      <c r="R138" s="24">
        <f t="shared" si="246"/>
        <v>58.8</v>
      </c>
      <c r="S138" s="24">
        <f t="shared" si="246"/>
        <v>58.8</v>
      </c>
      <c r="T138" s="16"/>
      <c r="U138" s="16"/>
      <c r="V138" s="16"/>
      <c r="W138" s="16"/>
      <c r="X138" s="16"/>
      <c r="Y138" s="16"/>
      <c r="Z138" s="16"/>
    </row>
    <row r="139" ht="12.0" customHeight="1">
      <c r="A139" s="44" t="s">
        <v>181</v>
      </c>
      <c r="C139" s="44" t="s">
        <v>73</v>
      </c>
      <c r="D139" s="44" t="s">
        <v>74</v>
      </c>
      <c r="E139" s="44" t="s">
        <v>75</v>
      </c>
      <c r="F139" s="44" t="s">
        <v>76</v>
      </c>
      <c r="G139" s="44" t="s">
        <v>77</v>
      </c>
      <c r="H139" s="44" t="s">
        <v>78</v>
      </c>
      <c r="I139" s="44" t="s">
        <v>79</v>
      </c>
      <c r="J139" s="44" t="s">
        <v>80</v>
      </c>
      <c r="K139" s="44" t="s">
        <v>81</v>
      </c>
      <c r="L139" s="44" t="s">
        <v>82</v>
      </c>
      <c r="M139" s="44" t="s">
        <v>83</v>
      </c>
      <c r="N139" s="44" t="s">
        <v>84</v>
      </c>
      <c r="O139" s="44" t="s">
        <v>26</v>
      </c>
      <c r="P139" s="44" t="s">
        <v>27</v>
      </c>
      <c r="Q139" s="44" t="s">
        <v>28</v>
      </c>
      <c r="R139" s="44" t="s">
        <v>29</v>
      </c>
      <c r="S139" s="44" t="s">
        <v>30</v>
      </c>
      <c r="T139" s="16"/>
      <c r="U139" s="16"/>
      <c r="V139" s="16"/>
      <c r="W139" s="16"/>
      <c r="X139" s="16"/>
      <c r="Y139" s="16"/>
      <c r="Z139" s="16"/>
    </row>
    <row r="140" ht="12.0" customHeight="1">
      <c r="A140" s="16" t="s">
        <v>164</v>
      </c>
      <c r="C140" s="79">
        <v>1200.0</v>
      </c>
      <c r="D140" s="24">
        <f t="shared" ref="D140:N140" si="247">$C140</f>
        <v>1200</v>
      </c>
      <c r="E140" s="24">
        <f t="shared" si="247"/>
        <v>1200</v>
      </c>
      <c r="F140" s="24">
        <f t="shared" si="247"/>
        <v>1200</v>
      </c>
      <c r="G140" s="24">
        <f t="shared" si="247"/>
        <v>1200</v>
      </c>
      <c r="H140" s="24">
        <f t="shared" si="247"/>
        <v>1200</v>
      </c>
      <c r="I140" s="24">
        <f t="shared" si="247"/>
        <v>1200</v>
      </c>
      <c r="J140" s="24">
        <f t="shared" si="247"/>
        <v>1200</v>
      </c>
      <c r="K140" s="24">
        <f t="shared" si="247"/>
        <v>1200</v>
      </c>
      <c r="L140" s="24">
        <f t="shared" si="247"/>
        <v>1200</v>
      </c>
      <c r="M140" s="24">
        <f t="shared" si="247"/>
        <v>1200</v>
      </c>
      <c r="N140" s="24">
        <f t="shared" si="247"/>
        <v>1200</v>
      </c>
      <c r="O140" s="24">
        <f t="shared" ref="O140:O152" si="250">SUM(C140:N140)</f>
        <v>14400</v>
      </c>
      <c r="P140" s="24">
        <f t="shared" ref="P140:S140" si="248">O140*(1+P$1)</f>
        <v>14400</v>
      </c>
      <c r="Q140" s="24">
        <f t="shared" si="248"/>
        <v>14400</v>
      </c>
      <c r="R140" s="24">
        <f t="shared" si="248"/>
        <v>14400</v>
      </c>
      <c r="S140" s="24">
        <f t="shared" si="248"/>
        <v>14400</v>
      </c>
      <c r="T140" s="16"/>
      <c r="U140" s="16"/>
      <c r="V140" s="16"/>
      <c r="W140" s="16"/>
      <c r="X140" s="16"/>
      <c r="Y140" s="16"/>
      <c r="Z140" s="16"/>
    </row>
    <row r="141" ht="12.0" customHeight="1">
      <c r="A141" s="16" t="s">
        <v>165</v>
      </c>
      <c r="C141" s="77"/>
      <c r="D141" s="24" t="str">
        <f t="shared" ref="D141:N141" si="249">$C141</f>
        <v/>
      </c>
      <c r="E141" s="24" t="str">
        <f t="shared" si="249"/>
        <v/>
      </c>
      <c r="F141" s="24" t="str">
        <f t="shared" si="249"/>
        <v/>
      </c>
      <c r="G141" s="24" t="str">
        <f t="shared" si="249"/>
        <v/>
      </c>
      <c r="H141" s="24" t="str">
        <f t="shared" si="249"/>
        <v/>
      </c>
      <c r="I141" s="24" t="str">
        <f t="shared" si="249"/>
        <v/>
      </c>
      <c r="J141" s="24" t="str">
        <f t="shared" si="249"/>
        <v/>
      </c>
      <c r="K141" s="24" t="str">
        <f t="shared" si="249"/>
        <v/>
      </c>
      <c r="L141" s="24" t="str">
        <f t="shared" si="249"/>
        <v/>
      </c>
      <c r="M141" s="24" t="str">
        <f t="shared" si="249"/>
        <v/>
      </c>
      <c r="N141" s="24" t="str">
        <f t="shared" si="249"/>
        <v/>
      </c>
      <c r="O141" s="24">
        <f t="shared" si="250"/>
        <v>0</v>
      </c>
      <c r="P141" s="24">
        <f t="shared" ref="P141:S141" si="251">O141*(1+P$1)</f>
        <v>0</v>
      </c>
      <c r="Q141" s="24">
        <f t="shared" si="251"/>
        <v>0</v>
      </c>
      <c r="R141" s="24">
        <f t="shared" si="251"/>
        <v>0</v>
      </c>
      <c r="S141" s="24">
        <f t="shared" si="251"/>
        <v>0</v>
      </c>
      <c r="T141" s="16"/>
      <c r="U141" s="16"/>
      <c r="V141" s="16"/>
      <c r="W141" s="16"/>
      <c r="X141" s="16"/>
      <c r="Y141" s="16"/>
      <c r="Z141" s="16"/>
    </row>
    <row r="142" ht="12.0" customHeight="1">
      <c r="A142" s="16" t="s">
        <v>157</v>
      </c>
      <c r="C142" s="24"/>
      <c r="D142" s="24"/>
      <c r="E142" s="77"/>
      <c r="F142" s="24"/>
      <c r="G142" s="24"/>
      <c r="H142" s="77">
        <f>C140</f>
        <v>1200</v>
      </c>
      <c r="I142" s="24"/>
      <c r="J142" s="24"/>
      <c r="K142" s="77"/>
      <c r="L142" s="24"/>
      <c r="M142" s="24"/>
      <c r="N142" s="77">
        <f>C140</f>
        <v>1200</v>
      </c>
      <c r="O142" s="24">
        <f t="shared" si="250"/>
        <v>2400</v>
      </c>
      <c r="P142" s="24">
        <f t="shared" ref="P142:S142" si="252">O142*(1+P$1)</f>
        <v>2400</v>
      </c>
      <c r="Q142" s="24">
        <f t="shared" si="252"/>
        <v>2400</v>
      </c>
      <c r="R142" s="24">
        <f t="shared" si="252"/>
        <v>2400</v>
      </c>
      <c r="S142" s="24">
        <f t="shared" si="252"/>
        <v>2400</v>
      </c>
      <c r="T142" s="16"/>
      <c r="U142" s="16"/>
      <c r="V142" s="16"/>
      <c r="W142" s="16"/>
      <c r="X142" s="16"/>
      <c r="Y142" s="16"/>
      <c r="Z142" s="16"/>
    </row>
    <row r="143" ht="12.0" customHeight="1">
      <c r="A143" s="16" t="s">
        <v>158</v>
      </c>
      <c r="B143" s="78">
        <v>0.1</v>
      </c>
      <c r="C143" s="24">
        <f t="shared" ref="C143:N143" si="253">SUM(C140:C142)*$B143</f>
        <v>120</v>
      </c>
      <c r="D143" s="24">
        <f t="shared" si="253"/>
        <v>120</v>
      </c>
      <c r="E143" s="24">
        <f t="shared" si="253"/>
        <v>120</v>
      </c>
      <c r="F143" s="24">
        <f t="shared" si="253"/>
        <v>120</v>
      </c>
      <c r="G143" s="24">
        <f t="shared" si="253"/>
        <v>120</v>
      </c>
      <c r="H143" s="24">
        <f t="shared" si="253"/>
        <v>240</v>
      </c>
      <c r="I143" s="24">
        <f t="shared" si="253"/>
        <v>120</v>
      </c>
      <c r="J143" s="24">
        <f t="shared" si="253"/>
        <v>120</v>
      </c>
      <c r="K143" s="24">
        <f t="shared" si="253"/>
        <v>120</v>
      </c>
      <c r="L143" s="24">
        <f t="shared" si="253"/>
        <v>120</v>
      </c>
      <c r="M143" s="24">
        <f t="shared" si="253"/>
        <v>120</v>
      </c>
      <c r="N143" s="24">
        <f t="shared" si="253"/>
        <v>240</v>
      </c>
      <c r="O143" s="24">
        <f t="shared" si="250"/>
        <v>1680</v>
      </c>
      <c r="P143" s="24">
        <f t="shared" ref="P143:S143" si="254">SUM(P140:P142)*$B143</f>
        <v>1680</v>
      </c>
      <c r="Q143" s="24">
        <f t="shared" si="254"/>
        <v>1680</v>
      </c>
      <c r="R143" s="24">
        <f t="shared" si="254"/>
        <v>1680</v>
      </c>
      <c r="S143" s="24">
        <f t="shared" si="254"/>
        <v>1680</v>
      </c>
      <c r="T143" s="16"/>
      <c r="U143" s="16"/>
      <c r="V143" s="16"/>
      <c r="W143" s="16"/>
      <c r="X143" s="16"/>
      <c r="Y143" s="16"/>
      <c r="Z143" s="16"/>
    </row>
    <row r="144" ht="12.0" customHeight="1">
      <c r="A144" s="16" t="s">
        <v>166</v>
      </c>
      <c r="B144" s="46">
        <v>0.047</v>
      </c>
      <c r="C144" s="24">
        <f t="shared" ref="C144:N144" si="255">(C$140+C$141+SUM($C$142:$N$142)/12)*$B144</f>
        <v>65.8</v>
      </c>
      <c r="D144" s="24">
        <f t="shared" si="255"/>
        <v>65.8</v>
      </c>
      <c r="E144" s="24">
        <f t="shared" si="255"/>
        <v>65.8</v>
      </c>
      <c r="F144" s="24">
        <f t="shared" si="255"/>
        <v>65.8</v>
      </c>
      <c r="G144" s="24">
        <f t="shared" si="255"/>
        <v>65.8</v>
      </c>
      <c r="H144" s="24">
        <f t="shared" si="255"/>
        <v>65.8</v>
      </c>
      <c r="I144" s="24">
        <f t="shared" si="255"/>
        <v>65.8</v>
      </c>
      <c r="J144" s="24">
        <f t="shared" si="255"/>
        <v>65.8</v>
      </c>
      <c r="K144" s="24">
        <f t="shared" si="255"/>
        <v>65.8</v>
      </c>
      <c r="L144" s="24">
        <f t="shared" si="255"/>
        <v>65.8</v>
      </c>
      <c r="M144" s="24">
        <f t="shared" si="255"/>
        <v>65.8</v>
      </c>
      <c r="N144" s="24">
        <f t="shared" si="255"/>
        <v>65.8</v>
      </c>
      <c r="O144" s="24">
        <f t="shared" si="250"/>
        <v>789.6</v>
      </c>
      <c r="P144" s="24">
        <f t="shared" ref="P144:S144" si="256">SUM(P140:P142)*$B144*(1+P$3)</f>
        <v>789.6</v>
      </c>
      <c r="Q144" s="24">
        <f t="shared" si="256"/>
        <v>789.6</v>
      </c>
      <c r="R144" s="24">
        <f t="shared" si="256"/>
        <v>789.6</v>
      </c>
      <c r="S144" s="24">
        <f t="shared" si="256"/>
        <v>789.6</v>
      </c>
      <c r="T144" s="16"/>
      <c r="U144" s="16"/>
      <c r="V144" s="16"/>
      <c r="W144" s="16"/>
      <c r="X144" s="16"/>
      <c r="Y144" s="16"/>
      <c r="Z144" s="16"/>
    </row>
    <row r="145" ht="12.0" customHeight="1">
      <c r="A145" s="16" t="s">
        <v>167</v>
      </c>
      <c r="B145" s="78">
        <v>0.0155</v>
      </c>
      <c r="C145" s="24">
        <f t="shared" ref="C145:N145" si="257">(C$140+C$141+SUM($C$142:$N$142)/12)*$B145</f>
        <v>21.7</v>
      </c>
      <c r="D145" s="24">
        <f t="shared" si="257"/>
        <v>21.7</v>
      </c>
      <c r="E145" s="24">
        <f t="shared" si="257"/>
        <v>21.7</v>
      </c>
      <c r="F145" s="24">
        <f t="shared" si="257"/>
        <v>21.7</v>
      </c>
      <c r="G145" s="24">
        <f t="shared" si="257"/>
        <v>21.7</v>
      </c>
      <c r="H145" s="24">
        <f t="shared" si="257"/>
        <v>21.7</v>
      </c>
      <c r="I145" s="24">
        <f t="shared" si="257"/>
        <v>21.7</v>
      </c>
      <c r="J145" s="24">
        <f t="shared" si="257"/>
        <v>21.7</v>
      </c>
      <c r="K145" s="24">
        <f t="shared" si="257"/>
        <v>21.7</v>
      </c>
      <c r="L145" s="24">
        <f t="shared" si="257"/>
        <v>21.7</v>
      </c>
      <c r="M145" s="24">
        <f t="shared" si="257"/>
        <v>21.7</v>
      </c>
      <c r="N145" s="24">
        <f t="shared" si="257"/>
        <v>21.7</v>
      </c>
      <c r="O145" s="24">
        <f t="shared" si="250"/>
        <v>260.4</v>
      </c>
      <c r="P145" s="24">
        <f t="shared" ref="P145:S145" si="258">SUM(P140:P142)*$B145*(1+P$3)</f>
        <v>260.4</v>
      </c>
      <c r="Q145" s="24">
        <f t="shared" si="258"/>
        <v>260.4</v>
      </c>
      <c r="R145" s="24">
        <f t="shared" si="258"/>
        <v>260.4</v>
      </c>
      <c r="S145" s="24">
        <f t="shared" si="258"/>
        <v>260.4</v>
      </c>
      <c r="T145" s="16"/>
      <c r="U145" s="16"/>
      <c r="V145" s="16"/>
      <c r="W145" s="16"/>
      <c r="X145" s="16"/>
      <c r="Y145" s="16"/>
      <c r="Z145" s="16"/>
    </row>
    <row r="146" ht="12.0" customHeight="1">
      <c r="A146" s="16" t="s">
        <v>168</v>
      </c>
      <c r="B146" s="46">
        <v>0.001</v>
      </c>
      <c r="C146" s="24">
        <f t="shared" ref="C146:N146" si="259">(C$140+C$141+SUM($C$142:$N$142)/12)*$B146</f>
        <v>1.4</v>
      </c>
      <c r="D146" s="24">
        <f t="shared" si="259"/>
        <v>1.4</v>
      </c>
      <c r="E146" s="24">
        <f t="shared" si="259"/>
        <v>1.4</v>
      </c>
      <c r="F146" s="24">
        <f t="shared" si="259"/>
        <v>1.4</v>
      </c>
      <c r="G146" s="24">
        <f t="shared" si="259"/>
        <v>1.4</v>
      </c>
      <c r="H146" s="24">
        <f t="shared" si="259"/>
        <v>1.4</v>
      </c>
      <c r="I146" s="24">
        <f t="shared" si="259"/>
        <v>1.4</v>
      </c>
      <c r="J146" s="24">
        <f t="shared" si="259"/>
        <v>1.4</v>
      </c>
      <c r="K146" s="24">
        <f t="shared" si="259"/>
        <v>1.4</v>
      </c>
      <c r="L146" s="24">
        <f t="shared" si="259"/>
        <v>1.4</v>
      </c>
      <c r="M146" s="24">
        <f t="shared" si="259"/>
        <v>1.4</v>
      </c>
      <c r="N146" s="24">
        <f t="shared" si="259"/>
        <v>1.4</v>
      </c>
      <c r="O146" s="24">
        <f t="shared" si="250"/>
        <v>16.8</v>
      </c>
      <c r="P146" s="24">
        <f t="shared" ref="P146:S146" si="260">SUM(P140:P142)*$B146*(1+P$3)</f>
        <v>16.8</v>
      </c>
      <c r="Q146" s="24">
        <f t="shared" si="260"/>
        <v>16.8</v>
      </c>
      <c r="R146" s="24">
        <f t="shared" si="260"/>
        <v>16.8</v>
      </c>
      <c r="S146" s="24">
        <f t="shared" si="260"/>
        <v>16.8</v>
      </c>
      <c r="T146" s="16"/>
      <c r="U146" s="16"/>
      <c r="V146" s="16"/>
      <c r="W146" s="16"/>
      <c r="X146" s="16"/>
      <c r="Y146" s="16"/>
      <c r="Z146" s="16"/>
    </row>
    <row r="147" ht="12.0" customHeight="1">
      <c r="A147" s="16" t="s">
        <v>169</v>
      </c>
      <c r="B147" s="46">
        <v>0.236</v>
      </c>
      <c r="C147" s="24">
        <f t="shared" ref="C147:N147" si="261">(C$140+C$141+SUM($C$142:$N$142)/12)*$B147</f>
        <v>330.4</v>
      </c>
      <c r="D147" s="24">
        <f t="shared" si="261"/>
        <v>330.4</v>
      </c>
      <c r="E147" s="24">
        <f t="shared" si="261"/>
        <v>330.4</v>
      </c>
      <c r="F147" s="24">
        <f t="shared" si="261"/>
        <v>330.4</v>
      </c>
      <c r="G147" s="24">
        <f t="shared" si="261"/>
        <v>330.4</v>
      </c>
      <c r="H147" s="24">
        <f t="shared" si="261"/>
        <v>330.4</v>
      </c>
      <c r="I147" s="24">
        <f t="shared" si="261"/>
        <v>330.4</v>
      </c>
      <c r="J147" s="24">
        <f t="shared" si="261"/>
        <v>330.4</v>
      </c>
      <c r="K147" s="24">
        <f t="shared" si="261"/>
        <v>330.4</v>
      </c>
      <c r="L147" s="24">
        <f t="shared" si="261"/>
        <v>330.4</v>
      </c>
      <c r="M147" s="24">
        <f t="shared" si="261"/>
        <v>330.4</v>
      </c>
      <c r="N147" s="24">
        <f t="shared" si="261"/>
        <v>330.4</v>
      </c>
      <c r="O147" s="24">
        <f t="shared" si="250"/>
        <v>3964.8</v>
      </c>
      <c r="P147" s="24">
        <f t="shared" ref="P147:S147" si="262">SUM(P140:P142)*$B147*(1+P$3)</f>
        <v>3964.8</v>
      </c>
      <c r="Q147" s="24">
        <f t="shared" si="262"/>
        <v>3964.8</v>
      </c>
      <c r="R147" s="24">
        <f t="shared" si="262"/>
        <v>3964.8</v>
      </c>
      <c r="S147" s="24">
        <f t="shared" si="262"/>
        <v>3964.8</v>
      </c>
      <c r="T147" s="16"/>
      <c r="U147" s="16"/>
      <c r="V147" s="16"/>
      <c r="W147" s="16"/>
      <c r="X147" s="16"/>
      <c r="Y147" s="16"/>
      <c r="Z147" s="16"/>
    </row>
    <row r="148" ht="12.0" customHeight="1">
      <c r="A148" s="16" t="s">
        <v>170</v>
      </c>
      <c r="B148" s="78">
        <v>0.055</v>
      </c>
      <c r="C148" s="77"/>
      <c r="D148" s="24" t="str">
        <f t="shared" ref="D148:N148" si="263">$C148</f>
        <v/>
      </c>
      <c r="E148" s="24" t="str">
        <f t="shared" si="263"/>
        <v/>
      </c>
      <c r="F148" s="24" t="str">
        <f t="shared" si="263"/>
        <v/>
      </c>
      <c r="G148" s="24" t="str">
        <f t="shared" si="263"/>
        <v/>
      </c>
      <c r="H148" s="24" t="str">
        <f t="shared" si="263"/>
        <v/>
      </c>
      <c r="I148" s="24" t="str">
        <f t="shared" si="263"/>
        <v/>
      </c>
      <c r="J148" s="24" t="str">
        <f t="shared" si="263"/>
        <v/>
      </c>
      <c r="K148" s="24" t="str">
        <f t="shared" si="263"/>
        <v/>
      </c>
      <c r="L148" s="24" t="str">
        <f t="shared" si="263"/>
        <v/>
      </c>
      <c r="M148" s="24" t="str">
        <f t="shared" si="263"/>
        <v/>
      </c>
      <c r="N148" s="24" t="str">
        <f t="shared" si="263"/>
        <v/>
      </c>
      <c r="O148" s="24">
        <f t="shared" si="250"/>
        <v>0</v>
      </c>
      <c r="P148" s="24">
        <f t="shared" ref="P148:S148" si="264">SUM(P140:P142)*$B148*(1+P$3)</f>
        <v>924</v>
      </c>
      <c r="Q148" s="24">
        <f t="shared" si="264"/>
        <v>924</v>
      </c>
      <c r="R148" s="24">
        <f t="shared" si="264"/>
        <v>924</v>
      </c>
      <c r="S148" s="24">
        <f t="shared" si="264"/>
        <v>924</v>
      </c>
      <c r="T148" s="16"/>
      <c r="U148" s="16"/>
      <c r="V148" s="16"/>
      <c r="W148" s="16"/>
      <c r="X148" s="16"/>
      <c r="Y148" s="16"/>
      <c r="Z148" s="16"/>
    </row>
    <row r="149" ht="12.0" customHeight="1">
      <c r="A149" s="16" t="s">
        <v>171</v>
      </c>
      <c r="B149" s="46">
        <v>0.006</v>
      </c>
      <c r="C149" s="77"/>
      <c r="D149" s="24" t="str">
        <f t="shared" ref="D149:N149" si="265">$C149</f>
        <v/>
      </c>
      <c r="E149" s="24" t="str">
        <f t="shared" si="265"/>
        <v/>
      </c>
      <c r="F149" s="24" t="str">
        <f t="shared" si="265"/>
        <v/>
      </c>
      <c r="G149" s="24" t="str">
        <f t="shared" si="265"/>
        <v/>
      </c>
      <c r="H149" s="24" t="str">
        <f t="shared" si="265"/>
        <v/>
      </c>
      <c r="I149" s="24" t="str">
        <f t="shared" si="265"/>
        <v/>
      </c>
      <c r="J149" s="24" t="str">
        <f t="shared" si="265"/>
        <v/>
      </c>
      <c r="K149" s="24" t="str">
        <f t="shared" si="265"/>
        <v/>
      </c>
      <c r="L149" s="24" t="str">
        <f t="shared" si="265"/>
        <v/>
      </c>
      <c r="M149" s="24" t="str">
        <f t="shared" si="265"/>
        <v/>
      </c>
      <c r="N149" s="24" t="str">
        <f t="shared" si="265"/>
        <v/>
      </c>
      <c r="O149" s="24">
        <f t="shared" si="250"/>
        <v>0</v>
      </c>
      <c r="P149" s="24">
        <f t="shared" ref="P149:S149" si="266">SUM(P140:P142)*$B149*(1+P$3)</f>
        <v>100.8</v>
      </c>
      <c r="Q149" s="24">
        <f t="shared" si="266"/>
        <v>100.8</v>
      </c>
      <c r="R149" s="24">
        <f t="shared" si="266"/>
        <v>100.8</v>
      </c>
      <c r="S149" s="24">
        <f t="shared" si="266"/>
        <v>100.8</v>
      </c>
      <c r="T149" s="16"/>
      <c r="U149" s="16"/>
      <c r="V149" s="16"/>
      <c r="W149" s="16"/>
      <c r="X149" s="16"/>
      <c r="Y149" s="16"/>
      <c r="Z149" s="16"/>
    </row>
    <row r="150" ht="12.0" customHeight="1">
      <c r="A150" s="16" t="s">
        <v>172</v>
      </c>
      <c r="B150" s="46">
        <v>0.002</v>
      </c>
      <c r="C150" s="24"/>
      <c r="D150" s="24"/>
      <c r="E150" s="77"/>
      <c r="F150" s="24"/>
      <c r="G150" s="24"/>
      <c r="H150" s="77" t="str">
        <f>C148</f>
        <v/>
      </c>
      <c r="I150" s="24"/>
      <c r="J150" s="24"/>
      <c r="K150" s="77"/>
      <c r="L150" s="24"/>
      <c r="M150" s="24"/>
      <c r="N150" s="77" t="str">
        <f>C148</f>
        <v/>
      </c>
      <c r="O150" s="24">
        <f t="shared" si="250"/>
        <v>0</v>
      </c>
      <c r="P150" s="24">
        <f t="shared" ref="P150:S150" si="267">SUM(P140:P142)*$B150*(1+P$3)</f>
        <v>33.6</v>
      </c>
      <c r="Q150" s="24">
        <f t="shared" si="267"/>
        <v>33.6</v>
      </c>
      <c r="R150" s="24">
        <f t="shared" si="267"/>
        <v>33.6</v>
      </c>
      <c r="S150" s="24">
        <f t="shared" si="267"/>
        <v>33.6</v>
      </c>
      <c r="T150" s="16"/>
      <c r="U150" s="16"/>
      <c r="V150" s="16"/>
      <c r="W150" s="16"/>
      <c r="X150" s="16"/>
      <c r="Y150" s="16"/>
      <c r="Z150" s="16"/>
    </row>
    <row r="151" ht="12.0" customHeight="1">
      <c r="A151" s="16" t="s">
        <v>173</v>
      </c>
      <c r="B151" s="78">
        <v>0.0065</v>
      </c>
      <c r="C151" s="24">
        <f t="shared" ref="C151:N151" si="268">(C$140+C$141+SUM($C$142:$N$142)/12)*$B151</f>
        <v>9.1</v>
      </c>
      <c r="D151" s="24">
        <f t="shared" si="268"/>
        <v>9.1</v>
      </c>
      <c r="E151" s="24">
        <f t="shared" si="268"/>
        <v>9.1</v>
      </c>
      <c r="F151" s="24">
        <f t="shared" si="268"/>
        <v>9.1</v>
      </c>
      <c r="G151" s="24">
        <f t="shared" si="268"/>
        <v>9.1</v>
      </c>
      <c r="H151" s="24">
        <f t="shared" si="268"/>
        <v>9.1</v>
      </c>
      <c r="I151" s="24">
        <f t="shared" si="268"/>
        <v>9.1</v>
      </c>
      <c r="J151" s="24">
        <f t="shared" si="268"/>
        <v>9.1</v>
      </c>
      <c r="K151" s="24">
        <f t="shared" si="268"/>
        <v>9.1</v>
      </c>
      <c r="L151" s="24">
        <f t="shared" si="268"/>
        <v>9.1</v>
      </c>
      <c r="M151" s="24">
        <f t="shared" si="268"/>
        <v>9.1</v>
      </c>
      <c r="N151" s="24">
        <f t="shared" si="268"/>
        <v>9.1</v>
      </c>
      <c r="O151" s="24">
        <f t="shared" si="250"/>
        <v>109.2</v>
      </c>
      <c r="P151" s="24">
        <f t="shared" ref="P151:S151" si="269">SUM(P140:P142)*$B151*(1+P$3)</f>
        <v>109.2</v>
      </c>
      <c r="Q151" s="24">
        <f t="shared" si="269"/>
        <v>109.2</v>
      </c>
      <c r="R151" s="24">
        <f t="shared" si="269"/>
        <v>109.2</v>
      </c>
      <c r="S151" s="24">
        <f t="shared" si="269"/>
        <v>109.2</v>
      </c>
      <c r="T151" s="16"/>
      <c r="U151" s="16"/>
      <c r="V151" s="16"/>
      <c r="W151" s="16"/>
      <c r="X151" s="16"/>
      <c r="Y151" s="16"/>
      <c r="Z151" s="16"/>
    </row>
    <row r="152" ht="12.0" customHeight="1">
      <c r="A152" s="16" t="s">
        <v>174</v>
      </c>
      <c r="B152" s="78">
        <v>0.0035</v>
      </c>
      <c r="C152" s="24">
        <f t="shared" ref="C152:N152" si="270">(C$140+C$141+SUM($C$142:$N$142)/12)*$B152</f>
        <v>4.9</v>
      </c>
      <c r="D152" s="24">
        <f t="shared" si="270"/>
        <v>4.9</v>
      </c>
      <c r="E152" s="24">
        <f t="shared" si="270"/>
        <v>4.9</v>
      </c>
      <c r="F152" s="24">
        <f t="shared" si="270"/>
        <v>4.9</v>
      </c>
      <c r="G152" s="24">
        <f t="shared" si="270"/>
        <v>4.9</v>
      </c>
      <c r="H152" s="24">
        <f t="shared" si="270"/>
        <v>4.9</v>
      </c>
      <c r="I152" s="24">
        <f t="shared" si="270"/>
        <v>4.9</v>
      </c>
      <c r="J152" s="24">
        <f t="shared" si="270"/>
        <v>4.9</v>
      </c>
      <c r="K152" s="24">
        <f t="shared" si="270"/>
        <v>4.9</v>
      </c>
      <c r="L152" s="24">
        <f t="shared" si="270"/>
        <v>4.9</v>
      </c>
      <c r="M152" s="24">
        <f t="shared" si="270"/>
        <v>4.9</v>
      </c>
      <c r="N152" s="24">
        <f t="shared" si="270"/>
        <v>4.9</v>
      </c>
      <c r="O152" s="24">
        <f t="shared" si="250"/>
        <v>58.8</v>
      </c>
      <c r="P152" s="24">
        <f t="shared" ref="P152:S152" si="271">SUM(P140:P142)*$B152*(1+P$3)</f>
        <v>58.8</v>
      </c>
      <c r="Q152" s="24">
        <f t="shared" si="271"/>
        <v>58.8</v>
      </c>
      <c r="R152" s="24">
        <f t="shared" si="271"/>
        <v>58.8</v>
      </c>
      <c r="S152" s="24">
        <f t="shared" si="271"/>
        <v>58.8</v>
      </c>
      <c r="T152" s="16"/>
      <c r="U152" s="16"/>
      <c r="V152" s="16"/>
      <c r="W152" s="16"/>
      <c r="X152" s="16"/>
      <c r="Y152" s="16"/>
      <c r="Z152" s="16"/>
    </row>
    <row r="153" ht="12.0" customHeight="1">
      <c r="A153" s="44" t="s">
        <v>182</v>
      </c>
      <c r="C153" s="44" t="s">
        <v>73</v>
      </c>
      <c r="D153" s="44" t="s">
        <v>74</v>
      </c>
      <c r="E153" s="44" t="s">
        <v>75</v>
      </c>
      <c r="F153" s="44" t="s">
        <v>76</v>
      </c>
      <c r="G153" s="44" t="s">
        <v>77</v>
      </c>
      <c r="H153" s="44" t="s">
        <v>78</v>
      </c>
      <c r="I153" s="44" t="s">
        <v>79</v>
      </c>
      <c r="J153" s="44" t="s">
        <v>80</v>
      </c>
      <c r="K153" s="44" t="s">
        <v>81</v>
      </c>
      <c r="L153" s="44" t="s">
        <v>82</v>
      </c>
      <c r="M153" s="44" t="s">
        <v>83</v>
      </c>
      <c r="N153" s="44" t="s">
        <v>84</v>
      </c>
      <c r="O153" s="44" t="s">
        <v>26</v>
      </c>
      <c r="P153" s="44" t="s">
        <v>27</v>
      </c>
      <c r="Q153" s="44" t="s">
        <v>28</v>
      </c>
      <c r="R153" s="44" t="s">
        <v>29</v>
      </c>
      <c r="S153" s="44" t="s">
        <v>30</v>
      </c>
      <c r="T153" s="16"/>
      <c r="U153" s="16"/>
      <c r="V153" s="16"/>
      <c r="W153" s="16"/>
      <c r="X153" s="16"/>
      <c r="Y153" s="16"/>
      <c r="Z153" s="16"/>
    </row>
    <row r="154" ht="12.0" customHeight="1">
      <c r="A154" s="16" t="s">
        <v>164</v>
      </c>
      <c r="C154" s="79">
        <v>1200.0</v>
      </c>
      <c r="D154" s="24">
        <f t="shared" ref="D154:N154" si="272">$C154</f>
        <v>1200</v>
      </c>
      <c r="E154" s="24">
        <f t="shared" si="272"/>
        <v>1200</v>
      </c>
      <c r="F154" s="24">
        <f t="shared" si="272"/>
        <v>1200</v>
      </c>
      <c r="G154" s="24">
        <f t="shared" si="272"/>
        <v>1200</v>
      </c>
      <c r="H154" s="24">
        <f t="shared" si="272"/>
        <v>1200</v>
      </c>
      <c r="I154" s="24">
        <f t="shared" si="272"/>
        <v>1200</v>
      </c>
      <c r="J154" s="24">
        <f t="shared" si="272"/>
        <v>1200</v>
      </c>
      <c r="K154" s="24">
        <f t="shared" si="272"/>
        <v>1200</v>
      </c>
      <c r="L154" s="24">
        <f t="shared" si="272"/>
        <v>1200</v>
      </c>
      <c r="M154" s="24">
        <f t="shared" si="272"/>
        <v>1200</v>
      </c>
      <c r="N154" s="24">
        <f t="shared" si="272"/>
        <v>1200</v>
      </c>
      <c r="O154" s="24">
        <f t="shared" ref="O154:O166" si="275">SUM(C154:N154)</f>
        <v>14400</v>
      </c>
      <c r="P154" s="24">
        <f t="shared" ref="P154:S154" si="273">O154*(1+P$1)</f>
        <v>14400</v>
      </c>
      <c r="Q154" s="24">
        <f t="shared" si="273"/>
        <v>14400</v>
      </c>
      <c r="R154" s="24">
        <f t="shared" si="273"/>
        <v>14400</v>
      </c>
      <c r="S154" s="24">
        <f t="shared" si="273"/>
        <v>14400</v>
      </c>
      <c r="T154" s="16"/>
      <c r="U154" s="16"/>
      <c r="V154" s="16"/>
      <c r="W154" s="16"/>
      <c r="X154" s="16"/>
      <c r="Y154" s="16"/>
      <c r="Z154" s="16"/>
    </row>
    <row r="155" ht="12.0" customHeight="1">
      <c r="A155" s="16" t="s">
        <v>165</v>
      </c>
      <c r="C155" s="77"/>
      <c r="D155" s="24" t="str">
        <f t="shared" ref="D155:N155" si="274">$C155</f>
        <v/>
      </c>
      <c r="E155" s="24" t="str">
        <f t="shared" si="274"/>
        <v/>
      </c>
      <c r="F155" s="24" t="str">
        <f t="shared" si="274"/>
        <v/>
      </c>
      <c r="G155" s="24" t="str">
        <f t="shared" si="274"/>
        <v/>
      </c>
      <c r="H155" s="24" t="str">
        <f t="shared" si="274"/>
        <v/>
      </c>
      <c r="I155" s="24" t="str">
        <f t="shared" si="274"/>
        <v/>
      </c>
      <c r="J155" s="24" t="str">
        <f t="shared" si="274"/>
        <v/>
      </c>
      <c r="K155" s="24" t="str">
        <f t="shared" si="274"/>
        <v/>
      </c>
      <c r="L155" s="24" t="str">
        <f t="shared" si="274"/>
        <v/>
      </c>
      <c r="M155" s="24" t="str">
        <f t="shared" si="274"/>
        <v/>
      </c>
      <c r="N155" s="24" t="str">
        <f t="shared" si="274"/>
        <v/>
      </c>
      <c r="O155" s="24">
        <f t="shared" si="275"/>
        <v>0</v>
      </c>
      <c r="P155" s="24">
        <f t="shared" ref="P155:S155" si="276">O155*(1+P$1)</f>
        <v>0</v>
      </c>
      <c r="Q155" s="24">
        <f t="shared" si="276"/>
        <v>0</v>
      </c>
      <c r="R155" s="24">
        <f t="shared" si="276"/>
        <v>0</v>
      </c>
      <c r="S155" s="24">
        <f t="shared" si="276"/>
        <v>0</v>
      </c>
      <c r="T155" s="16"/>
      <c r="U155" s="16"/>
      <c r="V155" s="16"/>
      <c r="W155" s="16"/>
      <c r="X155" s="16"/>
      <c r="Y155" s="16"/>
      <c r="Z155" s="16"/>
    </row>
    <row r="156" ht="12.0" customHeight="1">
      <c r="A156" s="16" t="s">
        <v>157</v>
      </c>
      <c r="C156" s="24"/>
      <c r="D156" s="24"/>
      <c r="E156" s="77"/>
      <c r="F156" s="24"/>
      <c r="G156" s="24"/>
      <c r="H156" s="77">
        <f>C154</f>
        <v>1200</v>
      </c>
      <c r="I156" s="24"/>
      <c r="J156" s="24"/>
      <c r="K156" s="77"/>
      <c r="L156" s="24"/>
      <c r="M156" s="24"/>
      <c r="N156" s="77">
        <f>C154</f>
        <v>1200</v>
      </c>
      <c r="O156" s="24">
        <f t="shared" si="275"/>
        <v>2400</v>
      </c>
      <c r="P156" s="24">
        <f t="shared" ref="P156:S156" si="277">O156*(1+P$1)</f>
        <v>2400</v>
      </c>
      <c r="Q156" s="24">
        <f t="shared" si="277"/>
        <v>2400</v>
      </c>
      <c r="R156" s="24">
        <f t="shared" si="277"/>
        <v>2400</v>
      </c>
      <c r="S156" s="24">
        <f t="shared" si="277"/>
        <v>2400</v>
      </c>
      <c r="T156" s="16"/>
      <c r="U156" s="16"/>
      <c r="V156" s="16"/>
      <c r="W156" s="16"/>
      <c r="X156" s="16"/>
      <c r="Y156" s="16"/>
      <c r="Z156" s="16"/>
    </row>
    <row r="157" ht="12.0" customHeight="1">
      <c r="A157" s="16" t="s">
        <v>158</v>
      </c>
      <c r="B157" s="78">
        <v>0.1</v>
      </c>
      <c r="C157" s="24">
        <f t="shared" ref="C157:N157" si="278">SUM(C154:C156)*$B157</f>
        <v>120</v>
      </c>
      <c r="D157" s="24">
        <f t="shared" si="278"/>
        <v>120</v>
      </c>
      <c r="E157" s="24">
        <f t="shared" si="278"/>
        <v>120</v>
      </c>
      <c r="F157" s="24">
        <f t="shared" si="278"/>
        <v>120</v>
      </c>
      <c r="G157" s="24">
        <f t="shared" si="278"/>
        <v>120</v>
      </c>
      <c r="H157" s="24">
        <f t="shared" si="278"/>
        <v>240</v>
      </c>
      <c r="I157" s="24">
        <f t="shared" si="278"/>
        <v>120</v>
      </c>
      <c r="J157" s="24">
        <f t="shared" si="278"/>
        <v>120</v>
      </c>
      <c r="K157" s="24">
        <f t="shared" si="278"/>
        <v>120</v>
      </c>
      <c r="L157" s="24">
        <f t="shared" si="278"/>
        <v>120</v>
      </c>
      <c r="M157" s="24">
        <f t="shared" si="278"/>
        <v>120</v>
      </c>
      <c r="N157" s="24">
        <f t="shared" si="278"/>
        <v>240</v>
      </c>
      <c r="O157" s="24">
        <f t="shared" si="275"/>
        <v>1680</v>
      </c>
      <c r="P157" s="24">
        <f t="shared" ref="P157:S157" si="279">SUM(P154:P156)*$B157</f>
        <v>1680</v>
      </c>
      <c r="Q157" s="24">
        <f t="shared" si="279"/>
        <v>1680</v>
      </c>
      <c r="R157" s="24">
        <f t="shared" si="279"/>
        <v>1680</v>
      </c>
      <c r="S157" s="24">
        <f t="shared" si="279"/>
        <v>1680</v>
      </c>
      <c r="T157" s="16"/>
      <c r="U157" s="16"/>
      <c r="V157" s="16"/>
      <c r="W157" s="16"/>
      <c r="X157" s="16"/>
      <c r="Y157" s="16"/>
      <c r="Z157" s="16"/>
    </row>
    <row r="158" ht="12.0" customHeight="1">
      <c r="A158" s="16" t="s">
        <v>166</v>
      </c>
      <c r="B158" s="46">
        <v>0.047</v>
      </c>
      <c r="C158" s="24">
        <f t="shared" ref="C158:N158" si="280">(C$154+C$155+SUM($C$156:$N$156)/12)*$B158</f>
        <v>65.8</v>
      </c>
      <c r="D158" s="24">
        <f t="shared" si="280"/>
        <v>65.8</v>
      </c>
      <c r="E158" s="24">
        <f t="shared" si="280"/>
        <v>65.8</v>
      </c>
      <c r="F158" s="24">
        <f t="shared" si="280"/>
        <v>65.8</v>
      </c>
      <c r="G158" s="24">
        <f t="shared" si="280"/>
        <v>65.8</v>
      </c>
      <c r="H158" s="24">
        <f t="shared" si="280"/>
        <v>65.8</v>
      </c>
      <c r="I158" s="24">
        <f t="shared" si="280"/>
        <v>65.8</v>
      </c>
      <c r="J158" s="24">
        <f t="shared" si="280"/>
        <v>65.8</v>
      </c>
      <c r="K158" s="24">
        <f t="shared" si="280"/>
        <v>65.8</v>
      </c>
      <c r="L158" s="24">
        <f t="shared" si="280"/>
        <v>65.8</v>
      </c>
      <c r="M158" s="24">
        <f t="shared" si="280"/>
        <v>65.8</v>
      </c>
      <c r="N158" s="24">
        <f t="shared" si="280"/>
        <v>65.8</v>
      </c>
      <c r="O158" s="24">
        <f t="shared" si="275"/>
        <v>789.6</v>
      </c>
      <c r="P158" s="24">
        <f t="shared" ref="P158:S158" si="281">SUM(P154:P156)*$B158*(1+P$3)</f>
        <v>789.6</v>
      </c>
      <c r="Q158" s="24">
        <f t="shared" si="281"/>
        <v>789.6</v>
      </c>
      <c r="R158" s="24">
        <f t="shared" si="281"/>
        <v>789.6</v>
      </c>
      <c r="S158" s="24">
        <f t="shared" si="281"/>
        <v>789.6</v>
      </c>
      <c r="T158" s="16"/>
      <c r="U158" s="16"/>
      <c r="V158" s="16"/>
      <c r="W158" s="16"/>
      <c r="X158" s="16"/>
      <c r="Y158" s="16"/>
      <c r="Z158" s="16"/>
    </row>
    <row r="159" ht="12.0" customHeight="1">
      <c r="A159" s="16" t="s">
        <v>167</v>
      </c>
      <c r="B159" s="78">
        <v>0.0155</v>
      </c>
      <c r="C159" s="24">
        <f t="shared" ref="C159:N159" si="282">(C$154+C$155+SUM($C$156:$N$156)/12)*$B159</f>
        <v>21.7</v>
      </c>
      <c r="D159" s="24">
        <f t="shared" si="282"/>
        <v>21.7</v>
      </c>
      <c r="E159" s="24">
        <f t="shared" si="282"/>
        <v>21.7</v>
      </c>
      <c r="F159" s="24">
        <f t="shared" si="282"/>
        <v>21.7</v>
      </c>
      <c r="G159" s="24">
        <f t="shared" si="282"/>
        <v>21.7</v>
      </c>
      <c r="H159" s="24">
        <f t="shared" si="282"/>
        <v>21.7</v>
      </c>
      <c r="I159" s="24">
        <f t="shared" si="282"/>
        <v>21.7</v>
      </c>
      <c r="J159" s="24">
        <f t="shared" si="282"/>
        <v>21.7</v>
      </c>
      <c r="K159" s="24">
        <f t="shared" si="282"/>
        <v>21.7</v>
      </c>
      <c r="L159" s="24">
        <f t="shared" si="282"/>
        <v>21.7</v>
      </c>
      <c r="M159" s="24">
        <f t="shared" si="282"/>
        <v>21.7</v>
      </c>
      <c r="N159" s="24">
        <f t="shared" si="282"/>
        <v>21.7</v>
      </c>
      <c r="O159" s="24">
        <f t="shared" si="275"/>
        <v>260.4</v>
      </c>
      <c r="P159" s="24">
        <f t="shared" ref="P159:S159" si="283">SUM(P154:P156)*$B159*(1+P$3)</f>
        <v>260.4</v>
      </c>
      <c r="Q159" s="24">
        <f t="shared" si="283"/>
        <v>260.4</v>
      </c>
      <c r="R159" s="24">
        <f t="shared" si="283"/>
        <v>260.4</v>
      </c>
      <c r="S159" s="24">
        <f t="shared" si="283"/>
        <v>260.4</v>
      </c>
      <c r="T159" s="16"/>
      <c r="U159" s="16"/>
      <c r="V159" s="16"/>
      <c r="W159" s="16"/>
      <c r="X159" s="16"/>
      <c r="Y159" s="16"/>
      <c r="Z159" s="16"/>
    </row>
    <row r="160" ht="12.0" customHeight="1">
      <c r="A160" s="16" t="s">
        <v>168</v>
      </c>
      <c r="B160" s="46">
        <v>0.001</v>
      </c>
      <c r="C160" s="24">
        <f t="shared" ref="C160:N160" si="284">(C$154+C$155+SUM($C$156:$N$156)/12)*$B160</f>
        <v>1.4</v>
      </c>
      <c r="D160" s="24">
        <f t="shared" si="284"/>
        <v>1.4</v>
      </c>
      <c r="E160" s="24">
        <f t="shared" si="284"/>
        <v>1.4</v>
      </c>
      <c r="F160" s="24">
        <f t="shared" si="284"/>
        <v>1.4</v>
      </c>
      <c r="G160" s="24">
        <f t="shared" si="284"/>
        <v>1.4</v>
      </c>
      <c r="H160" s="24">
        <f t="shared" si="284"/>
        <v>1.4</v>
      </c>
      <c r="I160" s="24">
        <f t="shared" si="284"/>
        <v>1.4</v>
      </c>
      <c r="J160" s="24">
        <f t="shared" si="284"/>
        <v>1.4</v>
      </c>
      <c r="K160" s="24">
        <f t="shared" si="284"/>
        <v>1.4</v>
      </c>
      <c r="L160" s="24">
        <f t="shared" si="284"/>
        <v>1.4</v>
      </c>
      <c r="M160" s="24">
        <f t="shared" si="284"/>
        <v>1.4</v>
      </c>
      <c r="N160" s="24">
        <f t="shared" si="284"/>
        <v>1.4</v>
      </c>
      <c r="O160" s="24">
        <f t="shared" si="275"/>
        <v>16.8</v>
      </c>
      <c r="P160" s="24">
        <f t="shared" ref="P160:S160" si="285">SUM(P154:P156)*$B160*(1+P$3)</f>
        <v>16.8</v>
      </c>
      <c r="Q160" s="24">
        <f t="shared" si="285"/>
        <v>16.8</v>
      </c>
      <c r="R160" s="24">
        <f t="shared" si="285"/>
        <v>16.8</v>
      </c>
      <c r="S160" s="24">
        <f t="shared" si="285"/>
        <v>16.8</v>
      </c>
      <c r="T160" s="16"/>
      <c r="U160" s="16"/>
      <c r="V160" s="16"/>
      <c r="W160" s="16"/>
      <c r="X160" s="16"/>
      <c r="Y160" s="16"/>
      <c r="Z160" s="16"/>
    </row>
    <row r="161" ht="12.0" customHeight="1">
      <c r="A161" s="16" t="s">
        <v>169</v>
      </c>
      <c r="B161" s="46">
        <v>0.236</v>
      </c>
      <c r="C161" s="24">
        <f t="shared" ref="C161:N161" si="286">(C$154+C$155+SUM($C$156:$N$156)/12)*$B161</f>
        <v>330.4</v>
      </c>
      <c r="D161" s="24">
        <f t="shared" si="286"/>
        <v>330.4</v>
      </c>
      <c r="E161" s="24">
        <f t="shared" si="286"/>
        <v>330.4</v>
      </c>
      <c r="F161" s="24">
        <f t="shared" si="286"/>
        <v>330.4</v>
      </c>
      <c r="G161" s="24">
        <f t="shared" si="286"/>
        <v>330.4</v>
      </c>
      <c r="H161" s="24">
        <f t="shared" si="286"/>
        <v>330.4</v>
      </c>
      <c r="I161" s="24">
        <f t="shared" si="286"/>
        <v>330.4</v>
      </c>
      <c r="J161" s="24">
        <f t="shared" si="286"/>
        <v>330.4</v>
      </c>
      <c r="K161" s="24">
        <f t="shared" si="286"/>
        <v>330.4</v>
      </c>
      <c r="L161" s="24">
        <f t="shared" si="286"/>
        <v>330.4</v>
      </c>
      <c r="M161" s="24">
        <f t="shared" si="286"/>
        <v>330.4</v>
      </c>
      <c r="N161" s="24">
        <f t="shared" si="286"/>
        <v>330.4</v>
      </c>
      <c r="O161" s="24">
        <f t="shared" si="275"/>
        <v>3964.8</v>
      </c>
      <c r="P161" s="24">
        <f t="shared" ref="P161:S161" si="287">SUM(P154:P156)*$B161*(1+P$3)</f>
        <v>3964.8</v>
      </c>
      <c r="Q161" s="24">
        <f t="shared" si="287"/>
        <v>3964.8</v>
      </c>
      <c r="R161" s="24">
        <f t="shared" si="287"/>
        <v>3964.8</v>
      </c>
      <c r="S161" s="24">
        <f t="shared" si="287"/>
        <v>3964.8</v>
      </c>
      <c r="T161" s="16"/>
      <c r="U161" s="16"/>
      <c r="V161" s="16"/>
      <c r="W161" s="16"/>
      <c r="X161" s="16"/>
      <c r="Y161" s="16"/>
      <c r="Z161" s="16"/>
    </row>
    <row r="162" ht="12.0" customHeight="1">
      <c r="A162" s="16" t="s">
        <v>170</v>
      </c>
      <c r="B162" s="78">
        <v>0.055</v>
      </c>
      <c r="C162" s="24">
        <f t="shared" ref="C162:N162" si="288">(C$154+C$155+SUM($C$156:$N$156)/12)*$B162</f>
        <v>77</v>
      </c>
      <c r="D162" s="24">
        <f t="shared" si="288"/>
        <v>77</v>
      </c>
      <c r="E162" s="24">
        <f t="shared" si="288"/>
        <v>77</v>
      </c>
      <c r="F162" s="24">
        <f t="shared" si="288"/>
        <v>77</v>
      </c>
      <c r="G162" s="24">
        <f t="shared" si="288"/>
        <v>77</v>
      </c>
      <c r="H162" s="24">
        <f t="shared" si="288"/>
        <v>77</v>
      </c>
      <c r="I162" s="24">
        <f t="shared" si="288"/>
        <v>77</v>
      </c>
      <c r="J162" s="24">
        <f t="shared" si="288"/>
        <v>77</v>
      </c>
      <c r="K162" s="24">
        <f t="shared" si="288"/>
        <v>77</v>
      </c>
      <c r="L162" s="24">
        <f t="shared" si="288"/>
        <v>77</v>
      </c>
      <c r="M162" s="24">
        <f t="shared" si="288"/>
        <v>77</v>
      </c>
      <c r="N162" s="24">
        <f t="shared" si="288"/>
        <v>77</v>
      </c>
      <c r="O162" s="24">
        <f t="shared" si="275"/>
        <v>924</v>
      </c>
      <c r="P162" s="24">
        <f t="shared" ref="P162:S162" si="289">SUM(P154:P156)*$B162*(1+P$3)</f>
        <v>924</v>
      </c>
      <c r="Q162" s="24">
        <f t="shared" si="289"/>
        <v>924</v>
      </c>
      <c r="R162" s="24">
        <f t="shared" si="289"/>
        <v>924</v>
      </c>
      <c r="S162" s="24">
        <f t="shared" si="289"/>
        <v>924</v>
      </c>
      <c r="T162" s="16"/>
      <c r="U162" s="16"/>
      <c r="V162" s="16"/>
      <c r="W162" s="16"/>
      <c r="X162" s="16"/>
      <c r="Y162" s="16"/>
      <c r="Z162" s="16"/>
    </row>
    <row r="163" ht="12.0" customHeight="1">
      <c r="A163" s="16" t="s">
        <v>171</v>
      </c>
      <c r="B163" s="46">
        <v>0.006</v>
      </c>
      <c r="C163" s="24">
        <f t="shared" ref="C163:N163" si="290">(C$154+C$155+SUM($C$156:$N$156)/12)*$B163</f>
        <v>8.4</v>
      </c>
      <c r="D163" s="24">
        <f t="shared" si="290"/>
        <v>8.4</v>
      </c>
      <c r="E163" s="24">
        <f t="shared" si="290"/>
        <v>8.4</v>
      </c>
      <c r="F163" s="24">
        <f t="shared" si="290"/>
        <v>8.4</v>
      </c>
      <c r="G163" s="24">
        <f t="shared" si="290"/>
        <v>8.4</v>
      </c>
      <c r="H163" s="24">
        <f t="shared" si="290"/>
        <v>8.4</v>
      </c>
      <c r="I163" s="24">
        <f t="shared" si="290"/>
        <v>8.4</v>
      </c>
      <c r="J163" s="24">
        <f t="shared" si="290"/>
        <v>8.4</v>
      </c>
      <c r="K163" s="24">
        <f t="shared" si="290"/>
        <v>8.4</v>
      </c>
      <c r="L163" s="24">
        <f t="shared" si="290"/>
        <v>8.4</v>
      </c>
      <c r="M163" s="24">
        <f t="shared" si="290"/>
        <v>8.4</v>
      </c>
      <c r="N163" s="24">
        <f t="shared" si="290"/>
        <v>8.4</v>
      </c>
      <c r="O163" s="24">
        <f t="shared" si="275"/>
        <v>100.8</v>
      </c>
      <c r="P163" s="24">
        <f t="shared" ref="P163:S163" si="291">SUM(P154:P156)*$B163*(1+P$3)</f>
        <v>100.8</v>
      </c>
      <c r="Q163" s="24">
        <f t="shared" si="291"/>
        <v>100.8</v>
      </c>
      <c r="R163" s="24">
        <f t="shared" si="291"/>
        <v>100.8</v>
      </c>
      <c r="S163" s="24">
        <f t="shared" si="291"/>
        <v>100.8</v>
      </c>
      <c r="T163" s="16"/>
      <c r="U163" s="16"/>
      <c r="V163" s="16"/>
      <c r="W163" s="16"/>
      <c r="X163" s="16"/>
      <c r="Y163" s="16"/>
      <c r="Z163" s="16"/>
    </row>
    <row r="164" ht="12.0" customHeight="1">
      <c r="A164" s="16" t="s">
        <v>172</v>
      </c>
      <c r="B164" s="46">
        <v>0.002</v>
      </c>
      <c r="C164" s="24">
        <f t="shared" ref="C164:N164" si="292">(C$154+C$155+SUM($C$156:$N$156)/12)*$B164</f>
        <v>2.8</v>
      </c>
      <c r="D164" s="24">
        <f t="shared" si="292"/>
        <v>2.8</v>
      </c>
      <c r="E164" s="24">
        <f t="shared" si="292"/>
        <v>2.8</v>
      </c>
      <c r="F164" s="24">
        <f t="shared" si="292"/>
        <v>2.8</v>
      </c>
      <c r="G164" s="24">
        <f t="shared" si="292"/>
        <v>2.8</v>
      </c>
      <c r="H164" s="24">
        <f t="shared" si="292"/>
        <v>2.8</v>
      </c>
      <c r="I164" s="24">
        <f t="shared" si="292"/>
        <v>2.8</v>
      </c>
      <c r="J164" s="24">
        <f t="shared" si="292"/>
        <v>2.8</v>
      </c>
      <c r="K164" s="24">
        <f t="shared" si="292"/>
        <v>2.8</v>
      </c>
      <c r="L164" s="24">
        <f t="shared" si="292"/>
        <v>2.8</v>
      </c>
      <c r="M164" s="24">
        <f t="shared" si="292"/>
        <v>2.8</v>
      </c>
      <c r="N164" s="24">
        <f t="shared" si="292"/>
        <v>2.8</v>
      </c>
      <c r="O164" s="24">
        <f t="shared" si="275"/>
        <v>33.6</v>
      </c>
      <c r="P164" s="24">
        <f t="shared" ref="P164:S164" si="293">SUM(P154:P156)*$B164*(1+P$3)</f>
        <v>33.6</v>
      </c>
      <c r="Q164" s="24">
        <f t="shared" si="293"/>
        <v>33.6</v>
      </c>
      <c r="R164" s="24">
        <f t="shared" si="293"/>
        <v>33.6</v>
      </c>
      <c r="S164" s="24">
        <f t="shared" si="293"/>
        <v>33.6</v>
      </c>
      <c r="T164" s="16"/>
      <c r="U164" s="16"/>
      <c r="V164" s="16"/>
      <c r="W164" s="16"/>
      <c r="X164" s="16"/>
      <c r="Y164" s="16"/>
      <c r="Z164" s="16"/>
    </row>
    <row r="165" ht="12.0" customHeight="1">
      <c r="A165" s="16" t="s">
        <v>173</v>
      </c>
      <c r="B165" s="78">
        <v>0.0065</v>
      </c>
      <c r="C165" s="24">
        <f t="shared" ref="C165:N165" si="294">(C$154+C$155+SUM($C$156:$N$156)/12)*$B165</f>
        <v>9.1</v>
      </c>
      <c r="D165" s="24">
        <f t="shared" si="294"/>
        <v>9.1</v>
      </c>
      <c r="E165" s="24">
        <f t="shared" si="294"/>
        <v>9.1</v>
      </c>
      <c r="F165" s="24">
        <f t="shared" si="294"/>
        <v>9.1</v>
      </c>
      <c r="G165" s="24">
        <f t="shared" si="294"/>
        <v>9.1</v>
      </c>
      <c r="H165" s="24">
        <f t="shared" si="294"/>
        <v>9.1</v>
      </c>
      <c r="I165" s="24">
        <f t="shared" si="294"/>
        <v>9.1</v>
      </c>
      <c r="J165" s="24">
        <f t="shared" si="294"/>
        <v>9.1</v>
      </c>
      <c r="K165" s="24">
        <f t="shared" si="294"/>
        <v>9.1</v>
      </c>
      <c r="L165" s="24">
        <f t="shared" si="294"/>
        <v>9.1</v>
      </c>
      <c r="M165" s="24">
        <f t="shared" si="294"/>
        <v>9.1</v>
      </c>
      <c r="N165" s="24">
        <f t="shared" si="294"/>
        <v>9.1</v>
      </c>
      <c r="O165" s="24">
        <f t="shared" si="275"/>
        <v>109.2</v>
      </c>
      <c r="P165" s="24">
        <f t="shared" ref="P165:S165" si="295">SUM(P154:P156)*$B165*(1+P$3)</f>
        <v>109.2</v>
      </c>
      <c r="Q165" s="24">
        <f t="shared" si="295"/>
        <v>109.2</v>
      </c>
      <c r="R165" s="24">
        <f t="shared" si="295"/>
        <v>109.2</v>
      </c>
      <c r="S165" s="24">
        <f t="shared" si="295"/>
        <v>109.2</v>
      </c>
      <c r="T165" s="16"/>
      <c r="U165" s="16"/>
      <c r="V165" s="16"/>
      <c r="W165" s="16"/>
      <c r="X165" s="16"/>
      <c r="Y165" s="16"/>
      <c r="Z165" s="16"/>
    </row>
    <row r="166" ht="12.0" customHeight="1">
      <c r="A166" s="16" t="s">
        <v>174</v>
      </c>
      <c r="B166" s="78">
        <v>0.0035</v>
      </c>
      <c r="C166" s="24">
        <f t="shared" ref="C166:N166" si="296">(C$154+C$155+SUM($C$156:$N$156)/12)*$B166</f>
        <v>4.9</v>
      </c>
      <c r="D166" s="24">
        <f t="shared" si="296"/>
        <v>4.9</v>
      </c>
      <c r="E166" s="24">
        <f t="shared" si="296"/>
        <v>4.9</v>
      </c>
      <c r="F166" s="24">
        <f t="shared" si="296"/>
        <v>4.9</v>
      </c>
      <c r="G166" s="24">
        <f t="shared" si="296"/>
        <v>4.9</v>
      </c>
      <c r="H166" s="24">
        <f t="shared" si="296"/>
        <v>4.9</v>
      </c>
      <c r="I166" s="24">
        <f t="shared" si="296"/>
        <v>4.9</v>
      </c>
      <c r="J166" s="24">
        <f t="shared" si="296"/>
        <v>4.9</v>
      </c>
      <c r="K166" s="24">
        <f t="shared" si="296"/>
        <v>4.9</v>
      </c>
      <c r="L166" s="24">
        <f t="shared" si="296"/>
        <v>4.9</v>
      </c>
      <c r="M166" s="24">
        <f t="shared" si="296"/>
        <v>4.9</v>
      </c>
      <c r="N166" s="24">
        <f t="shared" si="296"/>
        <v>4.9</v>
      </c>
      <c r="O166" s="24">
        <f t="shared" si="275"/>
        <v>58.8</v>
      </c>
      <c r="P166" s="24">
        <f t="shared" ref="P166:S166" si="297">SUM(P154:P156)*$B166*(1+P$3)</f>
        <v>58.8</v>
      </c>
      <c r="Q166" s="24">
        <f t="shared" si="297"/>
        <v>58.8</v>
      </c>
      <c r="R166" s="24">
        <f t="shared" si="297"/>
        <v>58.8</v>
      </c>
      <c r="S166" s="24">
        <f t="shared" si="297"/>
        <v>58.8</v>
      </c>
      <c r="T166" s="16"/>
      <c r="U166" s="16"/>
      <c r="V166" s="16"/>
      <c r="W166" s="16"/>
      <c r="X166" s="16"/>
      <c r="Y166" s="16"/>
      <c r="Z166" s="16"/>
    </row>
    <row r="167" ht="12.0" customHeight="1">
      <c r="A167" s="44" t="s">
        <v>183</v>
      </c>
      <c r="C167" s="44" t="s">
        <v>73</v>
      </c>
      <c r="D167" s="44" t="s">
        <v>74</v>
      </c>
      <c r="E167" s="44" t="s">
        <v>75</v>
      </c>
      <c r="F167" s="44" t="s">
        <v>76</v>
      </c>
      <c r="G167" s="44" t="s">
        <v>77</v>
      </c>
      <c r="H167" s="44" t="s">
        <v>78</v>
      </c>
      <c r="I167" s="44" t="s">
        <v>79</v>
      </c>
      <c r="J167" s="44" t="s">
        <v>80</v>
      </c>
      <c r="K167" s="44" t="s">
        <v>81</v>
      </c>
      <c r="L167" s="44" t="s">
        <v>82</v>
      </c>
      <c r="M167" s="44" t="s">
        <v>83</v>
      </c>
      <c r="N167" s="44" t="s">
        <v>84</v>
      </c>
      <c r="O167" s="44" t="s">
        <v>26</v>
      </c>
      <c r="P167" s="44" t="s">
        <v>27</v>
      </c>
      <c r="Q167" s="44" t="s">
        <v>28</v>
      </c>
      <c r="R167" s="44" t="s">
        <v>29</v>
      </c>
      <c r="S167" s="44" t="s">
        <v>30</v>
      </c>
      <c r="T167" s="16"/>
      <c r="U167" s="16"/>
      <c r="V167" s="16"/>
      <c r="W167" s="16"/>
      <c r="X167" s="16"/>
      <c r="Y167" s="16"/>
      <c r="Z167" s="16"/>
    </row>
    <row r="168" ht="12.0" customHeight="1">
      <c r="A168" s="16" t="s">
        <v>164</v>
      </c>
      <c r="C168" s="79">
        <v>1200.0</v>
      </c>
      <c r="D168" s="24">
        <f t="shared" ref="D168:N168" si="298">$C168</f>
        <v>1200</v>
      </c>
      <c r="E168" s="24">
        <f t="shared" si="298"/>
        <v>1200</v>
      </c>
      <c r="F168" s="24">
        <f t="shared" si="298"/>
        <v>1200</v>
      </c>
      <c r="G168" s="24">
        <f t="shared" si="298"/>
        <v>1200</v>
      </c>
      <c r="H168" s="24">
        <f t="shared" si="298"/>
        <v>1200</v>
      </c>
      <c r="I168" s="24">
        <f t="shared" si="298"/>
        <v>1200</v>
      </c>
      <c r="J168" s="24">
        <f t="shared" si="298"/>
        <v>1200</v>
      </c>
      <c r="K168" s="24">
        <f t="shared" si="298"/>
        <v>1200</v>
      </c>
      <c r="L168" s="24">
        <f t="shared" si="298"/>
        <v>1200</v>
      </c>
      <c r="M168" s="24">
        <f t="shared" si="298"/>
        <v>1200</v>
      </c>
      <c r="N168" s="24">
        <f t="shared" si="298"/>
        <v>1200</v>
      </c>
      <c r="O168" s="24">
        <f t="shared" ref="O168:O180" si="301">SUM(C168:N168)</f>
        <v>14400</v>
      </c>
      <c r="P168" s="24">
        <f t="shared" ref="P168:S168" si="299">O168*(1+P$1)</f>
        <v>14400</v>
      </c>
      <c r="Q168" s="24">
        <f t="shared" si="299"/>
        <v>14400</v>
      </c>
      <c r="R168" s="24">
        <f t="shared" si="299"/>
        <v>14400</v>
      </c>
      <c r="S168" s="24">
        <f t="shared" si="299"/>
        <v>14400</v>
      </c>
      <c r="T168" s="16"/>
      <c r="U168" s="16"/>
      <c r="V168" s="16"/>
      <c r="W168" s="16"/>
      <c r="X168" s="16"/>
      <c r="Y168" s="16"/>
      <c r="Z168" s="16"/>
    </row>
    <row r="169" ht="12.0" customHeight="1">
      <c r="A169" s="16" t="s">
        <v>165</v>
      </c>
      <c r="C169" s="77"/>
      <c r="D169" s="24" t="str">
        <f t="shared" ref="D169:N169" si="300">$C169</f>
        <v/>
      </c>
      <c r="E169" s="24" t="str">
        <f t="shared" si="300"/>
        <v/>
      </c>
      <c r="F169" s="24" t="str">
        <f t="shared" si="300"/>
        <v/>
      </c>
      <c r="G169" s="24" t="str">
        <f t="shared" si="300"/>
        <v/>
      </c>
      <c r="H169" s="24" t="str">
        <f t="shared" si="300"/>
        <v/>
      </c>
      <c r="I169" s="24" t="str">
        <f t="shared" si="300"/>
        <v/>
      </c>
      <c r="J169" s="24" t="str">
        <f t="shared" si="300"/>
        <v/>
      </c>
      <c r="K169" s="24" t="str">
        <f t="shared" si="300"/>
        <v/>
      </c>
      <c r="L169" s="24" t="str">
        <f t="shared" si="300"/>
        <v/>
      </c>
      <c r="M169" s="24" t="str">
        <f t="shared" si="300"/>
        <v/>
      </c>
      <c r="N169" s="24" t="str">
        <f t="shared" si="300"/>
        <v/>
      </c>
      <c r="O169" s="24">
        <f t="shared" si="301"/>
        <v>0</v>
      </c>
      <c r="P169" s="24">
        <f t="shared" ref="P169:S169" si="302">O169*(1+P$1)</f>
        <v>0</v>
      </c>
      <c r="Q169" s="24">
        <f t="shared" si="302"/>
        <v>0</v>
      </c>
      <c r="R169" s="24">
        <f t="shared" si="302"/>
        <v>0</v>
      </c>
      <c r="S169" s="24">
        <f t="shared" si="302"/>
        <v>0</v>
      </c>
      <c r="T169" s="16"/>
      <c r="U169" s="16"/>
      <c r="V169" s="16"/>
      <c r="W169" s="16"/>
      <c r="X169" s="16"/>
      <c r="Y169" s="16"/>
      <c r="Z169" s="16"/>
    </row>
    <row r="170" ht="12.0" customHeight="1">
      <c r="A170" s="16" t="s">
        <v>157</v>
      </c>
      <c r="C170" s="24"/>
      <c r="D170" s="24"/>
      <c r="E170" s="77"/>
      <c r="F170" s="24"/>
      <c r="G170" s="24"/>
      <c r="H170" s="77">
        <f>C168</f>
        <v>1200</v>
      </c>
      <c r="I170" s="24"/>
      <c r="J170" s="24"/>
      <c r="K170" s="77"/>
      <c r="L170" s="24"/>
      <c r="M170" s="24"/>
      <c r="N170" s="77">
        <f>C168</f>
        <v>1200</v>
      </c>
      <c r="O170" s="24">
        <f t="shared" si="301"/>
        <v>2400</v>
      </c>
      <c r="P170" s="24">
        <f t="shared" ref="P170:S170" si="303">O170*(1+P$1)</f>
        <v>2400</v>
      </c>
      <c r="Q170" s="24">
        <f t="shared" si="303"/>
        <v>2400</v>
      </c>
      <c r="R170" s="24">
        <f t="shared" si="303"/>
        <v>2400</v>
      </c>
      <c r="S170" s="24">
        <f t="shared" si="303"/>
        <v>2400</v>
      </c>
      <c r="T170" s="16"/>
      <c r="U170" s="16"/>
      <c r="V170" s="16"/>
      <c r="W170" s="16"/>
      <c r="X170" s="16"/>
      <c r="Y170" s="16"/>
      <c r="Z170" s="16"/>
    </row>
    <row r="171" ht="12.0" customHeight="1">
      <c r="A171" s="16" t="s">
        <v>158</v>
      </c>
      <c r="B171" s="78">
        <v>0.1</v>
      </c>
      <c r="C171" s="24">
        <f t="shared" ref="C171:N171" si="304">SUM(C168:C170)*$B171</f>
        <v>120</v>
      </c>
      <c r="D171" s="24">
        <f t="shared" si="304"/>
        <v>120</v>
      </c>
      <c r="E171" s="24">
        <f t="shared" si="304"/>
        <v>120</v>
      </c>
      <c r="F171" s="24">
        <f t="shared" si="304"/>
        <v>120</v>
      </c>
      <c r="G171" s="24">
        <f t="shared" si="304"/>
        <v>120</v>
      </c>
      <c r="H171" s="24">
        <f t="shared" si="304"/>
        <v>240</v>
      </c>
      <c r="I171" s="24">
        <f t="shared" si="304"/>
        <v>120</v>
      </c>
      <c r="J171" s="24">
        <f t="shared" si="304"/>
        <v>120</v>
      </c>
      <c r="K171" s="24">
        <f t="shared" si="304"/>
        <v>120</v>
      </c>
      <c r="L171" s="24">
        <f t="shared" si="304"/>
        <v>120</v>
      </c>
      <c r="M171" s="24">
        <f t="shared" si="304"/>
        <v>120</v>
      </c>
      <c r="N171" s="24">
        <f t="shared" si="304"/>
        <v>240</v>
      </c>
      <c r="O171" s="24">
        <f t="shared" si="301"/>
        <v>1680</v>
      </c>
      <c r="P171" s="24">
        <f t="shared" ref="P171:S171" si="305">SUM(P168:P170)*$B171</f>
        <v>1680</v>
      </c>
      <c r="Q171" s="24">
        <f t="shared" si="305"/>
        <v>1680</v>
      </c>
      <c r="R171" s="24">
        <f t="shared" si="305"/>
        <v>1680</v>
      </c>
      <c r="S171" s="24">
        <f t="shared" si="305"/>
        <v>1680</v>
      </c>
      <c r="T171" s="16"/>
      <c r="U171" s="16"/>
      <c r="V171" s="16"/>
      <c r="W171" s="16"/>
      <c r="X171" s="16"/>
      <c r="Y171" s="16"/>
      <c r="Z171" s="16"/>
    </row>
    <row r="172" ht="12.0" customHeight="1">
      <c r="A172" s="16" t="s">
        <v>166</v>
      </c>
      <c r="B172" s="46">
        <v>0.047</v>
      </c>
      <c r="C172" s="24">
        <f t="shared" ref="C172:N172" si="306">(C$168+C$169+SUM($C$170:$N$170)/12)*$B172</f>
        <v>65.8</v>
      </c>
      <c r="D172" s="24">
        <f t="shared" si="306"/>
        <v>65.8</v>
      </c>
      <c r="E172" s="24">
        <f t="shared" si="306"/>
        <v>65.8</v>
      </c>
      <c r="F172" s="24">
        <f t="shared" si="306"/>
        <v>65.8</v>
      </c>
      <c r="G172" s="24">
        <f t="shared" si="306"/>
        <v>65.8</v>
      </c>
      <c r="H172" s="24">
        <f t="shared" si="306"/>
        <v>65.8</v>
      </c>
      <c r="I172" s="24">
        <f t="shared" si="306"/>
        <v>65.8</v>
      </c>
      <c r="J172" s="24">
        <f t="shared" si="306"/>
        <v>65.8</v>
      </c>
      <c r="K172" s="24">
        <f t="shared" si="306"/>
        <v>65.8</v>
      </c>
      <c r="L172" s="24">
        <f t="shared" si="306"/>
        <v>65.8</v>
      </c>
      <c r="M172" s="24">
        <f t="shared" si="306"/>
        <v>65.8</v>
      </c>
      <c r="N172" s="24">
        <f t="shared" si="306"/>
        <v>65.8</v>
      </c>
      <c r="O172" s="24">
        <f t="shared" si="301"/>
        <v>789.6</v>
      </c>
      <c r="P172" s="24">
        <f t="shared" ref="P172:S172" si="307">SUM(P168:P170)*$B172*(1+P$3)</f>
        <v>789.6</v>
      </c>
      <c r="Q172" s="24">
        <f t="shared" si="307"/>
        <v>789.6</v>
      </c>
      <c r="R172" s="24">
        <f t="shared" si="307"/>
        <v>789.6</v>
      </c>
      <c r="S172" s="24">
        <f t="shared" si="307"/>
        <v>789.6</v>
      </c>
      <c r="T172" s="16"/>
      <c r="U172" s="16"/>
      <c r="V172" s="16"/>
      <c r="W172" s="16"/>
      <c r="X172" s="16"/>
      <c r="Y172" s="16"/>
      <c r="Z172" s="16"/>
    </row>
    <row r="173" ht="12.0" customHeight="1">
      <c r="A173" s="16" t="s">
        <v>167</v>
      </c>
      <c r="B173" s="78">
        <v>0.0155</v>
      </c>
      <c r="C173" s="24">
        <f t="shared" ref="C173:N173" si="308">(C$168+C$169+SUM($C$170:$N$170)/12)*$B173</f>
        <v>21.7</v>
      </c>
      <c r="D173" s="24">
        <f t="shared" si="308"/>
        <v>21.7</v>
      </c>
      <c r="E173" s="24">
        <f t="shared" si="308"/>
        <v>21.7</v>
      </c>
      <c r="F173" s="24">
        <f t="shared" si="308"/>
        <v>21.7</v>
      </c>
      <c r="G173" s="24">
        <f t="shared" si="308"/>
        <v>21.7</v>
      </c>
      <c r="H173" s="24">
        <f t="shared" si="308"/>
        <v>21.7</v>
      </c>
      <c r="I173" s="24">
        <f t="shared" si="308"/>
        <v>21.7</v>
      </c>
      <c r="J173" s="24">
        <f t="shared" si="308"/>
        <v>21.7</v>
      </c>
      <c r="K173" s="24">
        <f t="shared" si="308"/>
        <v>21.7</v>
      </c>
      <c r="L173" s="24">
        <f t="shared" si="308"/>
        <v>21.7</v>
      </c>
      <c r="M173" s="24">
        <f t="shared" si="308"/>
        <v>21.7</v>
      </c>
      <c r="N173" s="24">
        <f t="shared" si="308"/>
        <v>21.7</v>
      </c>
      <c r="O173" s="24">
        <f t="shared" si="301"/>
        <v>260.4</v>
      </c>
      <c r="P173" s="24">
        <f t="shared" ref="P173:S173" si="309">SUM(P168:P170)*$B173*(1+P$3)</f>
        <v>260.4</v>
      </c>
      <c r="Q173" s="24">
        <f t="shared" si="309"/>
        <v>260.4</v>
      </c>
      <c r="R173" s="24">
        <f t="shared" si="309"/>
        <v>260.4</v>
      </c>
      <c r="S173" s="24">
        <f t="shared" si="309"/>
        <v>260.4</v>
      </c>
      <c r="T173" s="16"/>
      <c r="U173" s="16"/>
      <c r="V173" s="16"/>
      <c r="W173" s="16"/>
      <c r="X173" s="16"/>
      <c r="Y173" s="16"/>
      <c r="Z173" s="16"/>
    </row>
    <row r="174" ht="12.0" customHeight="1">
      <c r="A174" s="16" t="s">
        <v>168</v>
      </c>
      <c r="B174" s="46">
        <v>0.001</v>
      </c>
      <c r="C174" s="24">
        <f t="shared" ref="C174:N174" si="310">(C$168+C$169+SUM($C$170:$N$170)/12)*$B174</f>
        <v>1.4</v>
      </c>
      <c r="D174" s="24">
        <f t="shared" si="310"/>
        <v>1.4</v>
      </c>
      <c r="E174" s="24">
        <f t="shared" si="310"/>
        <v>1.4</v>
      </c>
      <c r="F174" s="24">
        <f t="shared" si="310"/>
        <v>1.4</v>
      </c>
      <c r="G174" s="24">
        <f t="shared" si="310"/>
        <v>1.4</v>
      </c>
      <c r="H174" s="24">
        <f t="shared" si="310"/>
        <v>1.4</v>
      </c>
      <c r="I174" s="24">
        <f t="shared" si="310"/>
        <v>1.4</v>
      </c>
      <c r="J174" s="24">
        <f t="shared" si="310"/>
        <v>1.4</v>
      </c>
      <c r="K174" s="24">
        <f t="shared" si="310"/>
        <v>1.4</v>
      </c>
      <c r="L174" s="24">
        <f t="shared" si="310"/>
        <v>1.4</v>
      </c>
      <c r="M174" s="24">
        <f t="shared" si="310"/>
        <v>1.4</v>
      </c>
      <c r="N174" s="24">
        <f t="shared" si="310"/>
        <v>1.4</v>
      </c>
      <c r="O174" s="24">
        <f t="shared" si="301"/>
        <v>16.8</v>
      </c>
      <c r="P174" s="24">
        <f t="shared" ref="P174:S174" si="311">SUM(P168:P170)*$B174*(1+P$3)</f>
        <v>16.8</v>
      </c>
      <c r="Q174" s="24">
        <f t="shared" si="311"/>
        <v>16.8</v>
      </c>
      <c r="R174" s="24">
        <f t="shared" si="311"/>
        <v>16.8</v>
      </c>
      <c r="S174" s="24">
        <f t="shared" si="311"/>
        <v>16.8</v>
      </c>
      <c r="T174" s="16"/>
      <c r="U174" s="16"/>
      <c r="V174" s="16"/>
      <c r="W174" s="16"/>
      <c r="X174" s="16"/>
      <c r="Y174" s="16"/>
      <c r="Z174" s="16"/>
    </row>
    <row r="175" ht="12.0" customHeight="1">
      <c r="A175" s="16" t="s">
        <v>169</v>
      </c>
      <c r="B175" s="46">
        <v>0.236</v>
      </c>
      <c r="C175" s="24">
        <f t="shared" ref="C175:N175" si="312">(C$168+C$169+SUM($C$170:$N$170)/12)*$B175</f>
        <v>330.4</v>
      </c>
      <c r="D175" s="24">
        <f t="shared" si="312"/>
        <v>330.4</v>
      </c>
      <c r="E175" s="24">
        <f t="shared" si="312"/>
        <v>330.4</v>
      </c>
      <c r="F175" s="24">
        <f t="shared" si="312"/>
        <v>330.4</v>
      </c>
      <c r="G175" s="24">
        <f t="shared" si="312"/>
        <v>330.4</v>
      </c>
      <c r="H175" s="24">
        <f t="shared" si="312"/>
        <v>330.4</v>
      </c>
      <c r="I175" s="24">
        <f t="shared" si="312"/>
        <v>330.4</v>
      </c>
      <c r="J175" s="24">
        <f t="shared" si="312"/>
        <v>330.4</v>
      </c>
      <c r="K175" s="24">
        <f t="shared" si="312"/>
        <v>330.4</v>
      </c>
      <c r="L175" s="24">
        <f t="shared" si="312"/>
        <v>330.4</v>
      </c>
      <c r="M175" s="24">
        <f t="shared" si="312"/>
        <v>330.4</v>
      </c>
      <c r="N175" s="24">
        <f t="shared" si="312"/>
        <v>330.4</v>
      </c>
      <c r="O175" s="24">
        <f t="shared" si="301"/>
        <v>3964.8</v>
      </c>
      <c r="P175" s="24">
        <f t="shared" ref="P175:S175" si="313">SUM(P168:P170)*$B175*(1+P$3)</f>
        <v>3964.8</v>
      </c>
      <c r="Q175" s="24">
        <f t="shared" si="313"/>
        <v>3964.8</v>
      </c>
      <c r="R175" s="24">
        <f t="shared" si="313"/>
        <v>3964.8</v>
      </c>
      <c r="S175" s="24">
        <f t="shared" si="313"/>
        <v>3964.8</v>
      </c>
      <c r="T175" s="16"/>
      <c r="U175" s="16"/>
      <c r="V175" s="16"/>
      <c r="W175" s="16"/>
      <c r="X175" s="16"/>
      <c r="Y175" s="16"/>
      <c r="Z175" s="16"/>
    </row>
    <row r="176" ht="12.0" customHeight="1">
      <c r="A176" s="16" t="s">
        <v>170</v>
      </c>
      <c r="B176" s="78">
        <v>0.055</v>
      </c>
      <c r="C176" s="24">
        <f t="shared" ref="C176:N176" si="314">(C$168+C$169+SUM($C$170:$N$170)/12)*$B176</f>
        <v>77</v>
      </c>
      <c r="D176" s="24">
        <f t="shared" si="314"/>
        <v>77</v>
      </c>
      <c r="E176" s="24">
        <f t="shared" si="314"/>
        <v>77</v>
      </c>
      <c r="F176" s="24">
        <f t="shared" si="314"/>
        <v>77</v>
      </c>
      <c r="G176" s="24">
        <f t="shared" si="314"/>
        <v>77</v>
      </c>
      <c r="H176" s="24">
        <f t="shared" si="314"/>
        <v>77</v>
      </c>
      <c r="I176" s="24">
        <f t="shared" si="314"/>
        <v>77</v>
      </c>
      <c r="J176" s="24">
        <f t="shared" si="314"/>
        <v>77</v>
      </c>
      <c r="K176" s="24">
        <f t="shared" si="314"/>
        <v>77</v>
      </c>
      <c r="L176" s="24">
        <f t="shared" si="314"/>
        <v>77</v>
      </c>
      <c r="M176" s="24">
        <f t="shared" si="314"/>
        <v>77</v>
      </c>
      <c r="N176" s="24">
        <f t="shared" si="314"/>
        <v>77</v>
      </c>
      <c r="O176" s="24">
        <f t="shared" si="301"/>
        <v>924</v>
      </c>
      <c r="P176" s="24">
        <f t="shared" ref="P176:S176" si="315">SUM(P168:P170)*$B176*(1+P$3)</f>
        <v>924</v>
      </c>
      <c r="Q176" s="24">
        <f t="shared" si="315"/>
        <v>924</v>
      </c>
      <c r="R176" s="24">
        <f t="shared" si="315"/>
        <v>924</v>
      </c>
      <c r="S176" s="24">
        <f t="shared" si="315"/>
        <v>924</v>
      </c>
      <c r="T176" s="16"/>
      <c r="U176" s="16"/>
      <c r="V176" s="16"/>
      <c r="W176" s="16"/>
      <c r="X176" s="16"/>
      <c r="Y176" s="16"/>
      <c r="Z176" s="16"/>
    </row>
    <row r="177" ht="12.0" customHeight="1">
      <c r="A177" s="16" t="s">
        <v>171</v>
      </c>
      <c r="B177" s="46">
        <v>0.006</v>
      </c>
      <c r="C177" s="24">
        <f t="shared" ref="C177:N177" si="316">(C$168+C$169+SUM($C$170:$N$170)/12)*$B177</f>
        <v>8.4</v>
      </c>
      <c r="D177" s="24">
        <f t="shared" si="316"/>
        <v>8.4</v>
      </c>
      <c r="E177" s="24">
        <f t="shared" si="316"/>
        <v>8.4</v>
      </c>
      <c r="F177" s="24">
        <f t="shared" si="316"/>
        <v>8.4</v>
      </c>
      <c r="G177" s="24">
        <f t="shared" si="316"/>
        <v>8.4</v>
      </c>
      <c r="H177" s="24">
        <f t="shared" si="316"/>
        <v>8.4</v>
      </c>
      <c r="I177" s="24">
        <f t="shared" si="316"/>
        <v>8.4</v>
      </c>
      <c r="J177" s="24">
        <f t="shared" si="316"/>
        <v>8.4</v>
      </c>
      <c r="K177" s="24">
        <f t="shared" si="316"/>
        <v>8.4</v>
      </c>
      <c r="L177" s="24">
        <f t="shared" si="316"/>
        <v>8.4</v>
      </c>
      <c r="M177" s="24">
        <f t="shared" si="316"/>
        <v>8.4</v>
      </c>
      <c r="N177" s="24">
        <f t="shared" si="316"/>
        <v>8.4</v>
      </c>
      <c r="O177" s="24">
        <f t="shared" si="301"/>
        <v>100.8</v>
      </c>
      <c r="P177" s="24">
        <f t="shared" ref="P177:S177" si="317">SUM(P168:P170)*$B177*(1+P$3)</f>
        <v>100.8</v>
      </c>
      <c r="Q177" s="24">
        <f t="shared" si="317"/>
        <v>100.8</v>
      </c>
      <c r="R177" s="24">
        <f t="shared" si="317"/>
        <v>100.8</v>
      </c>
      <c r="S177" s="24">
        <f t="shared" si="317"/>
        <v>100.8</v>
      </c>
      <c r="T177" s="16"/>
      <c r="U177" s="16"/>
      <c r="V177" s="16"/>
      <c r="W177" s="16"/>
      <c r="X177" s="16"/>
      <c r="Y177" s="16"/>
      <c r="Z177" s="16"/>
    </row>
    <row r="178" ht="12.0" customHeight="1">
      <c r="A178" s="16" t="s">
        <v>172</v>
      </c>
      <c r="B178" s="46">
        <v>0.002</v>
      </c>
      <c r="C178" s="24">
        <f t="shared" ref="C178:N178" si="318">(C$168+C$169+SUM($C$170:$N$170)/12)*$B178</f>
        <v>2.8</v>
      </c>
      <c r="D178" s="24">
        <f t="shared" si="318"/>
        <v>2.8</v>
      </c>
      <c r="E178" s="24">
        <f t="shared" si="318"/>
        <v>2.8</v>
      </c>
      <c r="F178" s="24">
        <f t="shared" si="318"/>
        <v>2.8</v>
      </c>
      <c r="G178" s="24">
        <f t="shared" si="318"/>
        <v>2.8</v>
      </c>
      <c r="H178" s="24">
        <f t="shared" si="318"/>
        <v>2.8</v>
      </c>
      <c r="I178" s="24">
        <f t="shared" si="318"/>
        <v>2.8</v>
      </c>
      <c r="J178" s="24">
        <f t="shared" si="318"/>
        <v>2.8</v>
      </c>
      <c r="K178" s="24">
        <f t="shared" si="318"/>
        <v>2.8</v>
      </c>
      <c r="L178" s="24">
        <f t="shared" si="318"/>
        <v>2.8</v>
      </c>
      <c r="M178" s="24">
        <f t="shared" si="318"/>
        <v>2.8</v>
      </c>
      <c r="N178" s="24">
        <f t="shared" si="318"/>
        <v>2.8</v>
      </c>
      <c r="O178" s="24">
        <f t="shared" si="301"/>
        <v>33.6</v>
      </c>
      <c r="P178" s="24">
        <f t="shared" ref="P178:S178" si="319">SUM(P168:P170)*$B178*(1+P$3)</f>
        <v>33.6</v>
      </c>
      <c r="Q178" s="24">
        <f t="shared" si="319"/>
        <v>33.6</v>
      </c>
      <c r="R178" s="24">
        <f t="shared" si="319"/>
        <v>33.6</v>
      </c>
      <c r="S178" s="24">
        <f t="shared" si="319"/>
        <v>33.6</v>
      </c>
      <c r="T178" s="16"/>
      <c r="U178" s="16"/>
      <c r="V178" s="16"/>
      <c r="W178" s="16"/>
      <c r="X178" s="16"/>
      <c r="Y178" s="16"/>
      <c r="Z178" s="16"/>
    </row>
    <row r="179" ht="12.0" customHeight="1">
      <c r="A179" s="16" t="s">
        <v>173</v>
      </c>
      <c r="B179" s="78">
        <v>0.0065</v>
      </c>
      <c r="C179" s="24">
        <f t="shared" ref="C179:N179" si="320">(C$168+C$169+SUM($C$170:$N$170)/12)*$B179</f>
        <v>9.1</v>
      </c>
      <c r="D179" s="24">
        <f t="shared" si="320"/>
        <v>9.1</v>
      </c>
      <c r="E179" s="24">
        <f t="shared" si="320"/>
        <v>9.1</v>
      </c>
      <c r="F179" s="24">
        <f t="shared" si="320"/>
        <v>9.1</v>
      </c>
      <c r="G179" s="24">
        <f t="shared" si="320"/>
        <v>9.1</v>
      </c>
      <c r="H179" s="24">
        <f t="shared" si="320"/>
        <v>9.1</v>
      </c>
      <c r="I179" s="24">
        <f t="shared" si="320"/>
        <v>9.1</v>
      </c>
      <c r="J179" s="24">
        <f t="shared" si="320"/>
        <v>9.1</v>
      </c>
      <c r="K179" s="24">
        <f t="shared" si="320"/>
        <v>9.1</v>
      </c>
      <c r="L179" s="24">
        <f t="shared" si="320"/>
        <v>9.1</v>
      </c>
      <c r="M179" s="24">
        <f t="shared" si="320"/>
        <v>9.1</v>
      </c>
      <c r="N179" s="24">
        <f t="shared" si="320"/>
        <v>9.1</v>
      </c>
      <c r="O179" s="24">
        <f t="shared" si="301"/>
        <v>109.2</v>
      </c>
      <c r="P179" s="24">
        <f t="shared" ref="P179:S179" si="321">SUM(P168:P170)*$B179*(1+P$3)</f>
        <v>109.2</v>
      </c>
      <c r="Q179" s="24">
        <f t="shared" si="321"/>
        <v>109.2</v>
      </c>
      <c r="R179" s="24">
        <f t="shared" si="321"/>
        <v>109.2</v>
      </c>
      <c r="S179" s="24">
        <f t="shared" si="321"/>
        <v>109.2</v>
      </c>
      <c r="T179" s="16"/>
      <c r="U179" s="16"/>
      <c r="V179" s="16"/>
      <c r="W179" s="16"/>
      <c r="X179" s="16"/>
      <c r="Y179" s="16"/>
      <c r="Z179" s="16"/>
    </row>
    <row r="180" ht="12.0" customHeight="1">
      <c r="A180" s="16" t="s">
        <v>174</v>
      </c>
      <c r="B180" s="78">
        <v>0.0035</v>
      </c>
      <c r="C180" s="24">
        <f t="shared" ref="C180:N180" si="322">(C$168+C$169+SUM($C$170:$N$170)/12)*$B180</f>
        <v>4.9</v>
      </c>
      <c r="D180" s="24">
        <f t="shared" si="322"/>
        <v>4.9</v>
      </c>
      <c r="E180" s="24">
        <f t="shared" si="322"/>
        <v>4.9</v>
      </c>
      <c r="F180" s="24">
        <f t="shared" si="322"/>
        <v>4.9</v>
      </c>
      <c r="G180" s="24">
        <f t="shared" si="322"/>
        <v>4.9</v>
      </c>
      <c r="H180" s="24">
        <f t="shared" si="322"/>
        <v>4.9</v>
      </c>
      <c r="I180" s="24">
        <f t="shared" si="322"/>
        <v>4.9</v>
      </c>
      <c r="J180" s="24">
        <f t="shared" si="322"/>
        <v>4.9</v>
      </c>
      <c r="K180" s="24">
        <f t="shared" si="322"/>
        <v>4.9</v>
      </c>
      <c r="L180" s="24">
        <f t="shared" si="322"/>
        <v>4.9</v>
      </c>
      <c r="M180" s="24">
        <f t="shared" si="322"/>
        <v>4.9</v>
      </c>
      <c r="N180" s="24">
        <f t="shared" si="322"/>
        <v>4.9</v>
      </c>
      <c r="O180" s="24">
        <f t="shared" si="301"/>
        <v>58.8</v>
      </c>
      <c r="P180" s="24">
        <f t="shared" ref="P180:S180" si="323">SUM(P168:P170)*$B180*(1+P$3)</f>
        <v>58.8</v>
      </c>
      <c r="Q180" s="24">
        <f t="shared" si="323"/>
        <v>58.8</v>
      </c>
      <c r="R180" s="24">
        <f t="shared" si="323"/>
        <v>58.8</v>
      </c>
      <c r="S180" s="24">
        <f t="shared" si="323"/>
        <v>58.8</v>
      </c>
      <c r="T180" s="16"/>
      <c r="U180" s="16"/>
      <c r="V180" s="16"/>
      <c r="W180" s="16"/>
      <c r="X180" s="16"/>
      <c r="Y180" s="16"/>
      <c r="Z180" s="16"/>
    </row>
    <row r="181" ht="12.0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9">
    <mergeCell ref="A111:B111"/>
    <mergeCell ref="A112:B112"/>
    <mergeCell ref="A113:B113"/>
    <mergeCell ref="A114:B114"/>
    <mergeCell ref="A125:B125"/>
    <mergeCell ref="A126:B126"/>
    <mergeCell ref="A127:B127"/>
    <mergeCell ref="A155:B155"/>
    <mergeCell ref="A156:B156"/>
    <mergeCell ref="A167:B167"/>
    <mergeCell ref="A168:B168"/>
    <mergeCell ref="A169:B169"/>
    <mergeCell ref="A170:B170"/>
    <mergeCell ref="A128:B128"/>
    <mergeCell ref="A139:B139"/>
    <mergeCell ref="A140:B140"/>
    <mergeCell ref="A141:B141"/>
    <mergeCell ref="A142:B142"/>
    <mergeCell ref="A153:B153"/>
    <mergeCell ref="A154:B154"/>
    <mergeCell ref="L1:N1"/>
    <mergeCell ref="L2:N2"/>
    <mergeCell ref="L3:N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7:B27"/>
    <mergeCell ref="A29:B29"/>
    <mergeCell ref="A30:B30"/>
    <mergeCell ref="A31:B31"/>
    <mergeCell ref="A33:B33"/>
    <mergeCell ref="A35:B35"/>
    <mergeCell ref="A36:B36"/>
    <mergeCell ref="A37:B37"/>
    <mergeCell ref="A39:B39"/>
    <mergeCell ref="A41:B41"/>
    <mergeCell ref="A42:B42"/>
    <mergeCell ref="A43:B43"/>
    <mergeCell ref="A44:B44"/>
    <mergeCell ref="A55:B55"/>
    <mergeCell ref="A56:B56"/>
    <mergeCell ref="A57:B57"/>
    <mergeCell ref="A58:B58"/>
    <mergeCell ref="A69:B69"/>
    <mergeCell ref="A70:B70"/>
    <mergeCell ref="A71:B71"/>
    <mergeCell ref="A72:B72"/>
    <mergeCell ref="A83:B83"/>
    <mergeCell ref="A84:B84"/>
    <mergeCell ref="A85:B85"/>
    <mergeCell ref="A86:B86"/>
    <mergeCell ref="A97:B97"/>
    <mergeCell ref="A98:B98"/>
    <mergeCell ref="A99:B99"/>
    <mergeCell ref="A100:B100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86"/>
    <col customWidth="1" min="2" max="13" width="12.71"/>
    <col customWidth="1" min="14" max="18" width="14.71"/>
    <col customWidth="1" min="19" max="20" width="11.43"/>
    <col customWidth="1" min="21" max="26" width="9.14"/>
  </cols>
  <sheetData>
    <row r="1" ht="14.25" customHeight="1">
      <c r="A1" s="80" t="s">
        <v>184</v>
      </c>
      <c r="B1" s="81" t="s">
        <v>73</v>
      </c>
      <c r="C1" s="81" t="s">
        <v>74</v>
      </c>
      <c r="D1" s="81" t="s">
        <v>75</v>
      </c>
      <c r="E1" s="81" t="s">
        <v>76</v>
      </c>
      <c r="F1" s="81" t="s">
        <v>77</v>
      </c>
      <c r="G1" s="81" t="s">
        <v>78</v>
      </c>
      <c r="H1" s="81" t="s">
        <v>79</v>
      </c>
      <c r="I1" s="81" t="s">
        <v>80</v>
      </c>
      <c r="J1" s="81" t="s">
        <v>81</v>
      </c>
      <c r="K1" s="81" t="s">
        <v>82</v>
      </c>
      <c r="L1" s="81" t="s">
        <v>83</v>
      </c>
      <c r="M1" s="81" t="s">
        <v>84</v>
      </c>
      <c r="N1" s="81" t="s">
        <v>26</v>
      </c>
      <c r="O1" s="81" t="s">
        <v>27</v>
      </c>
      <c r="P1" s="81" t="s">
        <v>28</v>
      </c>
      <c r="Q1" s="81" t="s">
        <v>29</v>
      </c>
      <c r="R1" s="81" t="s">
        <v>30</v>
      </c>
      <c r="S1" s="82"/>
      <c r="T1" s="82"/>
      <c r="U1" s="82"/>
      <c r="V1" s="82"/>
      <c r="W1" s="82"/>
      <c r="X1" s="82"/>
      <c r="Y1" s="82"/>
      <c r="Z1" s="82"/>
    </row>
    <row r="2" ht="14.25" customHeight="1">
      <c r="A2" s="83" t="s">
        <v>185</v>
      </c>
      <c r="B2" s="84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2"/>
      <c r="T2" s="82"/>
      <c r="U2" s="82"/>
      <c r="V2" s="82"/>
      <c r="W2" s="82"/>
      <c r="X2" s="82"/>
      <c r="Y2" s="82"/>
      <c r="Z2" s="82"/>
    </row>
    <row r="3" ht="14.25" customHeight="1">
      <c r="A3" s="86" t="s">
        <v>186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2"/>
      <c r="T3" s="82"/>
      <c r="U3" s="82"/>
      <c r="V3" s="82"/>
      <c r="W3" s="82"/>
      <c r="X3" s="82"/>
      <c r="Y3" s="82"/>
      <c r="Z3" s="82"/>
    </row>
    <row r="4" ht="14.25" customHeight="1">
      <c r="A4" s="85" t="s">
        <v>187</v>
      </c>
      <c r="B4" s="88">
        <f>Vendas!C5</f>
        <v>25894</v>
      </c>
      <c r="C4" s="88">
        <f>Vendas!D5+Vendas!C6</f>
        <v>60076.5</v>
      </c>
      <c r="D4" s="88">
        <f>Vendas!E5+Vendas!D6</f>
        <v>75141</v>
      </c>
      <c r="E4" s="88">
        <f>Vendas!F5+Vendas!E6</f>
        <v>73507.5</v>
      </c>
      <c r="F4" s="88">
        <f>Vendas!G5+Vendas!F6</f>
        <v>62557</v>
      </c>
      <c r="G4" s="88">
        <f>Vendas!H5+Vendas!G6</f>
        <v>47734.5</v>
      </c>
      <c r="H4" s="88">
        <f>Vendas!I5+Vendas!H6</f>
        <v>32549</v>
      </c>
      <c r="I4" s="88">
        <f>Vendas!J5+Vendas!I6</f>
        <v>29282</v>
      </c>
      <c r="J4" s="88">
        <f>Vendas!K5+Vendas!J6</f>
        <v>55478.5</v>
      </c>
      <c r="K4" s="88">
        <f>Vendas!L5+Vendas!K6</f>
        <v>67276</v>
      </c>
      <c r="L4" s="88">
        <f>Vendas!M5+Vendas!L6</f>
        <v>52514</v>
      </c>
      <c r="M4" s="88">
        <f>Vendas!N5+Vendas!M6</f>
        <v>44467.5</v>
      </c>
      <c r="N4" s="88">
        <f t="shared" ref="N4:N7" si="1">SUM(B4:M4)</f>
        <v>626477.5</v>
      </c>
      <c r="O4" s="88">
        <f>Vendas!P5+Activo!G17</f>
        <v>755663.755</v>
      </c>
      <c r="P4" s="88">
        <f>Vendas!Q5+Activo!H17</f>
        <v>828512.7004</v>
      </c>
      <c r="Q4" s="88">
        <f>Vendas!R5+Activo!I17</f>
        <v>870900.231</v>
      </c>
      <c r="R4" s="88">
        <f>Vendas!S5+Activo!J17</f>
        <v>914445.2425</v>
      </c>
      <c r="S4" s="82"/>
      <c r="T4" s="82"/>
      <c r="U4" s="82"/>
      <c r="V4" s="82"/>
      <c r="W4" s="82"/>
      <c r="X4" s="82"/>
      <c r="Y4" s="82"/>
      <c r="Z4" s="82"/>
    </row>
    <row r="5" ht="14.25" customHeight="1">
      <c r="A5" s="85" t="s">
        <v>188</v>
      </c>
      <c r="B5" s="89">
        <v>12000.0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>
        <f t="shared" si="1"/>
        <v>12000</v>
      </c>
      <c r="O5" s="88"/>
      <c r="P5" s="88"/>
      <c r="Q5" s="88"/>
      <c r="R5" s="88"/>
      <c r="S5" s="82"/>
      <c r="T5" s="82"/>
      <c r="U5" s="82"/>
      <c r="V5" s="82"/>
      <c r="W5" s="82"/>
      <c r="X5" s="82"/>
      <c r="Y5" s="82"/>
      <c r="Z5" s="82"/>
    </row>
    <row r="6" ht="14.25" customHeight="1">
      <c r="A6" s="85" t="s">
        <v>189</v>
      </c>
      <c r="B6" s="88">
        <f>'Préstamo'!G6</f>
        <v>0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>
        <f t="shared" si="1"/>
        <v>0</v>
      </c>
      <c r="O6" s="88"/>
      <c r="P6" s="88"/>
      <c r="Q6" s="88"/>
      <c r="R6" s="88"/>
      <c r="S6" s="82"/>
      <c r="T6" s="82"/>
      <c r="U6" s="82"/>
      <c r="V6" s="82"/>
      <c r="W6" s="82"/>
      <c r="X6" s="82"/>
      <c r="Y6" s="82"/>
      <c r="Z6" s="82"/>
    </row>
    <row r="7" ht="14.25" customHeight="1">
      <c r="A7" s="85" t="s">
        <v>190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9">
        <v>0.0</v>
      </c>
      <c r="N7" s="88">
        <f t="shared" si="1"/>
        <v>0</v>
      </c>
      <c r="O7" s="89"/>
      <c r="P7" s="89"/>
      <c r="Q7" s="89"/>
      <c r="R7" s="89"/>
      <c r="S7" s="82"/>
      <c r="T7" s="82"/>
      <c r="U7" s="82"/>
      <c r="V7" s="82"/>
      <c r="W7" s="82"/>
      <c r="X7" s="82"/>
      <c r="Y7" s="82"/>
      <c r="Z7" s="82"/>
    </row>
    <row r="8" ht="14.25" customHeight="1">
      <c r="A8" s="90" t="s">
        <v>191</v>
      </c>
      <c r="B8" s="91">
        <f>SUM(B2,B4:B7)</f>
        <v>37894</v>
      </c>
      <c r="C8" s="91">
        <f t="shared" ref="C8:R8" si="2">SUM(C4:C7)</f>
        <v>60076.5</v>
      </c>
      <c r="D8" s="91">
        <f t="shared" si="2"/>
        <v>75141</v>
      </c>
      <c r="E8" s="91">
        <f t="shared" si="2"/>
        <v>73507.5</v>
      </c>
      <c r="F8" s="91">
        <f t="shared" si="2"/>
        <v>62557</v>
      </c>
      <c r="G8" s="91">
        <f t="shared" si="2"/>
        <v>47734.5</v>
      </c>
      <c r="H8" s="91">
        <f t="shared" si="2"/>
        <v>32549</v>
      </c>
      <c r="I8" s="91">
        <f t="shared" si="2"/>
        <v>29282</v>
      </c>
      <c r="J8" s="91">
        <f t="shared" si="2"/>
        <v>55478.5</v>
      </c>
      <c r="K8" s="91">
        <f t="shared" si="2"/>
        <v>67276</v>
      </c>
      <c r="L8" s="91">
        <f t="shared" si="2"/>
        <v>52514</v>
      </c>
      <c r="M8" s="91">
        <f t="shared" si="2"/>
        <v>44467.5</v>
      </c>
      <c r="N8" s="91">
        <f t="shared" si="2"/>
        <v>638477.5</v>
      </c>
      <c r="O8" s="91">
        <f t="shared" si="2"/>
        <v>755663.755</v>
      </c>
      <c r="P8" s="91">
        <f t="shared" si="2"/>
        <v>828512.7004</v>
      </c>
      <c r="Q8" s="91">
        <f t="shared" si="2"/>
        <v>870900.231</v>
      </c>
      <c r="R8" s="91">
        <f t="shared" si="2"/>
        <v>914445.2425</v>
      </c>
      <c r="S8" s="82"/>
      <c r="T8" s="82"/>
      <c r="U8" s="82"/>
      <c r="V8" s="82"/>
      <c r="W8" s="82"/>
      <c r="X8" s="82"/>
      <c r="Y8" s="82"/>
      <c r="Z8" s="82"/>
    </row>
    <row r="9" ht="14.25" customHeight="1">
      <c r="A9" s="86" t="s">
        <v>192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2"/>
      <c r="T9" s="82"/>
      <c r="U9" s="82"/>
      <c r="V9" s="82"/>
      <c r="W9" s="82"/>
      <c r="X9" s="82"/>
      <c r="Y9" s="82"/>
      <c r="Z9" s="82"/>
    </row>
    <row r="10" ht="14.25" customHeight="1">
      <c r="A10" s="85" t="s">
        <v>193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8">
        <f t="shared" ref="N10:R10" si="3">SUM(N11:N13)</f>
        <v>15974.0328</v>
      </c>
      <c r="O10" s="88">
        <f t="shared" si="3"/>
        <v>0</v>
      </c>
      <c r="P10" s="88">
        <f t="shared" si="3"/>
        <v>0</v>
      </c>
      <c r="Q10" s="88">
        <f t="shared" si="3"/>
        <v>13164.8</v>
      </c>
      <c r="R10" s="88">
        <f t="shared" si="3"/>
        <v>0</v>
      </c>
      <c r="S10" s="82"/>
      <c r="T10" s="82"/>
      <c r="U10" s="82"/>
      <c r="V10" s="82"/>
      <c r="W10" s="82"/>
      <c r="X10" s="82"/>
      <c r="Y10" s="82"/>
      <c r="Z10" s="82"/>
    </row>
    <row r="11" ht="14.25" customHeight="1">
      <c r="A11" s="85" t="s">
        <v>194</v>
      </c>
      <c r="B11" s="84">
        <f>Investimentos!F3</f>
        <v>0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8">
        <f t="shared" ref="N11:N15" si="4">SUM(B11:M11)</f>
        <v>0</v>
      </c>
      <c r="O11" s="88">
        <f>Investimentos!U3*1.21</f>
        <v>0</v>
      </c>
      <c r="P11" s="88">
        <f>Investimentos!V3*1.21</f>
        <v>0</v>
      </c>
      <c r="Q11" s="88">
        <f>Investimentos!W3*1.21</f>
        <v>0</v>
      </c>
      <c r="R11" s="88">
        <f>Investimentos!X3*1.21</f>
        <v>0</v>
      </c>
      <c r="S11" s="82"/>
      <c r="T11" s="82"/>
      <c r="U11" s="82"/>
      <c r="V11" s="82"/>
      <c r="W11" s="82"/>
      <c r="X11" s="82"/>
      <c r="Y11" s="82"/>
      <c r="Z11" s="82"/>
    </row>
    <row r="12" ht="14.25" customHeight="1">
      <c r="A12" s="85" t="s">
        <v>195</v>
      </c>
      <c r="B12" s="84">
        <f>SUM(Investimentos!F4:F10)-Leasing!B2</f>
        <v>15974.0328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8">
        <f t="shared" si="4"/>
        <v>15974.0328</v>
      </c>
      <c r="O12" s="88">
        <f>SUM(Investimentos!U4:U10)*1.21</f>
        <v>0</v>
      </c>
      <c r="P12" s="88">
        <f>SUM(Investimentos!V4:V10)*1.21</f>
        <v>0</v>
      </c>
      <c r="Q12" s="88">
        <f>SUM(Investimentos!W4:W10)*1.21</f>
        <v>13164.8</v>
      </c>
      <c r="R12" s="88">
        <f>SUM(Investimentos!X4:X10)*1.21</f>
        <v>0</v>
      </c>
      <c r="S12" s="82"/>
      <c r="T12" s="82"/>
      <c r="U12" s="82"/>
      <c r="V12" s="82"/>
      <c r="W12" s="82"/>
      <c r="X12" s="82"/>
      <c r="Y12" s="82"/>
      <c r="Z12" s="82"/>
    </row>
    <row r="13" ht="14.25" customHeight="1">
      <c r="A13" s="85" t="s">
        <v>196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8">
        <f t="shared" si="4"/>
        <v>0</v>
      </c>
      <c r="O13" s="88">
        <f t="shared" ref="O13:R13" si="5">N13</f>
        <v>0</v>
      </c>
      <c r="P13" s="88">
        <f t="shared" si="5"/>
        <v>0</v>
      </c>
      <c r="Q13" s="88">
        <f t="shared" si="5"/>
        <v>0</v>
      </c>
      <c r="R13" s="88">
        <f t="shared" si="5"/>
        <v>0</v>
      </c>
      <c r="S13" s="82"/>
      <c r="T13" s="82"/>
      <c r="U13" s="82"/>
      <c r="V13" s="82"/>
      <c r="W13" s="82"/>
      <c r="X13" s="82"/>
      <c r="Y13" s="82"/>
      <c r="Z13" s="82"/>
    </row>
    <row r="14" ht="14.25" customHeight="1">
      <c r="A14" s="85" t="s">
        <v>197</v>
      </c>
      <c r="B14" s="84">
        <f>Aprovisionamento!C5</f>
        <v>0</v>
      </c>
      <c r="C14" s="84">
        <f>Aprovisionamento!D5+Aprovisionamento!C6</f>
        <v>18679.1</v>
      </c>
      <c r="D14" s="84">
        <f>Aprovisionamento!E5+Aprovisionamento!D6</f>
        <v>23182.5</v>
      </c>
      <c r="E14" s="84">
        <f>Aprovisionamento!F5+Aprovisionamento!E6</f>
        <v>27685.9</v>
      </c>
      <c r="F14" s="84">
        <f>Aprovisionamento!G5+Aprovisionamento!F6</f>
        <v>23035.1</v>
      </c>
      <c r="G14" s="84">
        <f>Aprovisionamento!H5+Aprovisionamento!G6</f>
        <v>23624.7</v>
      </c>
      <c r="H14" s="84">
        <f>Aprovisionamento!I5+Aprovisionamento!H6</f>
        <v>14323.1</v>
      </c>
      <c r="I14" s="84">
        <f>Aprovisionamento!J5+Aprovisionamento!I6</f>
        <v>14470.5</v>
      </c>
      <c r="J14" s="84">
        <f>Aprovisionamento!K5+Aprovisionamento!J6</f>
        <v>14028.3</v>
      </c>
      <c r="K14" s="84">
        <f>Aprovisionamento!L5+Aprovisionamento!K6</f>
        <v>36840.1</v>
      </c>
      <c r="L14" s="84">
        <f>Aprovisionamento!M5+Aprovisionamento!L6</f>
        <v>19121.3</v>
      </c>
      <c r="M14" s="84">
        <f>Aprovisionamento!N5+Aprovisionamento!M6</f>
        <v>19121.3</v>
      </c>
      <c r="N14" s="88">
        <f t="shared" si="4"/>
        <v>234111.9</v>
      </c>
      <c r="O14" s="88">
        <f>Aprovisionamento!P5+Pasivo!G38</f>
        <v>288053.4507</v>
      </c>
      <c r="P14" s="88">
        <f>Aprovisionamento!Q5+Pasivo!H38</f>
        <v>324060.5081</v>
      </c>
      <c r="Q14" s="88">
        <f>Aprovisionamento!R5+Pasivo!I38</f>
        <v>341018.3328</v>
      </c>
      <c r="R14" s="88">
        <f>Aprovisionamento!S5+Pasivo!J38</f>
        <v>358069.2494</v>
      </c>
      <c r="S14" s="82"/>
      <c r="T14" s="82"/>
      <c r="U14" s="82"/>
      <c r="V14" s="82"/>
      <c r="W14" s="82"/>
      <c r="X14" s="82"/>
      <c r="Y14" s="82"/>
      <c r="Z14" s="82"/>
    </row>
    <row r="15" ht="14.25" customHeight="1">
      <c r="A15" s="85" t="s">
        <v>198</v>
      </c>
      <c r="B15" s="84">
        <f>SUM('G. Xerais'!B15:B19)</f>
        <v>3046.24</v>
      </c>
      <c r="C15" s="84">
        <f>SUM('G. Xerais'!C15:C19)</f>
        <v>1625.7</v>
      </c>
      <c r="D15" s="84">
        <f>SUM('G. Xerais'!D15:D19)</f>
        <v>1625.7</v>
      </c>
      <c r="E15" s="84">
        <f>SUM('G. Xerais'!E15:E19)</f>
        <v>1625.7</v>
      </c>
      <c r="F15" s="84">
        <f>SUM('G. Xerais'!F15:F19)</f>
        <v>1625.7</v>
      </c>
      <c r="G15" s="84">
        <f>SUM('G. Xerais'!G15:G19)</f>
        <v>1625.7</v>
      </c>
      <c r="H15" s="84">
        <f>SUM('G. Xerais'!H15:H19)</f>
        <v>1625.7</v>
      </c>
      <c r="I15" s="84">
        <f>SUM('G. Xerais'!I15:I19)</f>
        <v>1625.7</v>
      </c>
      <c r="J15" s="84">
        <f>SUM('G. Xerais'!J15:J19)</f>
        <v>1625.7</v>
      </c>
      <c r="K15" s="84">
        <f>SUM('G. Xerais'!K15:K19)</f>
        <v>1625.7</v>
      </c>
      <c r="L15" s="84">
        <f>SUM('G. Xerais'!L15:L19)</f>
        <v>1625.7</v>
      </c>
      <c r="M15" s="84">
        <f>SUM('G. Xerais'!M15:M19)</f>
        <v>1625.7</v>
      </c>
      <c r="N15" s="88">
        <f t="shared" si="4"/>
        <v>20928.94</v>
      </c>
      <c r="O15" s="88">
        <f>SUM('G. Xerais'!O15:O19)</f>
        <v>37473.48</v>
      </c>
      <c r="P15" s="88">
        <f>SUM('G. Xerais'!P15:P19)</f>
        <v>37473.48</v>
      </c>
      <c r="Q15" s="88">
        <f>SUM('G. Xerais'!Q15:Q19)</f>
        <v>37473.48</v>
      </c>
      <c r="R15" s="88">
        <f>SUM('G. Xerais'!R15:R19)</f>
        <v>37473.48</v>
      </c>
      <c r="S15" s="82"/>
      <c r="T15" s="82"/>
      <c r="U15" s="82"/>
      <c r="V15" s="82"/>
      <c r="W15" s="82"/>
      <c r="X15" s="82"/>
      <c r="Y15" s="82"/>
      <c r="Z15" s="82"/>
    </row>
    <row r="16" ht="14.25" customHeight="1">
      <c r="A16" s="85" t="s">
        <v>199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8">
        <f t="shared" ref="N16:R16" si="6">SUM(N17:N20)</f>
        <v>274447</v>
      </c>
      <c r="O16" s="88">
        <f t="shared" si="6"/>
        <v>310346.4</v>
      </c>
      <c r="P16" s="88">
        <f t="shared" si="6"/>
        <v>309669.6</v>
      </c>
      <c r="Q16" s="88">
        <f t="shared" si="6"/>
        <v>309669.6</v>
      </c>
      <c r="R16" s="88">
        <f t="shared" si="6"/>
        <v>309669.6</v>
      </c>
      <c r="S16" s="82"/>
      <c r="T16" s="82"/>
      <c r="U16" s="82"/>
      <c r="V16" s="82"/>
      <c r="W16" s="82"/>
      <c r="X16" s="82"/>
      <c r="Y16" s="82"/>
      <c r="Z16" s="82"/>
    </row>
    <row r="17" ht="14.25" customHeight="1">
      <c r="A17" s="85" t="s">
        <v>200</v>
      </c>
      <c r="B17" s="84">
        <f>Persoal!C5-B20</f>
        <v>13102</v>
      </c>
      <c r="C17" s="84">
        <f>Persoal!D5-C20</f>
        <v>13102</v>
      </c>
      <c r="D17" s="84">
        <f>Persoal!E5-D20</f>
        <v>13102</v>
      </c>
      <c r="E17" s="84">
        <f>Persoal!F5-E20</f>
        <v>13102</v>
      </c>
      <c r="F17" s="84">
        <f>Persoal!G5-F20</f>
        <v>13102</v>
      </c>
      <c r="G17" s="84">
        <f>Persoal!H5-G20</f>
        <v>27952</v>
      </c>
      <c r="H17" s="84">
        <f>Persoal!I5-H20</f>
        <v>13102</v>
      </c>
      <c r="I17" s="84">
        <f>Persoal!J5-I20</f>
        <v>13102</v>
      </c>
      <c r="J17" s="84">
        <f>Persoal!K5-J20</f>
        <v>15262</v>
      </c>
      <c r="K17" s="84">
        <f>Persoal!L5-K20</f>
        <v>13102</v>
      </c>
      <c r="L17" s="84">
        <f>Persoal!M5-L20</f>
        <v>13102</v>
      </c>
      <c r="M17" s="84">
        <f>Persoal!N5-M20</f>
        <v>27952</v>
      </c>
      <c r="N17" s="88">
        <f t="shared" ref="N17:N20" si="7">SUM(B17:M17)</f>
        <v>189084</v>
      </c>
      <c r="O17" s="88">
        <f>Persoal!P5</f>
        <v>211404</v>
      </c>
      <c r="P17" s="88">
        <f>Persoal!Q5</f>
        <v>211404</v>
      </c>
      <c r="Q17" s="88">
        <f>Persoal!R5</f>
        <v>211404</v>
      </c>
      <c r="R17" s="88">
        <f>Persoal!S5</f>
        <v>211404</v>
      </c>
      <c r="S17" s="82"/>
      <c r="T17" s="82"/>
      <c r="U17" s="82"/>
      <c r="V17" s="82"/>
      <c r="W17" s="82"/>
      <c r="X17" s="82"/>
      <c r="Y17" s="82"/>
      <c r="Z17" s="82"/>
    </row>
    <row r="18" ht="14.25" customHeight="1">
      <c r="A18" s="85" t="s">
        <v>201</v>
      </c>
      <c r="B18" s="84"/>
      <c r="C18" s="84"/>
      <c r="D18" s="84"/>
      <c r="E18" s="84">
        <f>SUM(Persoal!C6:E6)</f>
        <v>4977.9</v>
      </c>
      <c r="F18" s="84"/>
      <c r="G18" s="84"/>
      <c r="H18" s="84">
        <f>SUM(Persoal!F6:H6)</f>
        <v>6627.9</v>
      </c>
      <c r="I18" s="84"/>
      <c r="J18" s="84"/>
      <c r="K18" s="84">
        <f>SUM(Persoal!I6:K6)</f>
        <v>5217.9</v>
      </c>
      <c r="L18" s="84"/>
      <c r="M18" s="84"/>
      <c r="N18" s="88">
        <f t="shared" si="7"/>
        <v>16823.7</v>
      </c>
      <c r="O18" s="88">
        <f>Persoal!P6*0.75+SUM(Persoal!L6:N6)</f>
        <v>24216.6</v>
      </c>
      <c r="P18" s="88">
        <f>Persoal!Q6*0.75+Persoal!P6*0.25</f>
        <v>23451.6</v>
      </c>
      <c r="Q18" s="88">
        <f>Persoal!R6*0.75+Persoal!Q6*0.25</f>
        <v>23451.6</v>
      </c>
      <c r="R18" s="88">
        <f>Persoal!S6*0.75+Persoal!R6*0.25</f>
        <v>23451.6</v>
      </c>
      <c r="S18" s="82"/>
      <c r="T18" s="82"/>
      <c r="U18" s="82"/>
      <c r="V18" s="82"/>
      <c r="W18" s="82"/>
      <c r="X18" s="82"/>
      <c r="Y18" s="82"/>
      <c r="Z18" s="82"/>
    </row>
    <row r="19" ht="14.25" customHeight="1">
      <c r="A19" s="85" t="s">
        <v>202</v>
      </c>
      <c r="B19" s="84"/>
      <c r="C19" s="84">
        <f>Persoal!C9</f>
        <v>5216.3</v>
      </c>
      <c r="D19" s="84">
        <f>Persoal!D9</f>
        <v>5216.3</v>
      </c>
      <c r="E19" s="84">
        <f>Persoal!E9</f>
        <v>5216.3</v>
      </c>
      <c r="F19" s="84">
        <f>Persoal!F9</f>
        <v>5216.3</v>
      </c>
      <c r="G19" s="84">
        <f>Persoal!G9</f>
        <v>5216.3</v>
      </c>
      <c r="H19" s="84">
        <f>Persoal!H9</f>
        <v>5216.3</v>
      </c>
      <c r="I19" s="84">
        <f>Persoal!I9</f>
        <v>5216.3</v>
      </c>
      <c r="J19" s="84">
        <f>Persoal!J9</f>
        <v>5216.3</v>
      </c>
      <c r="K19" s="84">
        <f>Persoal!K9</f>
        <v>5216.3</v>
      </c>
      <c r="L19" s="84">
        <f>Persoal!L9</f>
        <v>5216.3</v>
      </c>
      <c r="M19" s="84">
        <f>Persoal!M9</f>
        <v>5216.3</v>
      </c>
      <c r="N19" s="88">
        <f t="shared" si="7"/>
        <v>57379.3</v>
      </c>
      <c r="O19" s="88">
        <f>Persoal!P9*11/12+Persoal!N9</f>
        <v>63565.8</v>
      </c>
      <c r="P19" s="88">
        <f>Persoal!Q9*11/12+Persoal!P9/12</f>
        <v>63654</v>
      </c>
      <c r="Q19" s="88">
        <f>Persoal!R9*11/12+Persoal!Q9/12</f>
        <v>63654</v>
      </c>
      <c r="R19" s="88">
        <f>Persoal!S9*11/12+Persoal!R9/12</f>
        <v>63654</v>
      </c>
      <c r="S19" s="82"/>
      <c r="T19" s="82"/>
      <c r="U19" s="82"/>
      <c r="V19" s="82"/>
      <c r="W19" s="82"/>
      <c r="X19" s="82"/>
      <c r="Y19" s="82"/>
      <c r="Z19" s="82"/>
    </row>
    <row r="20" ht="14.25" customHeight="1">
      <c r="A20" s="85" t="s">
        <v>203</v>
      </c>
      <c r="B20" s="84">
        <f>Persoal!C10</f>
        <v>930</v>
      </c>
      <c r="C20" s="84">
        <f>Persoal!D10</f>
        <v>930</v>
      </c>
      <c r="D20" s="84">
        <f>Persoal!E10</f>
        <v>930</v>
      </c>
      <c r="E20" s="84">
        <f>Persoal!F10</f>
        <v>930</v>
      </c>
      <c r="F20" s="84">
        <f>Persoal!G10</f>
        <v>930</v>
      </c>
      <c r="G20" s="84">
        <f>Persoal!H10</f>
        <v>930</v>
      </c>
      <c r="H20" s="84">
        <f>Persoal!I10</f>
        <v>930</v>
      </c>
      <c r="I20" s="84">
        <f>Persoal!J10</f>
        <v>930</v>
      </c>
      <c r="J20" s="84">
        <f>Persoal!K10</f>
        <v>930</v>
      </c>
      <c r="K20" s="84">
        <f>Persoal!L10</f>
        <v>930</v>
      </c>
      <c r="L20" s="84">
        <f>Persoal!M10</f>
        <v>930</v>
      </c>
      <c r="M20" s="84">
        <f>Persoal!N10</f>
        <v>930</v>
      </c>
      <c r="N20" s="88">
        <f t="shared" si="7"/>
        <v>11160</v>
      </c>
      <c r="O20" s="88">
        <f>Persoal!P10</f>
        <v>11160</v>
      </c>
      <c r="P20" s="88">
        <f>Persoal!Q10</f>
        <v>11160</v>
      </c>
      <c r="Q20" s="88">
        <f>Persoal!R10</f>
        <v>11160</v>
      </c>
      <c r="R20" s="88">
        <f>Persoal!S10</f>
        <v>11160</v>
      </c>
      <c r="S20" s="82"/>
      <c r="T20" s="82"/>
      <c r="U20" s="82"/>
      <c r="V20" s="82"/>
      <c r="W20" s="82"/>
      <c r="X20" s="82"/>
      <c r="Y20" s="82"/>
      <c r="Z20" s="82"/>
    </row>
    <row r="21" ht="14.25" customHeight="1">
      <c r="A21" s="85" t="s">
        <v>204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8">
        <f t="shared" ref="N21:R21" si="8">SUM(N22:N24)</f>
        <v>48597.5072</v>
      </c>
      <c r="O21" s="88">
        <f t="shared" si="8"/>
        <v>77899.152</v>
      </c>
      <c r="P21" s="88">
        <f t="shared" si="8"/>
        <v>91134.56752</v>
      </c>
      <c r="Q21" s="88">
        <f t="shared" si="8"/>
        <v>102100.8593</v>
      </c>
      <c r="R21" s="88">
        <f t="shared" si="8"/>
        <v>113050.1704</v>
      </c>
      <c r="S21" s="82"/>
      <c r="T21" s="82"/>
      <c r="U21" s="82"/>
      <c r="V21" s="82"/>
      <c r="W21" s="82"/>
      <c r="X21" s="82"/>
      <c r="Y21" s="82"/>
      <c r="Z21" s="82"/>
    </row>
    <row r="22" ht="14.25" customHeight="1">
      <c r="A22" s="85" t="s">
        <v>205</v>
      </c>
      <c r="B22" s="84"/>
      <c r="C22" s="84"/>
      <c r="D22" s="84"/>
      <c r="E22" s="84">
        <f>IF(E33&gt;0,E33,0)</f>
        <v>19396.5072</v>
      </c>
      <c r="F22" s="84"/>
      <c r="G22" s="84"/>
      <c r="H22" s="84">
        <f>IF(H33&gt;0,H33,0)</f>
        <v>16711</v>
      </c>
      <c r="I22" s="84"/>
      <c r="J22" s="84"/>
      <c r="K22" s="84">
        <f>IF(K33&gt;0,K33,0)</f>
        <v>12490</v>
      </c>
      <c r="L22" s="84"/>
      <c r="M22" s="84"/>
      <c r="N22" s="88">
        <f>SUM(B22:M22)</f>
        <v>48597.5072</v>
      </c>
      <c r="O22" s="88">
        <f>Q37+R38</f>
        <v>72428.334</v>
      </c>
      <c r="P22" s="88">
        <f>Q38+R39</f>
        <v>80816.61952</v>
      </c>
      <c r="Q22" s="88">
        <f>Q39+R40</f>
        <v>84074.41294</v>
      </c>
      <c r="R22" s="88">
        <f>Q40+R41</f>
        <v>89820.48758</v>
      </c>
      <c r="S22" s="82"/>
      <c r="T22" s="82"/>
      <c r="U22" s="82"/>
      <c r="V22" s="82"/>
      <c r="W22" s="82"/>
      <c r="X22" s="82"/>
      <c r="Y22" s="82"/>
      <c r="Z22" s="82"/>
    </row>
    <row r="23" ht="14.25" customHeight="1">
      <c r="A23" s="85" t="s">
        <v>206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8">
        <v>0.0</v>
      </c>
      <c r="O23" s="88">
        <f>IF(PeG!$H35&lt;0,-PeG!$H35,0)</f>
        <v>5470.818</v>
      </c>
      <c r="P23" s="88">
        <f>IF(PeG!$H36&lt;0,-PeG!$H36,0)</f>
        <v>10317.948</v>
      </c>
      <c r="Q23" s="88">
        <f>IF(PeG!$H37&lt;0,-PeG!$H37,0)</f>
        <v>18026.4464</v>
      </c>
      <c r="R23" s="88">
        <f>IF(PeG!$H38&lt;0,-PeG!$H38,0)</f>
        <v>23229.68282</v>
      </c>
      <c r="S23" s="82"/>
      <c r="T23" s="82"/>
      <c r="U23" s="82"/>
      <c r="V23" s="82"/>
      <c r="W23" s="82"/>
      <c r="X23" s="82"/>
      <c r="Y23" s="82"/>
      <c r="Z23" s="82"/>
    </row>
    <row r="24" ht="14.25" customHeight="1">
      <c r="A24" s="85" t="s">
        <v>207</v>
      </c>
      <c r="B24" s="84">
        <f>SUM('G. Xerais'!B21:B24)</f>
        <v>0</v>
      </c>
      <c r="C24" s="84">
        <f>SUM('G. Xerais'!C21:C24)</f>
        <v>0</v>
      </c>
      <c r="D24" s="84">
        <f>SUM('G. Xerais'!D21:D24)</f>
        <v>0</v>
      </c>
      <c r="E24" s="84">
        <f>SUM('G. Xerais'!E21:E24)</f>
        <v>0</v>
      </c>
      <c r="F24" s="84">
        <f>SUM('G. Xerais'!F21:F24)</f>
        <v>0</v>
      </c>
      <c r="G24" s="84">
        <f>SUM('G. Xerais'!G21:G24)</f>
        <v>0</v>
      </c>
      <c r="H24" s="84">
        <f>SUM('G. Xerais'!H21:H24)</f>
        <v>0</v>
      </c>
      <c r="I24" s="84">
        <f>SUM('G. Xerais'!I21:I24)</f>
        <v>0</v>
      </c>
      <c r="J24" s="84">
        <f>SUM('G. Xerais'!J21:J24)</f>
        <v>0</v>
      </c>
      <c r="K24" s="84">
        <f>SUM('G. Xerais'!K21:K24)</f>
        <v>0</v>
      </c>
      <c r="L24" s="84">
        <f>SUM('G. Xerais'!L21:L24)</f>
        <v>0</v>
      </c>
      <c r="M24" s="84">
        <f>SUM('G. Xerais'!M21:M24)</f>
        <v>0</v>
      </c>
      <c r="N24" s="88">
        <f t="shared" ref="N24:N28" si="9">SUM(B24:M24)</f>
        <v>0</v>
      </c>
      <c r="O24" s="88">
        <f>SUM('G. Xerais'!O21:O24)</f>
        <v>0</v>
      </c>
      <c r="P24" s="88">
        <f>SUM('G. Xerais'!P21:P24)</f>
        <v>0</v>
      </c>
      <c r="Q24" s="88">
        <f>SUM('G. Xerais'!Q21:Q24)</f>
        <v>0</v>
      </c>
      <c r="R24" s="88">
        <f>SUM('G. Xerais'!R21:R24)</f>
        <v>0</v>
      </c>
      <c r="S24" s="82"/>
      <c r="T24" s="82"/>
      <c r="U24" s="82"/>
      <c r="V24" s="82"/>
      <c r="W24" s="82"/>
      <c r="X24" s="82"/>
      <c r="Y24" s="82"/>
      <c r="Z24" s="82"/>
    </row>
    <row r="25" ht="14.25" customHeight="1">
      <c r="A25" s="85" t="s">
        <v>208</v>
      </c>
      <c r="B25" s="84" t="str">
        <f>'G. Xerais'!B20</f>
        <v/>
      </c>
      <c r="C25" s="84" t="str">
        <f>'G. Xerais'!C20</f>
        <v/>
      </c>
      <c r="D25" s="84" t="str">
        <f>'G. Xerais'!D20</f>
        <v/>
      </c>
      <c r="E25" s="84" t="str">
        <f>'G. Xerais'!E20</f>
        <v/>
      </c>
      <c r="F25" s="84" t="str">
        <f>'G. Xerais'!F20</f>
        <v/>
      </c>
      <c r="G25" s="84" t="str">
        <f>'G. Xerais'!G20</f>
        <v/>
      </c>
      <c r="H25" s="84" t="str">
        <f>'G. Xerais'!H20</f>
        <v/>
      </c>
      <c r="I25" s="84" t="str">
        <f>'G. Xerais'!I20</f>
        <v/>
      </c>
      <c r="J25" s="84" t="str">
        <f>'G. Xerais'!J20</f>
        <v/>
      </c>
      <c r="K25" s="84" t="str">
        <f>'G. Xerais'!K20</f>
        <v/>
      </c>
      <c r="L25" s="84" t="str">
        <f>'G. Xerais'!L20</f>
        <v/>
      </c>
      <c r="M25" s="84" t="str">
        <f>'G. Xerais'!M20</f>
        <v/>
      </c>
      <c r="N25" s="88">
        <f t="shared" si="9"/>
        <v>0</v>
      </c>
      <c r="O25" s="88">
        <f>'G. Xerais'!O20</f>
        <v>0</v>
      </c>
      <c r="P25" s="88">
        <f>'G. Xerais'!P20</f>
        <v>0</v>
      </c>
      <c r="Q25" s="88">
        <f>'G. Xerais'!Q20</f>
        <v>0</v>
      </c>
      <c r="R25" s="88">
        <f>'G. Xerais'!R20</f>
        <v>0</v>
      </c>
      <c r="S25" s="82"/>
      <c r="T25" s="82"/>
      <c r="U25" s="82"/>
      <c r="V25" s="82"/>
      <c r="W25" s="82"/>
      <c r="X25" s="82"/>
      <c r="Y25" s="82"/>
      <c r="Z25" s="82"/>
    </row>
    <row r="26" ht="14.25" customHeight="1">
      <c r="A26" s="85" t="s">
        <v>209</v>
      </c>
      <c r="B26" s="84">
        <f>'Préstamo'!$D7+Leasing!$D7</f>
        <v>0</v>
      </c>
      <c r="C26" s="84">
        <f>'Préstamo'!$D8+Leasing!$D8</f>
        <v>0</v>
      </c>
      <c r="D26" s="84">
        <f>'Préstamo'!$D9+Leasing!$D9</f>
        <v>0</v>
      </c>
      <c r="E26" s="84">
        <f>'Préstamo'!$D10+Leasing!$D10</f>
        <v>0</v>
      </c>
      <c r="F26" s="84">
        <f>'Préstamo'!$D11+Leasing!$D11</f>
        <v>0</v>
      </c>
      <c r="G26" s="84">
        <f>'Préstamo'!$D12+Leasing!$D12</f>
        <v>0</v>
      </c>
      <c r="H26" s="84">
        <f>'Préstamo'!$D13+Leasing!$D13</f>
        <v>0</v>
      </c>
      <c r="I26" s="84">
        <f>'Préstamo'!$D14+Leasing!$D14</f>
        <v>0</v>
      </c>
      <c r="J26" s="84">
        <f>'Préstamo'!$D15+Leasing!$D15</f>
        <v>0</v>
      </c>
      <c r="K26" s="84">
        <f>'Préstamo'!$D16+Leasing!$D16</f>
        <v>0</v>
      </c>
      <c r="L26" s="84">
        <f>'Préstamo'!$D17+Leasing!$D17</f>
        <v>0</v>
      </c>
      <c r="M26" s="84">
        <f>'Préstamo'!$D18+Leasing!$D18</f>
        <v>0</v>
      </c>
      <c r="N26" s="88">
        <f t="shared" si="9"/>
        <v>0</v>
      </c>
      <c r="O26" s="88">
        <f>SUM('Préstamo'!D19:D30,Leasing!D19:D30)</f>
        <v>0</v>
      </c>
      <c r="P26" s="88">
        <f>SUM('Préstamo'!D31:D42,Leasing!D31:D42)</f>
        <v>0</v>
      </c>
      <c r="Q26" s="88">
        <f>SUM('Préstamo'!D43:D54,Leasing!D43:D54)</f>
        <v>0</v>
      </c>
      <c r="R26" s="88">
        <f>SUM('Préstamo'!D55:D66,Leasing!D55:D66)</f>
        <v>0</v>
      </c>
      <c r="S26" s="82"/>
      <c r="T26" s="82"/>
      <c r="U26" s="82"/>
      <c r="V26" s="82"/>
      <c r="W26" s="82"/>
      <c r="X26" s="82"/>
      <c r="Y26" s="82"/>
      <c r="Z26" s="82"/>
    </row>
    <row r="27" ht="14.25" customHeight="1">
      <c r="A27" s="85" t="s">
        <v>210</v>
      </c>
      <c r="B27" s="84">
        <f>Leasing!$E7</f>
        <v>0</v>
      </c>
      <c r="C27" s="84">
        <f>Leasing!$E8</f>
        <v>0</v>
      </c>
      <c r="D27" s="84">
        <f>Leasing!$E9</f>
        <v>0</v>
      </c>
      <c r="E27" s="84">
        <f>Leasing!$E10</f>
        <v>0</v>
      </c>
      <c r="F27" s="84">
        <f>Leasing!$E11</f>
        <v>0</v>
      </c>
      <c r="G27" s="84">
        <f>Leasing!$E12</f>
        <v>0</v>
      </c>
      <c r="H27" s="84">
        <f>Leasing!$E13</f>
        <v>0</v>
      </c>
      <c r="I27" s="84">
        <f>Leasing!$E14</f>
        <v>0</v>
      </c>
      <c r="J27" s="84">
        <f>Leasing!$E15</f>
        <v>0</v>
      </c>
      <c r="K27" s="84">
        <f>Leasing!$E16</f>
        <v>0</v>
      </c>
      <c r="L27" s="84">
        <f>Leasing!$E17</f>
        <v>0</v>
      </c>
      <c r="M27" s="84">
        <f>Leasing!$E18</f>
        <v>0</v>
      </c>
      <c r="N27" s="88">
        <f t="shared" si="9"/>
        <v>0</v>
      </c>
      <c r="O27" s="88">
        <f>SUM(Leasing!E19:E30)</f>
        <v>0</v>
      </c>
      <c r="P27" s="88">
        <f>SUM(Leasing!E31:E42)</f>
        <v>0</v>
      </c>
      <c r="Q27" s="88">
        <f>SUM(Leasing!E43:E54)</f>
        <v>0</v>
      </c>
      <c r="R27" s="88">
        <f>SUM(Leasing!E55:E66)</f>
        <v>0</v>
      </c>
      <c r="S27" s="82"/>
      <c r="T27" s="82"/>
      <c r="U27" s="82"/>
      <c r="V27" s="82"/>
      <c r="W27" s="82"/>
      <c r="X27" s="82"/>
      <c r="Y27" s="82"/>
      <c r="Z27" s="82"/>
    </row>
    <row r="28" ht="14.25" customHeight="1">
      <c r="A28" s="85" t="s">
        <v>211</v>
      </c>
      <c r="B28" s="84">
        <f>'Préstamo'!$E7</f>
        <v>0</v>
      </c>
      <c r="C28" s="84">
        <f>'Préstamo'!$E8</f>
        <v>0</v>
      </c>
      <c r="D28" s="84">
        <f>'Préstamo'!$E9</f>
        <v>0</v>
      </c>
      <c r="E28" s="84">
        <f>'Préstamo'!$E10</f>
        <v>0</v>
      </c>
      <c r="F28" s="84">
        <f>'Préstamo'!$E11</f>
        <v>0</v>
      </c>
      <c r="G28" s="84">
        <f>'Préstamo'!$E12</f>
        <v>0</v>
      </c>
      <c r="H28" s="84">
        <f>'Préstamo'!$E13</f>
        <v>0</v>
      </c>
      <c r="I28" s="84">
        <f>'Préstamo'!$E14</f>
        <v>0</v>
      </c>
      <c r="J28" s="84">
        <f>'Préstamo'!$E15</f>
        <v>0</v>
      </c>
      <c r="K28" s="84">
        <f>'Préstamo'!$E16</f>
        <v>0</v>
      </c>
      <c r="L28" s="84">
        <f>'Préstamo'!$E17</f>
        <v>0</v>
      </c>
      <c r="M28" s="84">
        <f>'Préstamo'!$E18</f>
        <v>0</v>
      </c>
      <c r="N28" s="88">
        <f t="shared" si="9"/>
        <v>0</v>
      </c>
      <c r="O28" s="88">
        <f>SUM('Préstamo'!E19:E30)</f>
        <v>0</v>
      </c>
      <c r="P28" s="88">
        <f>SUM('Préstamo'!E31:E42)</f>
        <v>0</v>
      </c>
      <c r="Q28" s="88">
        <f>SUM('Préstamo'!E43:E54)</f>
        <v>0</v>
      </c>
      <c r="R28" s="88">
        <f>SUM('Préstamo'!E55:E66)</f>
        <v>0</v>
      </c>
      <c r="S28" s="82"/>
      <c r="T28" s="82"/>
      <c r="U28" s="82"/>
      <c r="V28" s="82"/>
      <c r="W28" s="82"/>
      <c r="X28" s="82"/>
      <c r="Y28" s="82"/>
      <c r="Z28" s="82"/>
    </row>
    <row r="29" ht="14.25" customHeight="1">
      <c r="A29" s="90" t="s">
        <v>212</v>
      </c>
      <c r="B29" s="91">
        <f t="shared" ref="B29:M29" si="10">SUM(B11:B28)</f>
        <v>33052.2728</v>
      </c>
      <c r="C29" s="91">
        <f t="shared" si="10"/>
        <v>39553.1</v>
      </c>
      <c r="D29" s="91">
        <f t="shared" si="10"/>
        <v>44056.5</v>
      </c>
      <c r="E29" s="91">
        <f t="shared" si="10"/>
        <v>72934.3072</v>
      </c>
      <c r="F29" s="91">
        <f t="shared" si="10"/>
        <v>43909.1</v>
      </c>
      <c r="G29" s="91">
        <f t="shared" si="10"/>
        <v>59348.7</v>
      </c>
      <c r="H29" s="91">
        <f t="shared" si="10"/>
        <v>58536</v>
      </c>
      <c r="I29" s="91">
        <f t="shared" si="10"/>
        <v>35344.5</v>
      </c>
      <c r="J29" s="91">
        <f t="shared" si="10"/>
        <v>37062.3</v>
      </c>
      <c r="K29" s="91">
        <f t="shared" si="10"/>
        <v>75422</v>
      </c>
      <c r="L29" s="91">
        <f t="shared" si="10"/>
        <v>39995.3</v>
      </c>
      <c r="M29" s="91">
        <f t="shared" si="10"/>
        <v>54845.3</v>
      </c>
      <c r="N29" s="91">
        <f t="shared" ref="N29:R29" si="11">SUM(N10,N14:N16,N21,N25:N28)</f>
        <v>594059.38</v>
      </c>
      <c r="O29" s="91">
        <f t="shared" si="11"/>
        <v>713772.4827</v>
      </c>
      <c r="P29" s="91">
        <f t="shared" si="11"/>
        <v>762338.1556</v>
      </c>
      <c r="Q29" s="91">
        <f t="shared" si="11"/>
        <v>803427.0721</v>
      </c>
      <c r="R29" s="91">
        <f t="shared" si="11"/>
        <v>818262.4998</v>
      </c>
      <c r="S29" s="82"/>
      <c r="T29" s="82"/>
      <c r="U29" s="82"/>
      <c r="V29" s="82"/>
      <c r="W29" s="82"/>
      <c r="X29" s="82"/>
      <c r="Y29" s="82"/>
      <c r="Z29" s="82"/>
    </row>
    <row r="30" ht="14.25" customHeight="1">
      <c r="A30" s="92" t="s">
        <v>213</v>
      </c>
      <c r="B30" s="93">
        <f t="shared" ref="B30:R30" si="12">B8-B29</f>
        <v>4841.7272</v>
      </c>
      <c r="C30" s="93">
        <f t="shared" si="12"/>
        <v>20523.4</v>
      </c>
      <c r="D30" s="93">
        <f t="shared" si="12"/>
        <v>31084.5</v>
      </c>
      <c r="E30" s="93">
        <f t="shared" si="12"/>
        <v>573.1928</v>
      </c>
      <c r="F30" s="93">
        <f t="shared" si="12"/>
        <v>18647.9</v>
      </c>
      <c r="G30" s="93">
        <f t="shared" si="12"/>
        <v>-11614.2</v>
      </c>
      <c r="H30" s="93">
        <f t="shared" si="12"/>
        <v>-25987</v>
      </c>
      <c r="I30" s="93">
        <f t="shared" si="12"/>
        <v>-6062.5</v>
      </c>
      <c r="J30" s="93">
        <f t="shared" si="12"/>
        <v>18416.2</v>
      </c>
      <c r="K30" s="93">
        <f t="shared" si="12"/>
        <v>-8146</v>
      </c>
      <c r="L30" s="93">
        <f t="shared" si="12"/>
        <v>12518.7</v>
      </c>
      <c r="M30" s="93">
        <f t="shared" si="12"/>
        <v>-10377.8</v>
      </c>
      <c r="N30" s="93">
        <f t="shared" si="12"/>
        <v>44418.12</v>
      </c>
      <c r="O30" s="93">
        <f t="shared" si="12"/>
        <v>41891.27233</v>
      </c>
      <c r="P30" s="93">
        <f t="shared" si="12"/>
        <v>66174.54483</v>
      </c>
      <c r="Q30" s="93">
        <f t="shared" si="12"/>
        <v>67473.15886</v>
      </c>
      <c r="R30" s="93">
        <f t="shared" si="12"/>
        <v>96182.7427</v>
      </c>
      <c r="S30" s="82"/>
      <c r="T30" s="82"/>
      <c r="U30" s="82"/>
      <c r="V30" s="82"/>
      <c r="W30" s="82"/>
      <c r="X30" s="82"/>
      <c r="Y30" s="82"/>
      <c r="Z30" s="82"/>
    </row>
    <row r="31" ht="14.25" customHeight="1">
      <c r="A31" s="92" t="s">
        <v>214</v>
      </c>
      <c r="B31" s="93">
        <f t="shared" ref="B31:M31" si="13">SUM($B30:B30)</f>
        <v>4841.7272</v>
      </c>
      <c r="C31" s="93">
        <f t="shared" si="13"/>
        <v>25365.1272</v>
      </c>
      <c r="D31" s="93">
        <f t="shared" si="13"/>
        <v>56449.6272</v>
      </c>
      <c r="E31" s="93">
        <f t="shared" si="13"/>
        <v>57022.82</v>
      </c>
      <c r="F31" s="93">
        <f t="shared" si="13"/>
        <v>75670.72</v>
      </c>
      <c r="G31" s="93">
        <f t="shared" si="13"/>
        <v>64056.52</v>
      </c>
      <c r="H31" s="93">
        <f t="shared" si="13"/>
        <v>38069.52</v>
      </c>
      <c r="I31" s="93">
        <f t="shared" si="13"/>
        <v>32007.02</v>
      </c>
      <c r="J31" s="93">
        <f t="shared" si="13"/>
        <v>50423.22</v>
      </c>
      <c r="K31" s="93">
        <f t="shared" si="13"/>
        <v>42277.22</v>
      </c>
      <c r="L31" s="93">
        <f t="shared" si="13"/>
        <v>54795.92</v>
      </c>
      <c r="M31" s="93">
        <f t="shared" si="13"/>
        <v>44418.12</v>
      </c>
      <c r="N31" s="93">
        <f>M31</f>
        <v>44418.12</v>
      </c>
      <c r="O31" s="93">
        <f t="shared" ref="O31:R31" si="14">N31+O30</f>
        <v>86309.39233</v>
      </c>
      <c r="P31" s="93">
        <f t="shared" si="14"/>
        <v>152483.9372</v>
      </c>
      <c r="Q31" s="93">
        <f t="shared" si="14"/>
        <v>219957.096</v>
      </c>
      <c r="R31" s="93">
        <f t="shared" si="14"/>
        <v>316139.8387</v>
      </c>
      <c r="S31" s="82"/>
      <c r="T31" s="82"/>
      <c r="U31" s="82"/>
      <c r="V31" s="82"/>
      <c r="W31" s="82"/>
      <c r="X31" s="82"/>
      <c r="Y31" s="82"/>
      <c r="Z31" s="82"/>
    </row>
    <row r="32" ht="14.2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94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4.25" hidden="1" customHeight="1">
      <c r="A33" s="82" t="s">
        <v>215</v>
      </c>
      <c r="B33" s="82"/>
      <c r="C33" s="82"/>
      <c r="D33" s="82"/>
      <c r="E33" s="94">
        <f>SUM(Vendas!C3:E3)-SUM(Aprovisionamento!C3:E3)-SUM(Investimentos!E3:E10)-SUM('G. Xerais'!B16:D16,'G. Xerais'!B18:D18)-SUM(Leasing!C7:C9)*0.21</f>
        <v>19396.5072</v>
      </c>
      <c r="F33" s="82"/>
      <c r="G33" s="82"/>
      <c r="H33" s="94">
        <f>SUM(Vendas!F3:H3)-SUM(Aprovisionamento!F3:H3)-SUM('G. Xerais'!E16:G16,'G. Xerais'!E18:G18)-SUM(Leasing!C10:C12)*0.21</f>
        <v>16711</v>
      </c>
      <c r="I33" s="82"/>
      <c r="J33" s="82"/>
      <c r="K33" s="94">
        <f>SUM(Vendas!I3:K3)-SUM(Aprovisionamento!I3:K3)-SUM('G. Xerais'!H16:J16,'G. Xerais'!H18:J18)-SUM(Leasing!C13:C15)*0.21</f>
        <v>12490</v>
      </c>
      <c r="L33" s="82"/>
      <c r="M33" s="82"/>
      <c r="N33" s="94">
        <f>SUM(Vendas!L3:N3)-SUM(Aprovisionamento!L3:N3)-SUM('G. Xerais'!K16:M16,'G. Xerais'!K18:M18)-SUM(Leasing!C16:C18)*0.21</f>
        <v>15513.6</v>
      </c>
      <c r="O33" s="94"/>
      <c r="P33" s="94"/>
      <c r="Q33" s="94"/>
      <c r="R33" s="94"/>
      <c r="S33" s="82"/>
      <c r="T33" s="82"/>
      <c r="U33" s="82"/>
      <c r="V33" s="82"/>
      <c r="W33" s="82"/>
      <c r="X33" s="82"/>
      <c r="Y33" s="82"/>
      <c r="Z33" s="82"/>
    </row>
    <row r="34" ht="14.25" hidden="1" customHeight="1">
      <c r="A34" s="82" t="s">
        <v>216</v>
      </c>
      <c r="B34" s="82"/>
      <c r="C34" s="82"/>
      <c r="D34" s="82"/>
      <c r="E34" s="82"/>
      <c r="F34" s="82"/>
      <c r="G34" s="82"/>
      <c r="H34" s="94">
        <f>SUM(Vendas!$C3:H3)-SUM(Investimentos!$E$3:$E$10)-SUM(Aprovisionamento!$C3:H3)-SUM('G. Xerais'!$B16:G16,'G. Xerais'!$B18:G18)-SUM(Leasing!C7:C12)*0.21</f>
        <v>36107.5072</v>
      </c>
      <c r="I34" s="82"/>
      <c r="J34" s="82"/>
      <c r="K34" s="94">
        <f>SUM(Vendas!$C3:K3)-SUM(Investimentos!$E$3:$E$10)-SUM(Aprovisionamento!$C3:K3)-SUM('G. Xerais'!$B16:J16,'G. Xerais'!$B18:J18)-SUM(Leasing!C7:C15)*0.21</f>
        <v>48597.5072</v>
      </c>
      <c r="L34" s="82"/>
      <c r="M34" s="82"/>
      <c r="N34" s="94">
        <f>SUM(Vendas!$C3:N3)-SUM(Investimentos!$E$3:$E$10)-SUM(Aprovisionamento!$C3:N3)-SUM('G. Xerais'!$B16:M16,'G. Xerais'!$B18:M18)-SUM(Leasing!C7:C18)*0.21</f>
        <v>64111.1072</v>
      </c>
      <c r="O34" s="94"/>
      <c r="P34" s="94"/>
      <c r="Q34" s="94"/>
      <c r="R34" s="94"/>
      <c r="S34" s="82"/>
      <c r="T34" s="82"/>
      <c r="U34" s="82"/>
      <c r="V34" s="82"/>
      <c r="W34" s="82"/>
      <c r="X34" s="82"/>
      <c r="Y34" s="82"/>
      <c r="Z34" s="82"/>
    </row>
    <row r="35" ht="14.25" hidden="1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95">
        <f>N34-N22</f>
        <v>15513.6</v>
      </c>
      <c r="O35" s="95"/>
      <c r="P35" s="95"/>
      <c r="Q35" s="95"/>
      <c r="R35" s="95"/>
      <c r="S35" s="82"/>
      <c r="T35" s="82"/>
      <c r="U35" s="82"/>
      <c r="V35" s="82"/>
      <c r="W35" s="82"/>
      <c r="X35" s="82"/>
      <c r="Y35" s="82"/>
      <c r="Z35" s="82"/>
    </row>
    <row r="36" ht="14.25" hidden="1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96" t="s">
        <v>217</v>
      </c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4.25" hidden="1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97" t="s">
        <v>218</v>
      </c>
      <c r="N37" s="94">
        <f>Investimentos!T$12+Aprovisionamento!O$3+'G. Xerais'!N16+'G. Xerais'!N18</f>
        <v>47776.8928</v>
      </c>
      <c r="O37" s="94">
        <f>Vendas!O$3</f>
        <v>111888</v>
      </c>
      <c r="P37" s="94">
        <f t="shared" ref="P37:P41" si="15">O37-N37</f>
        <v>64111.1072</v>
      </c>
      <c r="Q37" s="94">
        <f>P37-N22</f>
        <v>15513.6</v>
      </c>
      <c r="R37" s="94">
        <f t="shared" ref="R37:R41" si="16">P37-Q37</f>
        <v>48597.5072</v>
      </c>
      <c r="S37" s="94"/>
      <c r="T37" s="94"/>
      <c r="U37" s="82"/>
      <c r="V37" s="82"/>
      <c r="W37" s="82"/>
      <c r="X37" s="82"/>
      <c r="Y37" s="82"/>
      <c r="Z37" s="82"/>
    </row>
    <row r="38" ht="14.25" hidden="1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97" t="s">
        <v>219</v>
      </c>
      <c r="N38" s="94">
        <f>Investimentos!U$12+Aprovisionamento!P3+'G. Xerais'!O16+'G. Xerais'!O18</f>
        <v>57666.128</v>
      </c>
      <c r="O38" s="94">
        <f>Vendas!P$3</f>
        <v>133552.44</v>
      </c>
      <c r="P38" s="94">
        <f t="shared" si="15"/>
        <v>75886.312</v>
      </c>
      <c r="Q38" s="94">
        <f t="shared" ref="Q38:Q41" si="17">P38/4</f>
        <v>18971.578</v>
      </c>
      <c r="R38" s="94">
        <f t="shared" si="16"/>
        <v>56914.734</v>
      </c>
      <c r="S38" s="94">
        <f t="shared" ref="S38:S41" si="18">Q37+R38</f>
        <v>72428.334</v>
      </c>
      <c r="T38" s="82"/>
      <c r="U38" s="82"/>
      <c r="V38" s="82"/>
      <c r="W38" s="82"/>
      <c r="X38" s="82"/>
      <c r="Y38" s="82"/>
      <c r="Z38" s="82"/>
    </row>
    <row r="39" ht="14.25" hidden="1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97" t="s">
        <v>220</v>
      </c>
      <c r="N39" s="94">
        <f>Investimentos!V$12+Aprovisionamento!Q3+'G. Xerais'!P16+'G. Xerais'!P18</f>
        <v>61776.57984</v>
      </c>
      <c r="O39" s="94">
        <f>Vendas!Q$3</f>
        <v>144236.6352</v>
      </c>
      <c r="P39" s="94">
        <f t="shared" si="15"/>
        <v>82460.05536</v>
      </c>
      <c r="Q39" s="94">
        <f t="shared" si="17"/>
        <v>20615.01384</v>
      </c>
      <c r="R39" s="94">
        <f t="shared" si="16"/>
        <v>61845.04152</v>
      </c>
      <c r="S39" s="94">
        <f t="shared" si="18"/>
        <v>80816.61952</v>
      </c>
      <c r="T39" s="82"/>
      <c r="U39" s="82"/>
      <c r="V39" s="82"/>
      <c r="W39" s="82"/>
      <c r="X39" s="82"/>
      <c r="Y39" s="82"/>
      <c r="Z39" s="82"/>
    </row>
    <row r="40" ht="14.25" hidden="1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97" t="s">
        <v>221</v>
      </c>
      <c r="N40" s="94">
        <f>Investimentos!W$12+Aprovisionamento!R3+'G. Xerais'!Q16+'G. Xerais'!Q18</f>
        <v>66835.93483</v>
      </c>
      <c r="O40" s="94">
        <f>Vendas!R$3</f>
        <v>151448.467</v>
      </c>
      <c r="P40" s="94">
        <f t="shared" si="15"/>
        <v>84612.53213</v>
      </c>
      <c r="Q40" s="94">
        <f t="shared" si="17"/>
        <v>21153.13303</v>
      </c>
      <c r="R40" s="94">
        <f t="shared" si="16"/>
        <v>63459.3991</v>
      </c>
      <c r="S40" s="94">
        <f t="shared" si="18"/>
        <v>84074.41294</v>
      </c>
      <c r="T40" s="82"/>
      <c r="U40" s="82"/>
      <c r="V40" s="82"/>
      <c r="W40" s="82"/>
      <c r="X40" s="82"/>
      <c r="Y40" s="82"/>
      <c r="Z40" s="82"/>
    </row>
    <row r="41" ht="14.25" hidden="1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97" t="s">
        <v>222</v>
      </c>
      <c r="N41" s="94">
        <f>Investimentos!X$12+Aprovisionamento!S3+'G. Xerais'!R16+'G. Xerais'!R18</f>
        <v>67464.41757</v>
      </c>
      <c r="O41" s="94">
        <f>Vendas!S$3</f>
        <v>159020.8903</v>
      </c>
      <c r="P41" s="94">
        <f t="shared" si="15"/>
        <v>91556.47273</v>
      </c>
      <c r="Q41" s="94">
        <f t="shared" si="17"/>
        <v>22889.11818</v>
      </c>
      <c r="R41" s="94">
        <f t="shared" si="16"/>
        <v>68667.35455</v>
      </c>
      <c r="S41" s="94">
        <f t="shared" si="18"/>
        <v>89820.48758</v>
      </c>
      <c r="T41" s="82"/>
      <c r="U41" s="82"/>
      <c r="V41" s="82"/>
      <c r="W41" s="82"/>
      <c r="X41" s="82"/>
      <c r="Y41" s="82"/>
      <c r="Z41" s="82"/>
    </row>
    <row r="42" ht="14.25" hidden="1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96" t="s">
        <v>151</v>
      </c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4.25" hidden="1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97" t="s">
        <v>218</v>
      </c>
      <c r="N43" s="94">
        <v>0.0</v>
      </c>
      <c r="O43" s="94">
        <f>Persoal!O$9</f>
        <v>62595.6</v>
      </c>
      <c r="P43" s="94">
        <f t="shared" ref="P43:P47" si="19">O43-N43</f>
        <v>62595.6</v>
      </c>
      <c r="Q43" s="94">
        <f t="shared" ref="Q43:Q47" si="20">P43/12</f>
        <v>5216.3</v>
      </c>
      <c r="R43" s="94">
        <f>P43-Q43</f>
        <v>57379.3</v>
      </c>
      <c r="S43" s="82"/>
      <c r="T43" s="82"/>
      <c r="U43" s="82"/>
      <c r="V43" s="82"/>
      <c r="W43" s="82"/>
      <c r="X43" s="82"/>
      <c r="Y43" s="82"/>
      <c r="Z43" s="82"/>
    </row>
    <row r="44" ht="14.25" hidden="1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97" t="s">
        <v>219</v>
      </c>
      <c r="N44" s="94">
        <v>0.0</v>
      </c>
      <c r="O44" s="94">
        <f>Persoal!P$9</f>
        <v>63654</v>
      </c>
      <c r="P44" s="94">
        <f t="shared" si="19"/>
        <v>63654</v>
      </c>
      <c r="Q44" s="94">
        <f t="shared" si="20"/>
        <v>5304.5</v>
      </c>
      <c r="R44" s="94">
        <f t="shared" ref="R44:R47" si="21">P44-Q44+Q43</f>
        <v>63565.8</v>
      </c>
      <c r="S44" s="82"/>
      <c r="T44" s="82"/>
      <c r="U44" s="82"/>
      <c r="V44" s="82"/>
      <c r="W44" s="82"/>
      <c r="X44" s="82"/>
      <c r="Y44" s="82"/>
      <c r="Z44" s="82"/>
    </row>
    <row r="45" ht="14.25" hidden="1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97" t="s">
        <v>220</v>
      </c>
      <c r="N45" s="94">
        <v>0.0</v>
      </c>
      <c r="O45" s="94">
        <f>Persoal!Q$9</f>
        <v>63654</v>
      </c>
      <c r="P45" s="94">
        <f t="shared" si="19"/>
        <v>63654</v>
      </c>
      <c r="Q45" s="94">
        <f t="shared" si="20"/>
        <v>5304.5</v>
      </c>
      <c r="R45" s="94">
        <f t="shared" si="21"/>
        <v>63654</v>
      </c>
      <c r="S45" s="82"/>
      <c r="T45" s="82"/>
      <c r="U45" s="82"/>
      <c r="V45" s="82"/>
      <c r="W45" s="82"/>
      <c r="X45" s="82"/>
      <c r="Y45" s="82"/>
      <c r="Z45" s="82"/>
    </row>
    <row r="46" ht="14.25" hidden="1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97" t="s">
        <v>221</v>
      </c>
      <c r="N46" s="94">
        <v>0.0</v>
      </c>
      <c r="O46" s="94">
        <f>Persoal!R$9</f>
        <v>63654</v>
      </c>
      <c r="P46" s="94">
        <f t="shared" si="19"/>
        <v>63654</v>
      </c>
      <c r="Q46" s="94">
        <f t="shared" si="20"/>
        <v>5304.5</v>
      </c>
      <c r="R46" s="94">
        <f t="shared" si="21"/>
        <v>63654</v>
      </c>
      <c r="S46" s="82"/>
      <c r="T46" s="82"/>
      <c r="U46" s="82"/>
      <c r="V46" s="82"/>
      <c r="W46" s="82"/>
      <c r="X46" s="82"/>
      <c r="Y46" s="82"/>
      <c r="Z46" s="82"/>
    </row>
    <row r="47" ht="14.25" hidden="1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97" t="s">
        <v>222</v>
      </c>
      <c r="N47" s="94">
        <v>0.0</v>
      </c>
      <c r="O47" s="94">
        <f>Persoal!S$9</f>
        <v>63654</v>
      </c>
      <c r="P47" s="94">
        <f t="shared" si="19"/>
        <v>63654</v>
      </c>
      <c r="Q47" s="94">
        <f t="shared" si="20"/>
        <v>5304.5</v>
      </c>
      <c r="R47" s="94">
        <f t="shared" si="21"/>
        <v>63654</v>
      </c>
      <c r="S47" s="82"/>
      <c r="T47" s="82"/>
      <c r="U47" s="82"/>
      <c r="V47" s="82"/>
      <c r="W47" s="82"/>
      <c r="X47" s="82"/>
      <c r="Y47" s="82"/>
      <c r="Z47" s="82"/>
    </row>
    <row r="48" ht="14.25" hidden="1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96" t="s">
        <v>223</v>
      </c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4.25" hidden="1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97" t="s">
        <v>218</v>
      </c>
      <c r="N49" s="94">
        <v>0.0</v>
      </c>
      <c r="O49" s="94">
        <f>Persoal!O$6</f>
        <v>23451.6</v>
      </c>
      <c r="P49" s="94">
        <f t="shared" ref="P49:P53" si="22">O49-N49</f>
        <v>23451.6</v>
      </c>
      <c r="Q49" s="94">
        <f>P49-N18</f>
        <v>6627.9</v>
      </c>
      <c r="R49" s="94">
        <f>P49-Q49</f>
        <v>16823.7</v>
      </c>
      <c r="S49" s="82"/>
      <c r="T49" s="82"/>
      <c r="U49" s="82"/>
      <c r="V49" s="82"/>
      <c r="W49" s="82"/>
      <c r="X49" s="82"/>
      <c r="Y49" s="82"/>
      <c r="Z49" s="82"/>
    </row>
    <row r="50" ht="14.25" hidden="1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97" t="s">
        <v>219</v>
      </c>
      <c r="N50" s="94">
        <v>0.0</v>
      </c>
      <c r="O50" s="94">
        <f>Persoal!P$6</f>
        <v>23451.6</v>
      </c>
      <c r="P50" s="94">
        <f t="shared" si="22"/>
        <v>23451.6</v>
      </c>
      <c r="Q50" s="94">
        <f t="shared" ref="Q50:Q53" si="23">P50/4</f>
        <v>5862.9</v>
      </c>
      <c r="R50" s="94">
        <f t="shared" ref="R50:R53" si="24">P50-Q50+Q49</f>
        <v>24216.6</v>
      </c>
      <c r="S50" s="82"/>
      <c r="T50" s="82"/>
      <c r="U50" s="82"/>
      <c r="V50" s="82"/>
      <c r="W50" s="82"/>
      <c r="X50" s="82"/>
      <c r="Y50" s="82"/>
      <c r="Z50" s="82"/>
    </row>
    <row r="51" ht="14.25" hidden="1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97" t="s">
        <v>220</v>
      </c>
      <c r="N51" s="94">
        <v>0.0</v>
      </c>
      <c r="O51" s="94">
        <f>Persoal!Q$6</f>
        <v>23451.6</v>
      </c>
      <c r="P51" s="94">
        <f t="shared" si="22"/>
        <v>23451.6</v>
      </c>
      <c r="Q51" s="94">
        <f t="shared" si="23"/>
        <v>5862.9</v>
      </c>
      <c r="R51" s="94">
        <f t="shared" si="24"/>
        <v>23451.6</v>
      </c>
      <c r="S51" s="82"/>
      <c r="T51" s="82"/>
      <c r="U51" s="82"/>
      <c r="V51" s="82"/>
      <c r="W51" s="82"/>
      <c r="X51" s="82"/>
      <c r="Y51" s="82"/>
      <c r="Z51" s="82"/>
    </row>
    <row r="52" ht="14.25" hidden="1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97" t="s">
        <v>221</v>
      </c>
      <c r="N52" s="94">
        <v>0.0</v>
      </c>
      <c r="O52" s="94">
        <f>Persoal!R$6</f>
        <v>23451.6</v>
      </c>
      <c r="P52" s="94">
        <f t="shared" si="22"/>
        <v>23451.6</v>
      </c>
      <c r="Q52" s="94">
        <f t="shared" si="23"/>
        <v>5862.9</v>
      </c>
      <c r="R52" s="94">
        <f t="shared" si="24"/>
        <v>23451.6</v>
      </c>
      <c r="S52" s="82"/>
      <c r="T52" s="82"/>
      <c r="U52" s="82"/>
      <c r="V52" s="82"/>
      <c r="W52" s="82"/>
      <c r="X52" s="82"/>
      <c r="Y52" s="82"/>
      <c r="Z52" s="82"/>
    </row>
    <row r="53" ht="14.25" hidden="1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97" t="s">
        <v>222</v>
      </c>
      <c r="N53" s="94">
        <v>0.0</v>
      </c>
      <c r="O53" s="94">
        <f>Persoal!S$6</f>
        <v>23451.6</v>
      </c>
      <c r="P53" s="94">
        <f t="shared" si="22"/>
        <v>23451.6</v>
      </c>
      <c r="Q53" s="94">
        <f t="shared" si="23"/>
        <v>5862.9</v>
      </c>
      <c r="R53" s="94">
        <f t="shared" si="24"/>
        <v>23451.6</v>
      </c>
      <c r="S53" s="82"/>
      <c r="T53" s="82"/>
      <c r="U53" s="82"/>
      <c r="V53" s="82"/>
      <c r="W53" s="82"/>
      <c r="X53" s="82"/>
      <c r="Y53" s="82"/>
      <c r="Z53" s="82"/>
    </row>
    <row r="54" ht="14.25" hidden="1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4.25" hidden="1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4.25" hidden="1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4.25" hidden="1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4.25" hidden="1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4.2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4.2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4.2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4.2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4.2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4.2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4.2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4.2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4.2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4.2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4.2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4.2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4.2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4.2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4.2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4.2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4.2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4.2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4.2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4.2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4.2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4.2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4.2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4.2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4.2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4.2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4.2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4.2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4.2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4.2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4.2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4.2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4.2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4.2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4.2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4.2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4.2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4.2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4.2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4.2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4.2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4.2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4.2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4.2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4.2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4.2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4.2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4.2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4.2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4.2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4.2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4.2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4.2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4.2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4.2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4.2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4.2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4.2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4.2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4.2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4.2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4.2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4.2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4.2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4.2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4.2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4.2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4.2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4.2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4.2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4.2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4.2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4.2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4.2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4.2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4.2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4.2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4.2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4.2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4.2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4.2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4.2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4.2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4.2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4.2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4.2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4.2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4.2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4.2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4.2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4.2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4.2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4.2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4.2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4.2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4.2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4.2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4.2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4.2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4.2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4.2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4.2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4.2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4.2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4.2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4.2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4.2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4.2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4.2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4.2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4.2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4.2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4.2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4.2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4.2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4.2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4.2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4.2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4.2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4.2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4.2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4.2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4.2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4.2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4.2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4.2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4.2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4.2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4.2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4.2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4.2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4.2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4.2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4.2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4.2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4.2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4.2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4.2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4.2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4.2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4.2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4.2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4.2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4.2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4.2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4.2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4.2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4.2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4.2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4.2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4.2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4.2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4.2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4.2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4.2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4.2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4.2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4.2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4.2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4.2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4.2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4.2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4.2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4.2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4.2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4.2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4.2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4.2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4.2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4.2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4.2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4.2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4.2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4.2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4.2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4.2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4.2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4.2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4.2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4.2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4.2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4.2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4.2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4.2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4.2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4.2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4.2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4.2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4.2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4.2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4.2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4.2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4.2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4.2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4.2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4.2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4.2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4.2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4.2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4.2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4.2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4.2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4.2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4.2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4.2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4.2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4.2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4.2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4.2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4.2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4.2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4.2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4.2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4.2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4.2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4.2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4.2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4.2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4.2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4.2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4.2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4.2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4.2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4.2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4.2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4.2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4.2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4.2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4.2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4.2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4.2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4.2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4.2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4.2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4.2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4.2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4.2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4.2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4.2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4.2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4.2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4.2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4.2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4.2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4.2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4.2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4.2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4.2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4.2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4.2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4.2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4.2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4.2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4.2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4.2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4.2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4.2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4.2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4.2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4.2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4.2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4.2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4.2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4.2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4.2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4.2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4.2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4.2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4.2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4.2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4.2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4.2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4.2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4.2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4.2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4.2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4.2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4.2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4.2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4.2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4.2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4.2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4.2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4.2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4.2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4.2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4.2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4.2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4.2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4.2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4.2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4.2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4.2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4.2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4.2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4.2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4.2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4.2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4.2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4.2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4.2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4.2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4.2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4.2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4.2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4.2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4.2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4.2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4.2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4.2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4.2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4.2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4.2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4.2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4.2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4.2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4.2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4.2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4.2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4.2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4.2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4.2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4.2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4.2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4.2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4.2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4.2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4.2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4.2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4.2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4.2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4.2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4.2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4.2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4.2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4.2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4.2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4.2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4.2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4.2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4.2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4.2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4.2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4.2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4.2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4.2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4.2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4.2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4.2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4.2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4.2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4.2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4.2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4.2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4.2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4.2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4.2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4.2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4.2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4.2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4.2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4.2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4.2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4.2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4.2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4.2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4.2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4.2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4.2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4.2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4.2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4.2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4.2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4.2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4.2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4.2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4.2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4.2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4.2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4.2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4.2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4.2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4.2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4.2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4.2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4.2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4.2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4.2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4.2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4.2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4.2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4.2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4.2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4.2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4.2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4.2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4.2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4.2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4.2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4.2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4.2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4.2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4.2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4.2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4.2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4.2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4.2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4.2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4.2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4.2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4.2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4.2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4.2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4.2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4.2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4.2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4.2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4.2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4.2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4.2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4.2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4.2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4.2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4.2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4.2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4.2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4.2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4.2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4.2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4.2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4.2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4.2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4.2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4.2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4.2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4.2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4.2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4.2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4.2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4.2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4.2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4.2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4.2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4.2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4.2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4.2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4.2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4.2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4.2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4.2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4.2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4.2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4.2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4.2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4.2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4.2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4.2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4.2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4.2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4.2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4.2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4.2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4.2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4.2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4.2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4.2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4.2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4.2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4.2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4.2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4.2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4.2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4.2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4.2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4.2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4.2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4.2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4.2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4.2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4.2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4.2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4.2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4.2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4.2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4.2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4.2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4.2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4.2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4.2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4.2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4.2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4.2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4.2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4.2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4.2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4.2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4.2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4.2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4.2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4.2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4.2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4.2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4.2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4.2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4.2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4.2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4.2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4.2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4.2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4.2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4.2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4.2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4.2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4.2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4.2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4.2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4.2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4.2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4.2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4.2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4.2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4.2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4.2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4.2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4.2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4.2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4.2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4.2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4.2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4.2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4.2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4.2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4.2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4.2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4.2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4.2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4.2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4.2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4.2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4.2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4.2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4.2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4.2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4.2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4.2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4.2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4.2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4.2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4.2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4.2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4.2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4.2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4.2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4.2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4.2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4.2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4.2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4.2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4.2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4.2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4.2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4.2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4.2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4.2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4.2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4.2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4.2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4.2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4.2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4.2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4.2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4.2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4.2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4.2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4.2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4.2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4.2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4.2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4.2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4.2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4.2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4.2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4.2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4.2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4.2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4.2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4.2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4.2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4.2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4.2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4.2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4.2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4.2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4.2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4.2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4.2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4.2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4.2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4.2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4.2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4.2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4.2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4.2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4.2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4.2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4.2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4.2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4.2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4.2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4.2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4.2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4.2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4.2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4.2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4.2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4.2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4.2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4.2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4.2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4.2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4.2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4.2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4.2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4.2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4.2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4.2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4.2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4.2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4.2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4.2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4.2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4.2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4.2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4.2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4.2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4.2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4.2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4.2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4.2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4.2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4.2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4.2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4.2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4.2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4.2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4.2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4.2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4.2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4.2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4.2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4.2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4.2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4.2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4.2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4.2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4.2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4.2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4.2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4.2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4.2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4.2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4.2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4.2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4.2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4.2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4.2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4.2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4.2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4.2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4.2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4.2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4.2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4.2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4.2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4.2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4.2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4.2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4.2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4.2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4.2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4.2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4.2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4.2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4.2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4.2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4.2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4.2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4.2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4.2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4.2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4.2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4.2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4.2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4.2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4.2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4.2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4.2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4.2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4.2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4.2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4.2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4.2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4.2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4.2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4.2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4.2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4.2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4.2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4.2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4.2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4.2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4.2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4.2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4.2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4.2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4.2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4.2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4.2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4.2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4.2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4.2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4.2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4.2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4.2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4.2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4.2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4.2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4.2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4.2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4.2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4.2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4.2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4.2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4.2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4.2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4.2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4.2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4.2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4.2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4.2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4.2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4.2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4.2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4.2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4.2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4.2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4.2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4.2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4.2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4.2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4.2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4.2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4.2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4.2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4.2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4.2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4.2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4.2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4.2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4.2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4.2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4.2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4.2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4.2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4.2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4.2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4.2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4.2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4.2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4.2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4.2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4.2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4.2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4.2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4.2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4.2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4.2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4.2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4.2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4.2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4.2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4.2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4.2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4.2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4.2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4.2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4.2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4.2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4.2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4.2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4.2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4.2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4.2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4.2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4.2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4.2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4.2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4.2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4.2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4.2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4.2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4.2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4.2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4.2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4.2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4.2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4.2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4.2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4.2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4.2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4.2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4.2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4.2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4.2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4.2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4.2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4.2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4.2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4.2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4.2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4.2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4.2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4.2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4.2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4.2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4.2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4.2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4.2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4.2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4.2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4.2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4.2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4.2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4.2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4.2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4.2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4.2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4.2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4.2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4.2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4.2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4.2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4.2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4.2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4.2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4.2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4.2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4.2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4.2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4.2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4.2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4.2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4.2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4.2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4.2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4.2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4.2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4.2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4.2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4.2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4.2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4.2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4.2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4.2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4.2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4.2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4.2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4.2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4.2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4.2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4.2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4.2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4.2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4.2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4.2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4.2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4.2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4.2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4.2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4.2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4.2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4.2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4.2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4.2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4.2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4.2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4.2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4.2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4.2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4.2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4.2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4.2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4.2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4.2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4.2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4.2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4.2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4.2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4.2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4.2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4.2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4.2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4.2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4.2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4.2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4.2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4.2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4.2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4.2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4.2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4.2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4.2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4.2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4.2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4.2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4.2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4.2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4.2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4.2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4.2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4.2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4.2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4.2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4.2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4.2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4.2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4.2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4.2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4.2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4.2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4.2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4.2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4.2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4.2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4.2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4.2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4.2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4.2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4.2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4.2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4.2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4.2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3">
    <mergeCell ref="N36:P36"/>
    <mergeCell ref="N42:P42"/>
    <mergeCell ref="N48:P48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9.71"/>
    <col customWidth="1" min="2" max="4" width="3.71"/>
    <col customWidth="1" min="5" max="5" width="44.14"/>
    <col customWidth="1" min="6" max="6" width="10.71"/>
    <col customWidth="1" min="7" max="11" width="17.71"/>
    <col customWidth="1" min="12" max="26" width="9.14"/>
  </cols>
  <sheetData>
    <row r="1" ht="14.25" customHeight="1">
      <c r="A1" s="98" t="s">
        <v>224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4.25" customHeight="1">
      <c r="A2" s="100"/>
      <c r="B2" s="101"/>
      <c r="C2" s="101"/>
      <c r="D2" s="101"/>
      <c r="E2" s="101"/>
      <c r="F2" s="101"/>
      <c r="G2" s="10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30.0" customHeight="1">
      <c r="A3" s="102" t="s">
        <v>225</v>
      </c>
      <c r="B3" s="103" t="s">
        <v>226</v>
      </c>
      <c r="C3" s="48"/>
      <c r="D3" s="48"/>
      <c r="E3" s="29"/>
      <c r="F3" s="104" t="s">
        <v>227</v>
      </c>
      <c r="G3" s="102" t="s">
        <v>26</v>
      </c>
      <c r="H3" s="102" t="s">
        <v>27</v>
      </c>
      <c r="I3" s="102" t="s">
        <v>28</v>
      </c>
      <c r="J3" s="102" t="s">
        <v>29</v>
      </c>
      <c r="K3" s="102" t="s">
        <v>30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24.75" customHeight="1">
      <c r="A4" s="105"/>
      <c r="B4" s="106" t="s">
        <v>228</v>
      </c>
      <c r="C4" s="107" t="s">
        <v>229</v>
      </c>
      <c r="D4" s="107"/>
      <c r="E4" s="108"/>
      <c r="F4" s="109"/>
      <c r="G4" s="110">
        <f t="shared" ref="G4:K4" si="1">G5+G16</f>
        <v>28412.454</v>
      </c>
      <c r="H4" s="110">
        <f t="shared" si="1"/>
        <v>59366.298</v>
      </c>
      <c r="I4" s="110">
        <f t="shared" si="1"/>
        <v>113445.6372</v>
      </c>
      <c r="J4" s="110">
        <f t="shared" si="1"/>
        <v>183134.6857</v>
      </c>
      <c r="K4" s="110">
        <f t="shared" si="1"/>
        <v>269213.9288</v>
      </c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ht="24.75" customHeight="1">
      <c r="A5" s="111"/>
      <c r="B5" s="112" t="s">
        <v>230</v>
      </c>
      <c r="D5" s="113" t="s">
        <v>231</v>
      </c>
      <c r="E5" s="114"/>
      <c r="F5" s="115"/>
      <c r="G5" s="116">
        <f t="shared" ref="G5:K5" si="2">SUM(G6,G9:G15)</f>
        <v>28412.454</v>
      </c>
      <c r="H5" s="116">
        <f t="shared" si="2"/>
        <v>59366.298</v>
      </c>
      <c r="I5" s="116">
        <f t="shared" si="2"/>
        <v>113445.6372</v>
      </c>
      <c r="J5" s="116">
        <f t="shared" si="2"/>
        <v>183134.6857</v>
      </c>
      <c r="K5" s="116">
        <f t="shared" si="2"/>
        <v>269213.9288</v>
      </c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ht="14.25" customHeight="1">
      <c r="A6" s="111"/>
      <c r="B6" s="117"/>
      <c r="C6" s="118" t="s">
        <v>232</v>
      </c>
      <c r="D6" s="114" t="s">
        <v>233</v>
      </c>
      <c r="E6" s="114"/>
      <c r="F6" s="115"/>
      <c r="G6" s="115">
        <f t="shared" ref="G6:K6" si="3">SUM(G7:G8)</f>
        <v>12000</v>
      </c>
      <c r="H6" s="115">
        <f t="shared" si="3"/>
        <v>12000</v>
      </c>
      <c r="I6" s="115">
        <f t="shared" si="3"/>
        <v>12000</v>
      </c>
      <c r="J6" s="115">
        <f t="shared" si="3"/>
        <v>12000</v>
      </c>
      <c r="K6" s="115">
        <f t="shared" si="3"/>
        <v>12000</v>
      </c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4.25" customHeight="1">
      <c r="A7" s="111" t="s">
        <v>234</v>
      </c>
      <c r="B7" s="117"/>
      <c r="C7" s="118"/>
      <c r="D7" s="118" t="s">
        <v>235</v>
      </c>
      <c r="E7" s="114" t="s">
        <v>236</v>
      </c>
      <c r="F7" s="115"/>
      <c r="G7" s="115">
        <f>'Tesouraría'!$B5</f>
        <v>12000</v>
      </c>
      <c r="H7" s="115">
        <f>'Tesouraría'!$B5</f>
        <v>12000</v>
      </c>
      <c r="I7" s="115">
        <f>'Tesouraría'!$B5</f>
        <v>12000</v>
      </c>
      <c r="J7" s="115">
        <f>'Tesouraría'!$B5</f>
        <v>12000</v>
      </c>
      <c r="K7" s="115">
        <f>'Tesouraría'!$B5</f>
        <v>12000</v>
      </c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ht="14.25" customHeight="1">
      <c r="A8" s="111" t="s">
        <v>237</v>
      </c>
      <c r="B8" s="117"/>
      <c r="C8" s="118"/>
      <c r="D8" s="118" t="s">
        <v>238</v>
      </c>
      <c r="E8" s="114" t="s">
        <v>239</v>
      </c>
      <c r="F8" s="115"/>
      <c r="G8" s="115"/>
      <c r="H8" s="115"/>
      <c r="I8" s="115"/>
      <c r="J8" s="115"/>
      <c r="K8" s="115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14.25" customHeight="1">
      <c r="A9" s="111">
        <v>110.0</v>
      </c>
      <c r="B9" s="117"/>
      <c r="C9" s="118" t="s">
        <v>240</v>
      </c>
      <c r="D9" s="16" t="s">
        <v>241</v>
      </c>
      <c r="E9" s="114"/>
      <c r="F9" s="115"/>
      <c r="G9" s="115"/>
      <c r="H9" s="115"/>
      <c r="I9" s="115"/>
      <c r="J9" s="115"/>
      <c r="K9" s="115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4.25" customHeight="1">
      <c r="A10" s="111" t="s">
        <v>242</v>
      </c>
      <c r="B10" s="117"/>
      <c r="C10" s="118" t="s">
        <v>243</v>
      </c>
      <c r="D10" s="114" t="s">
        <v>244</v>
      </c>
      <c r="E10" s="114"/>
      <c r="F10" s="115"/>
      <c r="G10" s="115"/>
      <c r="H10" s="115"/>
      <c r="I10" s="115"/>
      <c r="J10" s="115"/>
      <c r="K10" s="115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14.25" customHeight="1">
      <c r="A11" s="111" t="s">
        <v>245</v>
      </c>
      <c r="B11" s="117"/>
      <c r="C11" s="118" t="s">
        <v>246</v>
      </c>
      <c r="D11" s="114" t="s">
        <v>247</v>
      </c>
      <c r="E11" s="114"/>
      <c r="F11" s="115"/>
      <c r="G11" s="115"/>
      <c r="H11" s="115"/>
      <c r="I11" s="115"/>
      <c r="J11" s="115"/>
      <c r="K11" s="115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4.25" customHeight="1">
      <c r="A12" s="111" t="s">
        <v>248</v>
      </c>
      <c r="B12" s="117"/>
      <c r="C12" s="118" t="s">
        <v>249</v>
      </c>
      <c r="D12" s="114" t="s">
        <v>250</v>
      </c>
      <c r="E12" s="114"/>
      <c r="F12" s="115"/>
      <c r="G12" s="115"/>
      <c r="H12" s="115">
        <f>G14</f>
        <v>16412.454</v>
      </c>
      <c r="I12" s="115">
        <f t="shared" ref="I12:K12" si="4">H12+H14</f>
        <v>47366.298</v>
      </c>
      <c r="J12" s="115">
        <f t="shared" si="4"/>
        <v>101445.6372</v>
      </c>
      <c r="K12" s="115">
        <f t="shared" si="4"/>
        <v>171134.6857</v>
      </c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14.25" customHeight="1">
      <c r="A13" s="111">
        <v>118.0</v>
      </c>
      <c r="B13" s="117"/>
      <c r="C13" s="118" t="s">
        <v>251</v>
      </c>
      <c r="D13" s="114" t="s">
        <v>252</v>
      </c>
      <c r="E13" s="114"/>
      <c r="F13" s="115"/>
      <c r="G13" s="115"/>
      <c r="H13" s="115"/>
      <c r="I13" s="115"/>
      <c r="J13" s="115"/>
      <c r="K13" s="115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4.25" customHeight="1">
      <c r="A14" s="111">
        <v>129.0</v>
      </c>
      <c r="B14" s="119"/>
      <c r="C14" s="118" t="s">
        <v>253</v>
      </c>
      <c r="D14" s="114" t="s">
        <v>254</v>
      </c>
      <c r="E14" s="114"/>
      <c r="F14" s="115"/>
      <c r="G14" s="115">
        <f>PeG!F29</f>
        <v>16412.454</v>
      </c>
      <c r="H14" s="115">
        <f>PeG!G29</f>
        <v>30953.844</v>
      </c>
      <c r="I14" s="115">
        <f>PeG!H29</f>
        <v>54079.3392</v>
      </c>
      <c r="J14" s="115">
        <f>PeG!I29</f>
        <v>69689.04846</v>
      </c>
      <c r="K14" s="115">
        <f>PeG!J29</f>
        <v>86079.24318</v>
      </c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4.25" customHeight="1">
      <c r="A15" s="120" t="s">
        <v>255</v>
      </c>
      <c r="B15" s="117"/>
      <c r="C15" s="118" t="s">
        <v>256</v>
      </c>
      <c r="D15" s="114" t="s">
        <v>257</v>
      </c>
      <c r="E15" s="114"/>
      <c r="F15" s="115"/>
      <c r="G15" s="115"/>
      <c r="H15" s="115"/>
      <c r="I15" s="115"/>
      <c r="J15" s="115"/>
      <c r="K15" s="115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24.75" customHeight="1">
      <c r="A16" s="111" t="s">
        <v>258</v>
      </c>
      <c r="B16" s="112" t="s">
        <v>259</v>
      </c>
      <c r="D16" s="113" t="s">
        <v>260</v>
      </c>
      <c r="E16" s="114"/>
      <c r="F16" s="115"/>
      <c r="G16" s="116"/>
      <c r="H16" s="116"/>
      <c r="I16" s="116"/>
      <c r="J16" s="116"/>
      <c r="K16" s="116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24.75" customHeight="1">
      <c r="A17" s="111"/>
      <c r="B17" s="106" t="s">
        <v>261</v>
      </c>
      <c r="C17" s="107" t="s">
        <v>262</v>
      </c>
      <c r="D17" s="113"/>
      <c r="E17" s="114"/>
      <c r="F17" s="115"/>
      <c r="G17" s="116">
        <f t="shared" ref="G17:K17" si="5">SUM(G18:G19,G24:G26)</f>
        <v>0</v>
      </c>
      <c r="H17" s="116">
        <f t="shared" si="5"/>
        <v>0</v>
      </c>
      <c r="I17" s="116">
        <f t="shared" si="5"/>
        <v>0</v>
      </c>
      <c r="J17" s="116">
        <f t="shared" si="5"/>
        <v>0</v>
      </c>
      <c r="K17" s="116">
        <f t="shared" si="5"/>
        <v>0</v>
      </c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4.25" customHeight="1">
      <c r="A18" s="111">
        <v>14.0</v>
      </c>
      <c r="B18" s="117"/>
      <c r="C18" s="118" t="s">
        <v>232</v>
      </c>
      <c r="D18" s="114" t="s">
        <v>263</v>
      </c>
      <c r="E18" s="114"/>
      <c r="F18" s="115"/>
      <c r="G18" s="115"/>
      <c r="H18" s="115"/>
      <c r="I18" s="115"/>
      <c r="J18" s="115"/>
      <c r="K18" s="115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4.25" customHeight="1">
      <c r="A19" s="111"/>
      <c r="B19" s="119"/>
      <c r="C19" s="118" t="s">
        <v>240</v>
      </c>
      <c r="D19" s="16" t="s">
        <v>264</v>
      </c>
      <c r="E19" s="114"/>
      <c r="F19" s="115"/>
      <c r="G19" s="115">
        <f t="shared" ref="G19:K19" si="6">SUM(G20:G22)</f>
        <v>0</v>
      </c>
      <c r="H19" s="115">
        <f t="shared" si="6"/>
        <v>0</v>
      </c>
      <c r="I19" s="115">
        <f t="shared" si="6"/>
        <v>0</v>
      </c>
      <c r="J19" s="115">
        <f t="shared" si="6"/>
        <v>0</v>
      </c>
      <c r="K19" s="115">
        <f t="shared" si="6"/>
        <v>0</v>
      </c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4.25" customHeight="1">
      <c r="A20" s="111" t="s">
        <v>265</v>
      </c>
      <c r="B20" s="119"/>
      <c r="C20" s="118"/>
      <c r="D20" s="118" t="s">
        <v>235</v>
      </c>
      <c r="E20" s="114" t="s">
        <v>266</v>
      </c>
      <c r="F20" s="115"/>
      <c r="G20" s="115">
        <f>'Préstamo'!G30</f>
        <v>0</v>
      </c>
      <c r="H20" s="115">
        <f>'Préstamo'!G42</f>
        <v>0</v>
      </c>
      <c r="I20" s="115">
        <f>'Préstamo'!G54</f>
        <v>0</v>
      </c>
      <c r="J20" s="115">
        <f>'Préstamo'!G66</f>
        <v>0</v>
      </c>
      <c r="K20" s="115">
        <f>'Préstamo'!G78</f>
        <v>0</v>
      </c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4.25" customHeight="1">
      <c r="A21" s="111" t="s">
        <v>267</v>
      </c>
      <c r="B21" s="119"/>
      <c r="C21" s="118"/>
      <c r="D21" s="118" t="s">
        <v>238</v>
      </c>
      <c r="E21" s="114" t="s">
        <v>268</v>
      </c>
      <c r="F21" s="115"/>
      <c r="G21" s="115">
        <f>Leasing!G30</f>
        <v>0</v>
      </c>
      <c r="H21" s="115">
        <f>Leasing!G42</f>
        <v>0</v>
      </c>
      <c r="I21" s="115">
        <f>Leasing!G54</f>
        <v>0</v>
      </c>
      <c r="J21" s="115">
        <f>Leasing!G66</f>
        <v>0</v>
      </c>
      <c r="K21" s="115">
        <f>Leasing!G78</f>
        <v>0</v>
      </c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4.25" customHeight="1">
      <c r="A22" s="111" t="s">
        <v>269</v>
      </c>
      <c r="B22" s="119"/>
      <c r="C22" s="118"/>
      <c r="D22" s="118" t="s">
        <v>270</v>
      </c>
      <c r="E22" s="114" t="s">
        <v>271</v>
      </c>
      <c r="F22" s="115"/>
      <c r="G22" s="115"/>
      <c r="H22" s="115"/>
      <c r="I22" s="115"/>
      <c r="J22" s="115"/>
      <c r="K22" s="115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4.25" customHeight="1">
      <c r="A23" s="111" t="s">
        <v>272</v>
      </c>
      <c r="B23" s="119"/>
      <c r="C23" s="118"/>
      <c r="D23" s="118"/>
      <c r="E23" s="114"/>
      <c r="F23" s="115"/>
      <c r="G23" s="115"/>
      <c r="H23" s="115"/>
      <c r="I23" s="115"/>
      <c r="J23" s="115"/>
      <c r="K23" s="115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4.25" customHeight="1">
      <c r="A24" s="111" t="s">
        <v>273</v>
      </c>
      <c r="B24" s="119"/>
      <c r="C24" s="118" t="s">
        <v>243</v>
      </c>
      <c r="D24" s="114" t="s">
        <v>274</v>
      </c>
      <c r="E24" s="114"/>
      <c r="F24" s="115"/>
      <c r="G24" s="115"/>
      <c r="H24" s="115"/>
      <c r="I24" s="115"/>
      <c r="J24" s="115"/>
      <c r="K24" s="115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4.25" customHeight="1">
      <c r="A25" s="111">
        <v>479.0</v>
      </c>
      <c r="B25" s="117"/>
      <c r="C25" s="118" t="s">
        <v>246</v>
      </c>
      <c r="D25" s="114" t="s">
        <v>275</v>
      </c>
      <c r="E25" s="114"/>
      <c r="F25" s="115"/>
      <c r="G25" s="115"/>
      <c r="H25" s="115"/>
      <c r="I25" s="115"/>
      <c r="J25" s="115"/>
      <c r="K25" s="115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4.25" customHeight="1">
      <c r="A26" s="111">
        <v>181.0</v>
      </c>
      <c r="B26" s="117"/>
      <c r="C26" s="118" t="s">
        <v>249</v>
      </c>
      <c r="D26" s="114" t="s">
        <v>276</v>
      </c>
      <c r="E26" s="114"/>
      <c r="F26" s="115"/>
      <c r="G26" s="115"/>
      <c r="H26" s="115"/>
      <c r="I26" s="115"/>
      <c r="J26" s="115"/>
      <c r="K26" s="115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24.75" customHeight="1">
      <c r="A27" s="111"/>
      <c r="B27" s="106" t="s">
        <v>277</v>
      </c>
      <c r="C27" s="107" t="s">
        <v>278</v>
      </c>
      <c r="D27" s="113"/>
      <c r="E27" s="114"/>
      <c r="F27" s="115"/>
      <c r="G27" s="116">
        <f t="shared" ref="G27:K27" si="7">SUM(G28:G29,G35,G37,G40)</f>
        <v>44122.318</v>
      </c>
      <c r="H27" s="116">
        <f t="shared" si="7"/>
        <v>65616.90333</v>
      </c>
      <c r="I27" s="116">
        <f t="shared" si="7"/>
        <v>76981.63576</v>
      </c>
      <c r="J27" s="116">
        <f t="shared" si="7"/>
        <v>84081.63015</v>
      </c>
      <c r="K27" s="116">
        <f t="shared" si="7"/>
        <v>92707.58426</v>
      </c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4.25" customHeight="1">
      <c r="A28" s="111" t="s">
        <v>279</v>
      </c>
      <c r="B28" s="117"/>
      <c r="C28" s="118" t="s">
        <v>232</v>
      </c>
      <c r="D28" s="114" t="s">
        <v>280</v>
      </c>
      <c r="E28" s="114"/>
      <c r="F28" s="115"/>
      <c r="G28" s="115"/>
      <c r="H28" s="115"/>
      <c r="I28" s="115"/>
      <c r="J28" s="115"/>
      <c r="K28" s="115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4.25" customHeight="1">
      <c r="A29" s="111"/>
      <c r="B29" s="119"/>
      <c r="C29" s="118" t="s">
        <v>240</v>
      </c>
      <c r="D29" s="16" t="s">
        <v>281</v>
      </c>
      <c r="E29" s="114"/>
      <c r="F29" s="115"/>
      <c r="G29" s="115">
        <f t="shared" ref="G29:K29" si="8">SUM(G30:G32)</f>
        <v>0</v>
      </c>
      <c r="H29" s="115">
        <f t="shared" si="8"/>
        <v>0</v>
      </c>
      <c r="I29" s="115">
        <f t="shared" si="8"/>
        <v>0</v>
      </c>
      <c r="J29" s="115">
        <f t="shared" si="8"/>
        <v>0</v>
      </c>
      <c r="K29" s="115">
        <f t="shared" si="8"/>
        <v>0</v>
      </c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4.25" customHeight="1">
      <c r="A30" s="111" t="s">
        <v>282</v>
      </c>
      <c r="B30" s="119"/>
      <c r="C30" s="118"/>
      <c r="D30" s="118" t="s">
        <v>235</v>
      </c>
      <c r="E30" s="114" t="s">
        <v>266</v>
      </c>
      <c r="F30" s="115"/>
      <c r="G30" s="115">
        <f>'Préstamo'!G18-Pasivo!G20</f>
        <v>0</v>
      </c>
      <c r="H30" s="115">
        <f>'Préstamo'!G30-Pasivo!H20</f>
        <v>0</v>
      </c>
      <c r="I30" s="115">
        <f>'Préstamo'!G42-Pasivo!I20</f>
        <v>0</v>
      </c>
      <c r="J30" s="115">
        <f>'Préstamo'!G54-Pasivo!J20</f>
        <v>0</v>
      </c>
      <c r="K30" s="115">
        <f>'Préstamo'!G66-Pasivo!K20</f>
        <v>0</v>
      </c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4.25" customHeight="1">
      <c r="A31" s="111" t="s">
        <v>283</v>
      </c>
      <c r="B31" s="119"/>
      <c r="C31" s="118"/>
      <c r="D31" s="118" t="s">
        <v>238</v>
      </c>
      <c r="E31" s="114" t="s">
        <v>268</v>
      </c>
      <c r="F31" s="115"/>
      <c r="G31" s="115">
        <f>Leasing!G18-Pasivo!G21</f>
        <v>0</v>
      </c>
      <c r="H31" s="115">
        <f>Leasing!G30-Pasivo!H21</f>
        <v>0</v>
      </c>
      <c r="I31" s="115">
        <f>Leasing!G42-Pasivo!I21</f>
        <v>0</v>
      </c>
      <c r="J31" s="115">
        <f>Leasing!G54-Pasivo!J21</f>
        <v>0</v>
      </c>
      <c r="K31" s="115">
        <f>Leasing!G66-Pasivo!K21</f>
        <v>0</v>
      </c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4.25" customHeight="1">
      <c r="A32" s="111" t="s">
        <v>284</v>
      </c>
      <c r="B32" s="119"/>
      <c r="C32" s="118"/>
      <c r="D32" s="118" t="s">
        <v>270</v>
      </c>
      <c r="E32" s="114" t="s">
        <v>285</v>
      </c>
      <c r="F32" s="115"/>
      <c r="G32" s="115"/>
      <c r="H32" s="115"/>
      <c r="I32" s="115"/>
      <c r="J32" s="115"/>
      <c r="K32" s="115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4.25" customHeight="1">
      <c r="A33" s="111" t="s">
        <v>286</v>
      </c>
      <c r="B33" s="119"/>
      <c r="C33" s="118"/>
      <c r="D33" s="118"/>
      <c r="E33" s="114"/>
      <c r="F33" s="115"/>
      <c r="G33" s="115"/>
      <c r="H33" s="115"/>
      <c r="I33" s="115"/>
      <c r="J33" s="115"/>
      <c r="K33" s="115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4.25" customHeight="1">
      <c r="A34" s="111" t="s">
        <v>287</v>
      </c>
      <c r="B34" s="119"/>
      <c r="C34" s="118"/>
      <c r="D34" s="118"/>
      <c r="E34" s="114"/>
      <c r="F34" s="115"/>
      <c r="G34" s="115"/>
      <c r="H34" s="115"/>
      <c r="I34" s="115"/>
      <c r="J34" s="115"/>
      <c r="K34" s="115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4.25" customHeight="1">
      <c r="A35" s="111" t="s">
        <v>288</v>
      </c>
      <c r="B35" s="119"/>
      <c r="C35" s="118" t="s">
        <v>243</v>
      </c>
      <c r="D35" s="114" t="s">
        <v>289</v>
      </c>
      <c r="E35" s="114"/>
      <c r="F35" s="115"/>
      <c r="G35" s="115"/>
      <c r="H35" s="115"/>
      <c r="I35" s="115"/>
      <c r="J35" s="115"/>
      <c r="K35" s="115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4.25" customHeight="1">
      <c r="A36" s="111" t="s">
        <v>290</v>
      </c>
      <c r="B36" s="119"/>
      <c r="C36" s="118"/>
      <c r="D36" s="16"/>
      <c r="E36" s="114"/>
      <c r="F36" s="115"/>
      <c r="G36" s="115"/>
      <c r="H36" s="115"/>
      <c r="I36" s="115"/>
      <c r="J36" s="115"/>
      <c r="K36" s="115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4.25" customHeight="1">
      <c r="A37" s="111"/>
      <c r="B37" s="119"/>
      <c r="C37" s="118" t="s">
        <v>246</v>
      </c>
      <c r="D37" s="114" t="s">
        <v>291</v>
      </c>
      <c r="E37" s="114"/>
      <c r="F37" s="115"/>
      <c r="G37" s="115">
        <f t="shared" ref="G37:K37" si="9">SUM(G38:G39)</f>
        <v>44122.318</v>
      </c>
      <c r="H37" s="115">
        <f t="shared" si="9"/>
        <v>65616.90333</v>
      </c>
      <c r="I37" s="115">
        <f t="shared" si="9"/>
        <v>76981.63576</v>
      </c>
      <c r="J37" s="115">
        <f t="shared" si="9"/>
        <v>84081.63015</v>
      </c>
      <c r="K37" s="115">
        <f t="shared" si="9"/>
        <v>92707.58426</v>
      </c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4.25" customHeight="1">
      <c r="A38" s="111" t="s">
        <v>292</v>
      </c>
      <c r="B38" s="119"/>
      <c r="C38" s="118"/>
      <c r="D38" s="118" t="s">
        <v>235</v>
      </c>
      <c r="E38" s="114" t="s">
        <v>293</v>
      </c>
      <c r="F38" s="115"/>
      <c r="G38" s="115">
        <f>Aprovisionamento!N6</f>
        <v>11293.7</v>
      </c>
      <c r="H38" s="115">
        <f>Aprovisionamento!P6</f>
        <v>25159.97733</v>
      </c>
      <c r="I38" s="115">
        <f>Aprovisionamento!Q6</f>
        <v>27172.77552</v>
      </c>
      <c r="J38" s="115">
        <f>Aprovisionamento!R6</f>
        <v>28531.4143</v>
      </c>
      <c r="K38" s="115">
        <f>Aprovisionamento!S6</f>
        <v>29957.98501</v>
      </c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4.25" customHeight="1">
      <c r="A39" s="111" t="s">
        <v>294</v>
      </c>
      <c r="B39" s="117"/>
      <c r="C39" s="118"/>
      <c r="D39" s="118" t="s">
        <v>238</v>
      </c>
      <c r="E39" s="114" t="s">
        <v>295</v>
      </c>
      <c r="F39" s="115"/>
      <c r="G39" s="115">
        <f t="shared" ref="G39:K39" si="10">G51</f>
        <v>32828.618</v>
      </c>
      <c r="H39" s="115">
        <f t="shared" si="10"/>
        <v>40456.926</v>
      </c>
      <c r="I39" s="115">
        <f t="shared" si="10"/>
        <v>49808.86024</v>
      </c>
      <c r="J39" s="115">
        <f t="shared" si="10"/>
        <v>55550.21585</v>
      </c>
      <c r="K39" s="115">
        <f t="shared" si="10"/>
        <v>62749.59924</v>
      </c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4.25" customHeight="1">
      <c r="A40" s="111" t="s">
        <v>296</v>
      </c>
      <c r="B40" s="117"/>
      <c r="C40" s="118" t="s">
        <v>249</v>
      </c>
      <c r="D40" s="114" t="s">
        <v>297</v>
      </c>
      <c r="E40" s="114"/>
      <c r="F40" s="115"/>
      <c r="G40" s="115"/>
      <c r="H40" s="115"/>
      <c r="I40" s="115"/>
      <c r="J40" s="115"/>
      <c r="K40" s="115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4.25" customHeight="1">
      <c r="A41" s="111"/>
      <c r="B41" s="117"/>
      <c r="C41" s="118"/>
      <c r="D41" s="118"/>
      <c r="E41" s="114"/>
      <c r="F41" s="115"/>
      <c r="G41" s="115"/>
      <c r="H41" s="115"/>
      <c r="I41" s="115"/>
      <c r="J41" s="115"/>
      <c r="K41" s="115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4.25" customHeight="1">
      <c r="A42" s="111"/>
      <c r="B42" s="117"/>
      <c r="C42" s="118"/>
      <c r="D42" s="16"/>
      <c r="E42" s="114"/>
      <c r="F42" s="115"/>
      <c r="G42" s="115"/>
      <c r="H42" s="115"/>
      <c r="I42" s="115"/>
      <c r="J42" s="115"/>
      <c r="K42" s="115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24.75" customHeight="1">
      <c r="A43" s="121"/>
      <c r="B43" s="122"/>
      <c r="C43" s="123"/>
      <c r="D43" s="123"/>
      <c r="E43" s="124" t="s">
        <v>298</v>
      </c>
      <c r="F43" s="125"/>
      <c r="G43" s="126">
        <f t="shared" ref="G43:K43" si="11">SUM(G4,G17,G27)</f>
        <v>72534.772</v>
      </c>
      <c r="H43" s="126">
        <f t="shared" si="11"/>
        <v>124983.2013</v>
      </c>
      <c r="I43" s="126">
        <f t="shared" si="11"/>
        <v>190427.273</v>
      </c>
      <c r="J43" s="126">
        <f t="shared" si="11"/>
        <v>267216.3158</v>
      </c>
      <c r="K43" s="126">
        <f t="shared" si="11"/>
        <v>361921.5131</v>
      </c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4.25" customHeight="1">
      <c r="A44" s="99"/>
      <c r="B44" s="99"/>
      <c r="C44" s="99"/>
      <c r="D44" s="99"/>
      <c r="E44" s="99"/>
      <c r="F44" s="99"/>
      <c r="G44" s="127"/>
      <c r="H44" s="127"/>
      <c r="I44" s="127"/>
      <c r="J44" s="127"/>
      <c r="K44" s="127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4.25" customHeight="1">
      <c r="A45" s="99"/>
      <c r="B45" s="99"/>
      <c r="C45" s="99"/>
      <c r="D45" s="99"/>
      <c r="E45" s="99"/>
      <c r="F45" s="99"/>
      <c r="G45" s="127"/>
      <c r="H45" s="127"/>
      <c r="I45" s="127"/>
      <c r="J45" s="127"/>
      <c r="K45" s="127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4.25" hidden="1" customHeight="1">
      <c r="A46" s="99"/>
      <c r="B46" s="99"/>
      <c r="C46" s="99"/>
      <c r="D46" s="99"/>
      <c r="E46" s="99"/>
      <c r="F46" s="99"/>
      <c r="G46" s="127"/>
      <c r="H46" s="127"/>
      <c r="I46" s="127"/>
      <c r="J46" s="127"/>
      <c r="K46" s="127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4.25" hidden="1" customHeight="1">
      <c r="A47" s="99"/>
      <c r="B47" s="99"/>
      <c r="C47" s="99"/>
      <c r="D47" s="99"/>
      <c r="E47" s="128" t="s">
        <v>217</v>
      </c>
      <c r="F47" s="101">
        <v>4750.0</v>
      </c>
      <c r="G47" s="127">
        <f>IF('Tesouraría'!$Q37&gt;0,'Tesouraría'!$Q37,0)</f>
        <v>15513.6</v>
      </c>
      <c r="H47" s="127">
        <f>IF('Tesouraría'!$Q38&gt;0,'Tesouraría'!$Q38,0)</f>
        <v>18971.578</v>
      </c>
      <c r="I47" s="127">
        <f>IF('Tesouraría'!$Q39&gt;0,'Tesouraría'!$Q39,0)</f>
        <v>20615.01384</v>
      </c>
      <c r="J47" s="127">
        <f>IF('Tesouraría'!$Q40&gt;0,'Tesouraría'!$Q40,0)</f>
        <v>21153.13303</v>
      </c>
      <c r="K47" s="127">
        <f>IF('Tesouraría'!$Q41&gt;0,'Tesouraría'!$Q41,0)</f>
        <v>22889.11818</v>
      </c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4.25" hidden="1" customHeight="1">
      <c r="A48" s="99"/>
      <c r="B48" s="99"/>
      <c r="C48" s="99"/>
      <c r="D48" s="99"/>
      <c r="E48" s="128" t="s">
        <v>223</v>
      </c>
      <c r="F48" s="101">
        <v>4751.0</v>
      </c>
      <c r="G48" s="127">
        <f>'Tesouraría'!$Q49</f>
        <v>6627.9</v>
      </c>
      <c r="H48" s="127">
        <f>'Tesouraría'!$Q50</f>
        <v>5862.9</v>
      </c>
      <c r="I48" s="127">
        <f>'Tesouraría'!$Q51</f>
        <v>5862.9</v>
      </c>
      <c r="J48" s="127">
        <f>'Tesouraría'!$Q52</f>
        <v>5862.9</v>
      </c>
      <c r="K48" s="127">
        <f>'Tesouraría'!$Q53</f>
        <v>5862.9</v>
      </c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4.25" hidden="1" customHeight="1">
      <c r="A49" s="99"/>
      <c r="B49" s="99"/>
      <c r="C49" s="99"/>
      <c r="D49" s="99"/>
      <c r="E49" s="128" t="s">
        <v>299</v>
      </c>
      <c r="F49" s="101">
        <v>4752.0</v>
      </c>
      <c r="G49" s="127">
        <f>IF(PeG!$H35&gt;0,0,-PeG!$H35)</f>
        <v>5470.818</v>
      </c>
      <c r="H49" s="127">
        <f>IF(PeG!$H36&gt;0,0,-PeG!$H36)</f>
        <v>10317.948</v>
      </c>
      <c r="I49" s="127">
        <f>IF(PeG!$H37&gt;0,0,-PeG!$H37)</f>
        <v>18026.4464</v>
      </c>
      <c r="J49" s="127">
        <f>IF(PeG!$H38&gt;0,0,-PeG!$H38)</f>
        <v>23229.68282</v>
      </c>
      <c r="K49" s="127">
        <f>IF(PeG!$H39&gt;0,0,-PeG!$H39)</f>
        <v>28693.08106</v>
      </c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4.25" hidden="1" customHeight="1">
      <c r="A50" s="99"/>
      <c r="B50" s="99"/>
      <c r="C50" s="99"/>
      <c r="D50" s="99"/>
      <c r="E50" s="128" t="s">
        <v>151</v>
      </c>
      <c r="F50" s="101">
        <v>476.0</v>
      </c>
      <c r="G50" s="127">
        <f>'Tesouraría'!$Q43</f>
        <v>5216.3</v>
      </c>
      <c r="H50" s="127">
        <f>'Tesouraría'!$Q44</f>
        <v>5304.5</v>
      </c>
      <c r="I50" s="127">
        <f>'Tesouraría'!$Q45</f>
        <v>5304.5</v>
      </c>
      <c r="J50" s="127">
        <f>'Tesouraría'!$Q46</f>
        <v>5304.5</v>
      </c>
      <c r="K50" s="127">
        <f>'Tesouraría'!$Q47</f>
        <v>5304.5</v>
      </c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4.25" hidden="1" customHeight="1">
      <c r="A51" s="99"/>
      <c r="B51" s="99"/>
      <c r="C51" s="99"/>
      <c r="D51" s="99"/>
      <c r="E51" s="99"/>
      <c r="F51" s="99"/>
      <c r="G51" s="127">
        <f t="shared" ref="G51:K51" si="12">SUM(G47:G50)</f>
        <v>32828.618</v>
      </c>
      <c r="H51" s="127">
        <f t="shared" si="12"/>
        <v>40456.926</v>
      </c>
      <c r="I51" s="127">
        <f t="shared" si="12"/>
        <v>49808.86024</v>
      </c>
      <c r="J51" s="127">
        <f t="shared" si="12"/>
        <v>55550.21585</v>
      </c>
      <c r="K51" s="127">
        <f t="shared" si="12"/>
        <v>62749.59924</v>
      </c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4.25" hidden="1" customHeight="1">
      <c r="A52" s="99"/>
      <c r="B52" s="99"/>
      <c r="C52" s="99"/>
      <c r="D52" s="99"/>
      <c r="E52" s="99"/>
      <c r="F52" s="99"/>
      <c r="G52" s="127"/>
      <c r="H52" s="127"/>
      <c r="I52" s="127"/>
      <c r="J52" s="127"/>
      <c r="K52" s="127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4.25" hidden="1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4.25" hidden="1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4.25" hidden="1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4.25" hidden="1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4.2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4.2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4.2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4.2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4.2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4.2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4.2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4.2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4.2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4.2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4.2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4.2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4.2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4.2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4.2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4.2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4.2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ht="14.2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ht="14.2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ht="14.2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ht="14.2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ht="14.2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ht="14.2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ht="14.2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ht="14.2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ht="14.2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ht="14.2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ht="14.2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4.2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4.2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4.2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4.2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4.2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4.2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4.2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4.2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4.2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4.2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4.2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4.2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4.2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4.2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4.2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ht="14.2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ht="14.2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ht="14.2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4.2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4.2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ht="14.2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ht="14.2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ht="14.2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ht="14.2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ht="14.2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ht="14.2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ht="14.2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ht="14.2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ht="14.2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ht="14.2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ht="14.2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ht="14.2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ht="14.2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ht="14.2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ht="14.2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ht="14.2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ht="14.2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ht="14.2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ht="14.2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ht="14.2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ht="14.2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ht="14.2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ht="14.2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ht="14.2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ht="14.2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ht="14.2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ht="14.2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ht="14.2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ht="14.2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ht="14.2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ht="14.2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ht="14.2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ht="14.2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ht="14.2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ht="14.2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ht="14.2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ht="14.2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ht="14.2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ht="14.2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ht="14.2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ht="14.2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ht="14.2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ht="14.2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ht="14.2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ht="14.2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4.2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4.2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ht="14.2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ht="14.2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ht="14.2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ht="14.2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ht="14.2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 ht="14.2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 ht="14.2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 ht="14.2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 ht="14.2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 ht="14.2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 ht="14.2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 ht="14.2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 ht="14.2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 ht="14.2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 ht="14.2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 ht="14.2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 ht="14.2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 ht="14.2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 ht="14.2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 ht="14.2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 ht="14.2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 ht="14.2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 ht="14.2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 ht="14.2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 ht="14.2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 ht="14.2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 ht="14.2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 ht="14.2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 ht="14.2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 ht="14.2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 ht="14.2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 ht="14.2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 ht="14.2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 ht="14.2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 ht="14.2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 ht="14.2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 ht="14.2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 ht="14.2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 ht="14.2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 ht="14.2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 ht="14.2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 ht="14.2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 ht="14.2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 ht="14.2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 ht="14.2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 ht="14.2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 ht="14.2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 ht="14.2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 ht="14.2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 ht="14.2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 ht="14.2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 ht="14.2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 ht="14.2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 ht="14.2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 ht="14.2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 ht="14.2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 ht="14.2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 ht="14.2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 ht="14.2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 ht="14.2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 ht="14.2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 ht="14.2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 ht="14.2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 ht="14.2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 ht="14.2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 ht="14.2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 ht="14.2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 ht="14.2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 ht="14.2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 ht="14.2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 ht="14.2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 ht="14.2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 ht="14.2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 ht="14.2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 ht="14.2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 ht="14.2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 ht="14.2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 ht="14.2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 ht="14.2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 ht="14.2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 ht="14.2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 ht="14.2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 ht="14.2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 ht="14.2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 ht="14.2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 ht="14.2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 ht="14.2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 ht="14.2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 ht="14.2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 ht="14.2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 ht="14.2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 ht="14.2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 ht="14.2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 ht="14.2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 ht="14.2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 ht="14.2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 ht="14.2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 ht="14.2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 ht="14.2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 ht="14.2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 ht="14.2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 ht="14.2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 ht="14.2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 ht="14.2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 ht="14.2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 ht="14.2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4.2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4.2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4.2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4.2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4.2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4.2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4.2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4.2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4.2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4.2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4.2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4.2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4.2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4.2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4.2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4.2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4.2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4.2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4.2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4.2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4.2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4.2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4.2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4.2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4.2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4.2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4.2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4.2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4.2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4.2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4.2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4.2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4.2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4.2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4.2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4.2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4.2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4.2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4.2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4.2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4.2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4.2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4.2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4.2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4.2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4.2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4.2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4.2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4.2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4.2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4.2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4.2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4.2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4.2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4.2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4.2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4.2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4.2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4.2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4.2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4.2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4.2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4.2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4.2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4.2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4.2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4.2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4.2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4.2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4.2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4.2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4.2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4.2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4.2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4.2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4.2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4.2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4.2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4.2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4.2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4.2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4.2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4.2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4.2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4.2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4.2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4.2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4.2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4.2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4.2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4.2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4.2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4.2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4.2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4.2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4.2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4.2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4.2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4.2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4.2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4.2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4.2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4.2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4.2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4.2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4.2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4.2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4.2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4.2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4.2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4.2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4.2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4.2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4.2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4.2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4.2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4.2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4.2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4.2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4.2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4.2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4.2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4.2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4.2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4.2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4.2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4.2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4.2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4.2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4.2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4.2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4.2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4.2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4.2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4.2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4.2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4.2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4.2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4.2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4.2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4.2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4.2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4.2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4.2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4.2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4.2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4.2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4.2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4.2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4.2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4.2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4.2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4.2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4.2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4.2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4.2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4.2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4.2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4.2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4.2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4.2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4.2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4.2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4.2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4.2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4.2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4.2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4.2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4.2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4.2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4.2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4.2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4.2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4.2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4.2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4.2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4.2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4.2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4.2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4.2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4.2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4.2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4.2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4.2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4.2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4.2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4.2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4.2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4.2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4.2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4.2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4.2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4.2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4.2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4.2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4.2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4.2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4.2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4.2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4.2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4.2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4.2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4.2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4.2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4.2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4.2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4.2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4.2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4.2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4.2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4.2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4.2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4.2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4.2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4.2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4.2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4.2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4.2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4.2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4.2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4.2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4.2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4.2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4.2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4.2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4.2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4.2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4.2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4.2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4.2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4.2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4.2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4.2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4.2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4.2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4.2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4.2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4.2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4.2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4.2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4.2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4.2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4.2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4.2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4.2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4.2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4.2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4.2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4.2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4.2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4.2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4.2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4.2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4.2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4.2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4.2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4.2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4.2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4.2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4.2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4.2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4.2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4.2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4.2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4.2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4.2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4.2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4.2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4.2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4.2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4.2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4.2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4.2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4.2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4.2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4.2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4.2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4.2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4.2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4.2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4.2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4.2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4.2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4.2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4.2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4.2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4.2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4.2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4.2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4.2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4.2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4.2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4.2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4.2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4.2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4.2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4.2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4.2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4.2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4.2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4.2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4.2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4.2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4.2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4.2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4.2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4.2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4.2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4.2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4.2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4.2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4.2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4.2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4.2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4.2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4.2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4.2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4.2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4.2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4.2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4.2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4.2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4.2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4.2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4.2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4.2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4.2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4.2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4.2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4.2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4.2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4.2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4.2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4.2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4.2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4.2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4.2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4.2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4.2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4.2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4.2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4.2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4.2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4.2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4.2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4.2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4.2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4.2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4.2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4.2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4.2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4.2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4.2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4.2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4.2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4.2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4.2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4.2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4.2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4.2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4.2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4.2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4.2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4.2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4.2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4.2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4.2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4.2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4.2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4.2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4.2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4.2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4.2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4.2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4.2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4.2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4.2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4.2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4.2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4.2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4.2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4.2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4.2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4.2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4.2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4.2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4.2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4.2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4.2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4.2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4.2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4.2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4.2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4.2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4.2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4.2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4.2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4.2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4.2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4.2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4.2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4.2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4.2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4.2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4.2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4.2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4.2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4.2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4.2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4.2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4.2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4.2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4.2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4.2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4.2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4.2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4.2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4.2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4.2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4.2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4.2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4.2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4.2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4.2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4.2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4.2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4.2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4.2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4.2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4.2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4.2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4.2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4.2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4.2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4.2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4.2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4.2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4.2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4.2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4.2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4.2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4.2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4.2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4.2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4.2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4.2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4.2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4.2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4.2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4.2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4.2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4.2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4.2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4.2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4.2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4.2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4.2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4.2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4.2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4.2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4.2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4.2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4.2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4.2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4.2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4.2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4.2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4.2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4.2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4.2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4.2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4.2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4.2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4.2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4.2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4.2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4.2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4.2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4.2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4.2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4.2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4.2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4.2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4.2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4.2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4.2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4.2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4.2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4.2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4.2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4.2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4.2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4.2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4.2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4.2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4.2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4.2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4.2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4.2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4.2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4.2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4.2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4.2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4.2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4.2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4.2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4.2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4.2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4.2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4.2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4.2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4.2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4.2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4.2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4.2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4.2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4.2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4.2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4.2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4.2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4.2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4.2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4.2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4.2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4.2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4.2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4.2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4.2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4.2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4.2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4.2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4.2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4.2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4.2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4.2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4.2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4.2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4.2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4.2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4.2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4.2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4.2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4.2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4.2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4.2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4.2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4.2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4.2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4.2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4.2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4.2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4.2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4.2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4.2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4.2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4.2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4.2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4.2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4.2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4.2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4.2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4.2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4.2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4.2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4.2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4.2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4.2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4.2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4.2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4.2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4.2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4.2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4.2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4.2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4.2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4.2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4.2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4.2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4.2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4.2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4.2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4.2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4.2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4.2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4.2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4.2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4.2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4.2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4.2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4.2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4.2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4.2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4.2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4.2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4.2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4.2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4.2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4.2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4.2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4.2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4.2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4.2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4.2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4.2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4.2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4.2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4.2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4.2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4.2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4.2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4.2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4.2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4.2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4.2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4.2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4.2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4.2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4.2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4.2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4.2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4.2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4.2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4.2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4.2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4.2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4.2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4.2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4.2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4.2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4.2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4.2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4.2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4.2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4.2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4.2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4.2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4.2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4.2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4.2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4.2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4.2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4.2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4.2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4.2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4.2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4.2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4.2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4.2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4.2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4.2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4.2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4.2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4.2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4.2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4.2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4.2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4.2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4.2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4.2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4.2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4.2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4.2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4.2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4.2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4.2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4.2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4.2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4.2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4.2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4.2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4.2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4.2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4.2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4.2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4.2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4.2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4.2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4.2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4.2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4.2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4.2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4.2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4.2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4.2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4.2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4.2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4.2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4.2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4.2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4.2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4.2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4.2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4.2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4.2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4.2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4.2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4.2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4.2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4.2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4.2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4.2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4.2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4.2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4.2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4.2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4.2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4.2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4.2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4.2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4.2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4.2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4.2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4.2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4.2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4.2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4.2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4.2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4.2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4.2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4.2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4.2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4.2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4.2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4.2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4.2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4.2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4.2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4.2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4.2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4.2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4.2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4.2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4.2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4.2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4.2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4.2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4.2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4.2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4.2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4.2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4.2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4.2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4.2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mergeCells count="4">
    <mergeCell ref="A1:G1"/>
    <mergeCell ref="B3:E3"/>
    <mergeCell ref="B5:C5"/>
    <mergeCell ref="B16:C16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0.71"/>
    <col customWidth="1" min="2" max="4" width="3.71"/>
    <col customWidth="1" min="5" max="5" width="50.71"/>
    <col customWidth="1" min="6" max="6" width="10.71"/>
    <col customWidth="1" min="7" max="11" width="15.71"/>
    <col customWidth="1" min="12" max="26" width="9.14"/>
  </cols>
  <sheetData>
    <row r="1" ht="14.25" customHeight="1">
      <c r="A1" s="98" t="s">
        <v>224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4.25" customHeight="1">
      <c r="A2" s="100"/>
      <c r="B2" s="101"/>
      <c r="C2" s="101"/>
      <c r="D2" s="101"/>
      <c r="E2" s="101"/>
      <c r="F2" s="101"/>
      <c r="G2" s="10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30.0" customHeight="1">
      <c r="A3" s="129" t="s">
        <v>225</v>
      </c>
      <c r="B3" s="103" t="s">
        <v>300</v>
      </c>
      <c r="C3" s="48"/>
      <c r="D3" s="48"/>
      <c r="E3" s="29"/>
      <c r="F3" s="104" t="s">
        <v>227</v>
      </c>
      <c r="G3" s="102" t="s">
        <v>26</v>
      </c>
      <c r="H3" s="102" t="s">
        <v>27</v>
      </c>
      <c r="I3" s="102" t="s">
        <v>28</v>
      </c>
      <c r="J3" s="102" t="s">
        <v>29</v>
      </c>
      <c r="K3" s="102" t="s">
        <v>30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24.75" customHeight="1">
      <c r="A4" s="130"/>
      <c r="B4" s="106" t="s">
        <v>228</v>
      </c>
      <c r="C4" s="107" t="s">
        <v>301</v>
      </c>
      <c r="D4" s="107"/>
      <c r="E4" s="108"/>
      <c r="F4" s="131"/>
      <c r="G4" s="131">
        <f t="shared" ref="G4:K4" si="1">SUM(G5:G8,G10,G13)</f>
        <v>9906.152</v>
      </c>
      <c r="H4" s="131">
        <f t="shared" si="1"/>
        <v>6610.624</v>
      </c>
      <c r="I4" s="131">
        <f t="shared" si="1"/>
        <v>3315.096</v>
      </c>
      <c r="J4" s="131">
        <f t="shared" si="1"/>
        <v>10899.568</v>
      </c>
      <c r="K4" s="131">
        <f t="shared" si="1"/>
        <v>7604.04</v>
      </c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ht="14.25" customHeight="1">
      <c r="A5" s="111" t="s">
        <v>302</v>
      </c>
      <c r="B5" s="117"/>
      <c r="C5" s="118" t="s">
        <v>232</v>
      </c>
      <c r="D5" s="114" t="s">
        <v>303</v>
      </c>
      <c r="E5" s="114"/>
      <c r="F5" s="115"/>
      <c r="G5" s="115">
        <f>Investimentos!J3</f>
        <v>0</v>
      </c>
      <c r="H5" s="115">
        <f>Investimentos!K3</f>
        <v>0</v>
      </c>
      <c r="I5" s="115">
        <f>Investimentos!L3</f>
        <v>0</v>
      </c>
      <c r="J5" s="115">
        <f>Investimentos!M3</f>
        <v>0</v>
      </c>
      <c r="K5" s="115">
        <f>Investimentos!N3</f>
        <v>0</v>
      </c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ht="14.25" customHeight="1">
      <c r="A6" s="111" t="s">
        <v>304</v>
      </c>
      <c r="B6" s="117"/>
      <c r="C6" s="118" t="s">
        <v>240</v>
      </c>
      <c r="D6" s="114" t="s">
        <v>305</v>
      </c>
      <c r="E6" s="114"/>
      <c r="F6" s="115"/>
      <c r="G6" s="115">
        <f>SUM(Investimentos!J4:J10)</f>
        <v>9906.152</v>
      </c>
      <c r="H6" s="115">
        <f>SUM(Investimentos!K4:K10)</f>
        <v>6610.624</v>
      </c>
      <c r="I6" s="115">
        <f>SUM(Investimentos!L4:L10)</f>
        <v>3315.096</v>
      </c>
      <c r="J6" s="115">
        <f>SUM(Investimentos!M4:M10)</f>
        <v>10899.568</v>
      </c>
      <c r="K6" s="115">
        <f>SUM(Investimentos!N4:N10)</f>
        <v>7604.04</v>
      </c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4.25" customHeight="1">
      <c r="A7" s="111" t="s">
        <v>306</v>
      </c>
      <c r="B7" s="117"/>
      <c r="C7" s="118" t="s">
        <v>243</v>
      </c>
      <c r="D7" s="114" t="s">
        <v>307</v>
      </c>
      <c r="E7" s="114"/>
      <c r="F7" s="115"/>
      <c r="G7" s="115"/>
      <c r="H7" s="115"/>
      <c r="I7" s="115"/>
      <c r="J7" s="115"/>
      <c r="K7" s="115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ht="14.25" customHeight="1">
      <c r="A8" s="111" t="s">
        <v>308</v>
      </c>
      <c r="B8" s="117"/>
      <c r="C8" s="118" t="s">
        <v>246</v>
      </c>
      <c r="D8" s="114" t="s">
        <v>309</v>
      </c>
      <c r="E8" s="114"/>
      <c r="F8" s="115"/>
      <c r="G8" s="115"/>
      <c r="H8" s="115"/>
      <c r="I8" s="115"/>
      <c r="J8" s="115"/>
      <c r="K8" s="115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14.25" customHeight="1">
      <c r="A9" s="111" t="s">
        <v>310</v>
      </c>
      <c r="B9" s="117"/>
      <c r="C9" s="118"/>
      <c r="D9" s="16"/>
      <c r="E9" s="114"/>
      <c r="F9" s="115"/>
      <c r="G9" s="115"/>
      <c r="H9" s="115"/>
      <c r="I9" s="115"/>
      <c r="J9" s="115"/>
      <c r="K9" s="115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4.25" customHeight="1">
      <c r="A10" s="111" t="s">
        <v>311</v>
      </c>
      <c r="B10" s="117"/>
      <c r="C10" s="118" t="s">
        <v>249</v>
      </c>
      <c r="D10" s="114" t="s">
        <v>312</v>
      </c>
      <c r="E10" s="114"/>
      <c r="F10" s="115"/>
      <c r="G10" s="115"/>
      <c r="H10" s="115"/>
      <c r="I10" s="115"/>
      <c r="J10" s="115"/>
      <c r="K10" s="115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14.25" customHeight="1">
      <c r="A11" s="111" t="s">
        <v>313</v>
      </c>
      <c r="B11" s="117"/>
      <c r="C11" s="118"/>
      <c r="D11" s="118"/>
      <c r="E11" s="114"/>
      <c r="F11" s="115"/>
      <c r="G11" s="115"/>
      <c r="H11" s="115"/>
      <c r="I11" s="115"/>
      <c r="J11" s="115"/>
      <c r="K11" s="115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4.25" customHeight="1">
      <c r="A12" s="111" t="s">
        <v>314</v>
      </c>
      <c r="B12" s="117"/>
      <c r="C12" s="118"/>
      <c r="D12" s="118"/>
      <c r="E12" s="114"/>
      <c r="F12" s="115"/>
      <c r="G12" s="115"/>
      <c r="H12" s="115"/>
      <c r="I12" s="115"/>
      <c r="J12" s="115"/>
      <c r="K12" s="115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14.25" customHeight="1">
      <c r="A13" s="120" t="s">
        <v>315</v>
      </c>
      <c r="B13" s="117"/>
      <c r="C13" s="118" t="s">
        <v>251</v>
      </c>
      <c r="D13" s="114" t="s">
        <v>316</v>
      </c>
      <c r="E13" s="114"/>
      <c r="F13" s="115"/>
      <c r="G13" s="115">
        <f>IF(PeG!$H35&gt;0,PeG!$H35,0)</f>
        <v>0</v>
      </c>
      <c r="H13" s="115">
        <f>IF(PeG!$H36&gt;0,PeG!$H36,0)</f>
        <v>0</v>
      </c>
      <c r="I13" s="115">
        <f>IF(PeG!$H37&gt;0,PeG!$H37,0)</f>
        <v>0</v>
      </c>
      <c r="J13" s="115">
        <f>IF(PeG!$H38&gt;0,PeG!$H38,0)</f>
        <v>0</v>
      </c>
      <c r="K13" s="115">
        <f>IF(PeG!$H39&gt;0,PeG!$H39,0)</f>
        <v>0</v>
      </c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4.25" customHeight="1">
      <c r="A14" s="111"/>
      <c r="B14" s="119" t="s">
        <v>261</v>
      </c>
      <c r="C14" s="132" t="s">
        <v>317</v>
      </c>
      <c r="D14" s="132"/>
      <c r="E14" s="114"/>
      <c r="F14" s="116"/>
      <c r="G14" s="116">
        <f t="shared" ref="G14:K14" si="2">SUM(G15:G16,G20,G23,G26:G27)</f>
        <v>62628.62</v>
      </c>
      <c r="H14" s="116">
        <f t="shared" si="2"/>
        <v>118372.5773</v>
      </c>
      <c r="I14" s="116">
        <f t="shared" si="2"/>
        <v>187112.177</v>
      </c>
      <c r="J14" s="116">
        <f t="shared" si="2"/>
        <v>256316.7478</v>
      </c>
      <c r="K14" s="116">
        <f t="shared" si="2"/>
        <v>354317.4731</v>
      </c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4.25" customHeight="1">
      <c r="A15" s="111" t="s">
        <v>318</v>
      </c>
      <c r="B15" s="117"/>
      <c r="C15" s="118" t="s">
        <v>232</v>
      </c>
      <c r="D15" s="114" t="s">
        <v>319</v>
      </c>
      <c r="E15" s="114"/>
      <c r="F15" s="115"/>
      <c r="G15" s="115"/>
      <c r="H15" s="115"/>
      <c r="I15" s="115"/>
      <c r="J15" s="115"/>
      <c r="K15" s="115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4.25" customHeight="1">
      <c r="A16" s="111"/>
      <c r="B16" s="117"/>
      <c r="C16" s="118" t="s">
        <v>240</v>
      </c>
      <c r="D16" s="114" t="s">
        <v>320</v>
      </c>
      <c r="E16" s="114"/>
      <c r="F16" s="115"/>
      <c r="G16" s="115">
        <f t="shared" ref="G16:K16" si="3">SUM(G17:G19)</f>
        <v>18210.5</v>
      </c>
      <c r="H16" s="115">
        <f t="shared" si="3"/>
        <v>32063.185</v>
      </c>
      <c r="I16" s="115">
        <f t="shared" si="3"/>
        <v>34628.2398</v>
      </c>
      <c r="J16" s="115">
        <f t="shared" si="3"/>
        <v>36359.65179</v>
      </c>
      <c r="K16" s="115">
        <f t="shared" si="3"/>
        <v>38177.63438</v>
      </c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4.25" customHeight="1">
      <c r="A17" s="111" t="s">
        <v>321</v>
      </c>
      <c r="B17" s="117"/>
      <c r="C17" s="118"/>
      <c r="D17" s="118" t="s">
        <v>235</v>
      </c>
      <c r="E17" s="114" t="s">
        <v>322</v>
      </c>
      <c r="F17" s="115"/>
      <c r="G17" s="115">
        <f>Vendas!N6</f>
        <v>18210.5</v>
      </c>
      <c r="H17" s="115">
        <f>Vendas!P6</f>
        <v>32063.185</v>
      </c>
      <c r="I17" s="115">
        <f>Vendas!Q6</f>
        <v>34628.2398</v>
      </c>
      <c r="J17" s="115">
        <f>Vendas!R6</f>
        <v>36359.65179</v>
      </c>
      <c r="K17" s="115">
        <f>Vendas!S6</f>
        <v>38177.63438</v>
      </c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4.25" customHeight="1">
      <c r="A18" s="111">
        <v>5580.0</v>
      </c>
      <c r="B18" s="117"/>
      <c r="C18" s="118"/>
      <c r="D18" s="118" t="s">
        <v>238</v>
      </c>
      <c r="E18" s="114" t="s">
        <v>323</v>
      </c>
      <c r="F18" s="115"/>
      <c r="G18" s="115"/>
      <c r="H18" s="115"/>
      <c r="I18" s="115"/>
      <c r="J18" s="115"/>
      <c r="K18" s="115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4.25" customHeight="1">
      <c r="A19" s="111" t="s">
        <v>324</v>
      </c>
      <c r="B19" s="117"/>
      <c r="C19" s="118"/>
      <c r="D19" s="118" t="s">
        <v>270</v>
      </c>
      <c r="E19" s="114" t="s">
        <v>325</v>
      </c>
      <c r="F19" s="115"/>
      <c r="G19" s="115">
        <f>IF('Tesouraría'!$Q37&lt;0,-'Tesouraría'!$Q37,0)</f>
        <v>0</v>
      </c>
      <c r="H19" s="115">
        <f>IF('Tesouraría'!$Q38&lt;0,-'Tesouraría'!$Q38,0)</f>
        <v>0</v>
      </c>
      <c r="I19" s="115">
        <f>IF('Tesouraría'!$Q39&lt;0,-'Tesouraría'!$Q39,0)</f>
        <v>0</v>
      </c>
      <c r="J19" s="115">
        <f>IF('Tesouraría'!$Q40&lt;0,-'Tesouraría'!$Q40,0)</f>
        <v>0</v>
      </c>
      <c r="K19" s="115">
        <f>IF('Tesouraría'!$Q41&lt;0,-'Tesouraría'!$Q41,0)</f>
        <v>0</v>
      </c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4.25" customHeight="1">
      <c r="A20" s="111" t="s">
        <v>326</v>
      </c>
      <c r="B20" s="117"/>
      <c r="C20" s="118" t="s">
        <v>243</v>
      </c>
      <c r="D20" s="114" t="s">
        <v>327</v>
      </c>
      <c r="E20" s="114"/>
      <c r="F20" s="115"/>
      <c r="G20" s="115"/>
      <c r="H20" s="115"/>
      <c r="I20" s="115"/>
      <c r="J20" s="115"/>
      <c r="K20" s="115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4.25" customHeight="1">
      <c r="A21" s="111" t="s">
        <v>328</v>
      </c>
      <c r="B21" s="119"/>
      <c r="C21" s="118"/>
      <c r="D21" s="16"/>
      <c r="E21" s="114"/>
      <c r="F21" s="115"/>
      <c r="G21" s="115"/>
      <c r="H21" s="115"/>
      <c r="I21" s="115"/>
      <c r="J21" s="115"/>
      <c r="K21" s="115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4.25" customHeight="1">
      <c r="A22" s="111" t="s">
        <v>329</v>
      </c>
      <c r="B22" s="119"/>
      <c r="C22" s="118"/>
      <c r="D22" s="16"/>
      <c r="E22" s="114"/>
      <c r="F22" s="115"/>
      <c r="G22" s="115"/>
      <c r="H22" s="115"/>
      <c r="I22" s="115"/>
      <c r="J22" s="115"/>
      <c r="K22" s="115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4.25" customHeight="1">
      <c r="A23" s="111" t="s">
        <v>330</v>
      </c>
      <c r="B23" s="117"/>
      <c r="C23" s="118" t="s">
        <v>246</v>
      </c>
      <c r="D23" s="16" t="s">
        <v>331</v>
      </c>
      <c r="E23" s="114"/>
      <c r="F23" s="115"/>
      <c r="G23" s="115"/>
      <c r="H23" s="115"/>
      <c r="I23" s="115"/>
      <c r="J23" s="115"/>
      <c r="K23" s="115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4.25" customHeight="1">
      <c r="A24" s="111" t="s">
        <v>332</v>
      </c>
      <c r="B24" s="117"/>
      <c r="C24" s="118"/>
      <c r="D24" s="16"/>
      <c r="E24" s="114"/>
      <c r="F24" s="115"/>
      <c r="G24" s="115"/>
      <c r="H24" s="115"/>
      <c r="I24" s="115"/>
      <c r="J24" s="115"/>
      <c r="K24" s="115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4.25" customHeight="1">
      <c r="A25" s="111" t="s">
        <v>333</v>
      </c>
      <c r="B25" s="117"/>
      <c r="C25" s="118"/>
      <c r="D25" s="16"/>
      <c r="E25" s="114"/>
      <c r="F25" s="115"/>
      <c r="G25" s="115"/>
      <c r="H25" s="115"/>
      <c r="I25" s="115"/>
      <c r="J25" s="115"/>
      <c r="K25" s="115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4.25" customHeight="1">
      <c r="A26" s="111" t="s">
        <v>334</v>
      </c>
      <c r="B26" s="117"/>
      <c r="C26" s="118" t="s">
        <v>249</v>
      </c>
      <c r="D26" s="16" t="s">
        <v>297</v>
      </c>
      <c r="E26" s="114"/>
      <c r="F26" s="115"/>
      <c r="G26" s="115"/>
      <c r="H26" s="115"/>
      <c r="I26" s="115"/>
      <c r="J26" s="115"/>
      <c r="K26" s="115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14.25" customHeight="1">
      <c r="A27" s="111">
        <v>57.0</v>
      </c>
      <c r="B27" s="117"/>
      <c r="C27" s="118" t="s">
        <v>251</v>
      </c>
      <c r="D27" s="16" t="s">
        <v>335</v>
      </c>
      <c r="E27" s="114"/>
      <c r="F27" s="115"/>
      <c r="G27" s="115">
        <f>'Tesouraría'!N30</f>
        <v>44418.12</v>
      </c>
      <c r="H27" s="115">
        <f>'Tesouraría'!O31</f>
        <v>86309.39233</v>
      </c>
      <c r="I27" s="115">
        <f>'Tesouraría'!P31</f>
        <v>152483.9372</v>
      </c>
      <c r="J27" s="115">
        <f>'Tesouraría'!Q31</f>
        <v>219957.096</v>
      </c>
      <c r="K27" s="115">
        <f>'Tesouraría'!R31</f>
        <v>316139.8387</v>
      </c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4.25" customHeight="1">
      <c r="A28" s="111"/>
      <c r="B28" s="117"/>
      <c r="C28" s="118"/>
      <c r="D28" s="16"/>
      <c r="E28" s="114"/>
      <c r="F28" s="115"/>
      <c r="G28" s="115"/>
      <c r="H28" s="115"/>
      <c r="I28" s="115"/>
      <c r="J28" s="115"/>
      <c r="K28" s="115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4.25" customHeight="1">
      <c r="A29" s="111"/>
      <c r="B29" s="117"/>
      <c r="C29" s="118"/>
      <c r="D29" s="16"/>
      <c r="E29" s="114"/>
      <c r="F29" s="115"/>
      <c r="G29" s="115"/>
      <c r="H29" s="115"/>
      <c r="I29" s="115"/>
      <c r="J29" s="115"/>
      <c r="K29" s="115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24.75" customHeight="1">
      <c r="A30" s="121"/>
      <c r="B30" s="122"/>
      <c r="C30" s="123"/>
      <c r="D30" s="123"/>
      <c r="E30" s="124" t="s">
        <v>336</v>
      </c>
      <c r="F30" s="126"/>
      <c r="G30" s="126">
        <f t="shared" ref="G30:K30" si="4">G4+G14</f>
        <v>72534.772</v>
      </c>
      <c r="H30" s="126">
        <f t="shared" si="4"/>
        <v>124983.2013</v>
      </c>
      <c r="I30" s="126">
        <f t="shared" si="4"/>
        <v>190427.273</v>
      </c>
      <c r="J30" s="126">
        <f t="shared" si="4"/>
        <v>267216.3158</v>
      </c>
      <c r="K30" s="126">
        <f t="shared" si="4"/>
        <v>361921.5131</v>
      </c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4.25" customHeight="1">
      <c r="A31" s="99"/>
      <c r="B31" s="99"/>
      <c r="C31" s="99"/>
      <c r="D31" s="99"/>
      <c r="E31" s="99"/>
      <c r="F31" s="99" t="s">
        <v>337</v>
      </c>
      <c r="G31" s="133">
        <f>Pasivo!G43</f>
        <v>72534.772</v>
      </c>
      <c r="H31" s="133">
        <f>Pasivo!H43</f>
        <v>124983.2013</v>
      </c>
      <c r="I31" s="133">
        <f>Pasivo!I43</f>
        <v>190427.273</v>
      </c>
      <c r="J31" s="133">
        <f>Pasivo!J43</f>
        <v>267216.3158</v>
      </c>
      <c r="K31" s="133">
        <f>Pasivo!K43</f>
        <v>361921.5131</v>
      </c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4.2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4.25" customHeight="1">
      <c r="A33" s="99"/>
      <c r="B33" s="99"/>
      <c r="C33" s="99"/>
      <c r="D33" s="99"/>
      <c r="E33" s="99"/>
      <c r="F33" s="99"/>
      <c r="G33" s="133">
        <f>G30-Pasivo!G43</f>
        <v>0</v>
      </c>
      <c r="H33" s="133">
        <f>H30-Pasivo!H43</f>
        <v>0</v>
      </c>
      <c r="I33" s="133">
        <f>I30-Pasivo!I43</f>
        <v>0</v>
      </c>
      <c r="J33" s="133">
        <f>J30-Pasivo!J43</f>
        <v>-0.0000000001164153218</v>
      </c>
      <c r="K33" s="133">
        <f>K30-Pasivo!K43</f>
        <v>0.0000000001164153218</v>
      </c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4.25" hidden="1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4.25" hidden="1" customHeight="1">
      <c r="A35" s="99"/>
      <c r="B35" s="99"/>
      <c r="C35" s="99"/>
      <c r="D35" s="99"/>
      <c r="E35" s="128" t="s">
        <v>217</v>
      </c>
      <c r="F35" s="101">
        <v>4700.0</v>
      </c>
      <c r="G35" s="127">
        <f>IF('Tesouraría'!$Q37&gt;0,0,'Tesouraría'!$Q37)</f>
        <v>0</v>
      </c>
      <c r="H35" s="127">
        <f>IF('Tesouraría'!$Q38&gt;0,0,'Tesouraría'!$Q38)</f>
        <v>0</v>
      </c>
      <c r="I35" s="127">
        <f>IF('Tesouraría'!$Q39&gt;0,0,'Tesouraría'!$Q39)</f>
        <v>0</v>
      </c>
      <c r="J35" s="127">
        <f>IF('Tesouraría'!$Q40&gt;0,0,'Tesouraría'!$Q40)</f>
        <v>0</v>
      </c>
      <c r="K35" s="127">
        <f>IF('Tesouraría'!$Q41&gt;0,0,'Tesouraría'!$Q41)</f>
        <v>0</v>
      </c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4.25" hidden="1" customHeight="1">
      <c r="A36" s="99"/>
      <c r="B36" s="99"/>
      <c r="C36" s="99"/>
      <c r="D36" s="99"/>
      <c r="E36" s="128" t="s">
        <v>223</v>
      </c>
      <c r="F36" s="101"/>
      <c r="G36" s="127"/>
      <c r="H36" s="127"/>
      <c r="I36" s="127"/>
      <c r="J36" s="127"/>
      <c r="K36" s="127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4.25" hidden="1" customHeight="1">
      <c r="A37" s="99"/>
      <c r="B37" s="99"/>
      <c r="C37" s="99"/>
      <c r="D37" s="99"/>
      <c r="E37" s="128" t="s">
        <v>299</v>
      </c>
      <c r="F37" s="101">
        <v>4740.0</v>
      </c>
      <c r="G37" s="127">
        <f>IF(PeG!$H35&gt;0,PeG!$G35,0)</f>
        <v>0</v>
      </c>
      <c r="H37" s="127">
        <f>IF(PeG!$H36&gt;0,PeG!$G36,0)</f>
        <v>0</v>
      </c>
      <c r="I37" s="127">
        <f>IF(PeG!$H37&gt;0,PeG!$G37,0)</f>
        <v>0</v>
      </c>
      <c r="J37" s="127">
        <f>IF(PeG!$H38&gt;0,PeG!$G38,0)</f>
        <v>0</v>
      </c>
      <c r="K37" s="127">
        <f>IF(PeG!$H39&gt;0,PeG!$G39,0)</f>
        <v>0</v>
      </c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4.25" hidden="1" customHeight="1">
      <c r="A38" s="99"/>
      <c r="B38" s="99"/>
      <c r="C38" s="99"/>
      <c r="D38" s="99"/>
      <c r="E38" s="128" t="s">
        <v>151</v>
      </c>
      <c r="F38" s="101">
        <v>471.0</v>
      </c>
      <c r="G38" s="127"/>
      <c r="H38" s="127"/>
      <c r="I38" s="127"/>
      <c r="J38" s="127"/>
      <c r="K38" s="127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4.25" hidden="1" customHeight="1">
      <c r="A39" s="99"/>
      <c r="B39" s="99"/>
      <c r="C39" s="99"/>
      <c r="D39" s="99"/>
      <c r="E39" s="99"/>
      <c r="F39" s="99"/>
      <c r="G39" s="127"/>
      <c r="H39" s="127"/>
      <c r="I39" s="127"/>
      <c r="J39" s="127"/>
      <c r="K39" s="127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4.25" hidden="1" customHeight="1">
      <c r="A40" s="99"/>
      <c r="B40" s="99"/>
      <c r="C40" s="99"/>
      <c r="D40" s="99"/>
      <c r="E40" s="99"/>
      <c r="F40" s="99"/>
      <c r="G40" s="99"/>
      <c r="H40" s="127"/>
      <c r="I40" s="127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4.25" hidden="1" customHeight="1">
      <c r="A41" s="99"/>
      <c r="B41" s="99"/>
      <c r="C41" s="99"/>
      <c r="D41" s="99"/>
      <c r="E41" s="99"/>
      <c r="F41" s="99"/>
      <c r="G41" s="99"/>
      <c r="H41" s="127"/>
      <c r="I41" s="127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4.25" hidden="1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4.25" hidden="1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4.25" hidden="1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4.25" hidden="1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4.25" hidden="1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4.2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4.2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4.2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4.2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4.2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4.2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4.2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4.2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4.2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4.2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4.2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4.2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4.2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4.2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4.2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4.2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4.2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4.2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4.2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4.2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4.2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4.2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4.2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4.2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4.2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4.2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4.2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ht="14.2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ht="14.2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ht="14.2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ht="14.2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ht="14.2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ht="14.2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ht="14.2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ht="14.2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ht="14.2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ht="14.2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ht="14.2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4.2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4.2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4.2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4.2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4.2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4.2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4.2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4.2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4.2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4.2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4.2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4.2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4.2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4.2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4.2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ht="14.2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ht="14.2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ht="14.2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4.2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4.2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ht="14.2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ht="14.2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ht="14.2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ht="14.2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ht="14.2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ht="14.2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ht="14.2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ht="14.2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ht="14.2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ht="14.2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ht="14.2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ht="14.2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ht="14.2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ht="14.2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ht="14.2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ht="14.2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ht="14.2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ht="14.2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ht="14.2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ht="14.2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ht="14.2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ht="14.2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ht="14.2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ht="14.2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ht="14.2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ht="14.2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ht="14.2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ht="14.2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ht="14.2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ht="14.2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ht="14.2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ht="14.2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ht="14.2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ht="14.2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ht="14.2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ht="14.2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ht="14.2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ht="14.2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ht="14.2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ht="14.2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ht="14.2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ht="14.2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ht="14.2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ht="14.2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ht="14.2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4.2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4.2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ht="14.2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ht="14.2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ht="14.2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ht="14.2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ht="14.2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 ht="14.2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 ht="14.2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 ht="14.2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 ht="14.2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 ht="14.2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 ht="14.2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 ht="14.2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 ht="14.2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 ht="14.2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 ht="14.2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 ht="14.2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 ht="14.2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 ht="14.2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 ht="14.2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 ht="14.2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 ht="14.2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 ht="14.2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 ht="14.2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 ht="14.2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 ht="14.2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 ht="14.2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 ht="14.2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 ht="14.2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 ht="14.2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 ht="14.2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 ht="14.2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 ht="14.2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 ht="14.2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 ht="14.2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 ht="14.2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 ht="14.2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 ht="14.2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 ht="14.2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 ht="14.2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 ht="14.2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 ht="14.2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 ht="14.2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 ht="14.2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 ht="14.2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 ht="14.2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 ht="14.2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 ht="14.2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 ht="14.2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 ht="14.2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 ht="14.2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 ht="14.2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 ht="14.2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 ht="14.2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 ht="14.2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 ht="14.2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 ht="14.2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 ht="14.2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 ht="14.2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 ht="14.2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 ht="14.2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 ht="14.2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 ht="14.2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 ht="14.2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 ht="14.2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 ht="14.2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 ht="14.2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 ht="14.2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 ht="14.2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 ht="14.2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 ht="14.2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 ht="14.2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 ht="14.2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 ht="14.2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 ht="14.2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 ht="14.2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 ht="14.2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 ht="14.2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 ht="14.2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 ht="14.2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 ht="14.2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 ht="14.2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 ht="14.2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 ht="14.2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 ht="14.2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 ht="14.2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 ht="14.2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 ht="14.2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 ht="14.2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 ht="14.2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 ht="14.2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 ht="14.2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 ht="14.2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 ht="14.2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 ht="14.2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 ht="14.2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 ht="14.2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 ht="14.2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 ht="14.2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 ht="14.2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 ht="14.2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 ht="14.2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 ht="14.2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 ht="14.2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 ht="14.2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 ht="14.2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 ht="14.2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4.2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4.2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4.2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4.2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4.2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4.2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4.2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4.2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4.2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4.2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4.2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4.2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4.2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4.2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4.2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4.2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4.2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4.2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4.2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4.2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4.2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4.2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4.2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4.2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4.2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4.2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4.2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4.2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4.2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4.2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4.2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4.2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4.2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4.2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4.2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4.2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4.2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4.2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4.2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4.2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4.2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4.2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4.2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4.2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4.2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4.2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4.2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4.2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4.2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4.2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4.2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4.2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4.2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4.2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4.2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4.2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4.2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4.2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4.2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4.2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4.2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4.2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4.2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4.2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4.2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4.2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4.2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4.2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4.2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4.2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4.2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4.2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4.2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4.2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4.2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4.2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4.2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4.2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4.2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4.2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4.2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4.2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4.2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4.2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4.2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4.2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4.2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4.2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4.2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4.2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4.2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4.2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4.2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4.2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4.2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4.2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4.2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4.2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4.2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4.2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4.2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4.2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4.2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4.2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4.2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4.2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4.2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4.2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4.2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4.2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4.2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4.2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4.2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4.2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4.2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4.2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4.2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4.2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4.2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4.2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4.2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4.2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4.2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4.2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4.2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4.2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4.2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4.2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4.2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4.2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4.2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4.2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4.2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4.2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4.2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4.2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4.2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4.2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4.2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4.2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4.2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4.2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4.2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4.2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4.2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4.2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4.2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4.2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4.2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4.2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4.2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4.2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4.2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4.2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4.2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4.2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4.2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4.2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4.2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4.2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4.2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4.2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4.2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4.2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4.2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4.2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4.2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4.2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4.2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4.2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4.2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4.2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4.2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4.2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4.2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4.2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4.2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4.2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4.2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4.2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4.2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4.2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4.2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4.2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4.2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4.2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4.2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4.2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4.2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4.2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4.2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4.2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4.2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4.2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4.2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4.2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4.2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4.2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4.2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4.2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4.2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4.2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4.2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4.2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4.2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4.2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4.2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4.2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4.2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4.2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4.2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4.2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4.2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4.2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4.2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4.2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4.2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4.2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4.2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4.2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4.2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4.2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4.2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4.2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4.2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4.2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4.2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4.2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4.2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4.2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4.2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4.2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4.2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4.2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4.2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4.2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4.2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4.2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4.2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4.2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4.2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4.2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4.2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4.2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4.2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4.2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4.2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4.2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4.2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4.2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4.2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4.2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4.2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4.2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4.2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4.2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4.2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4.2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4.2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4.2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4.2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4.2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4.2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4.2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4.2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4.2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4.2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4.2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4.2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4.2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4.2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4.2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4.2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4.2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4.2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4.2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4.2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4.2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4.2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4.2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4.2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4.2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4.2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4.2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4.2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4.2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4.2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4.2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4.2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4.2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4.2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4.2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4.2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4.2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4.2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4.2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4.2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4.2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4.2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4.2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4.2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4.2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4.2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4.2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4.2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4.2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4.2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4.2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4.2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4.2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4.2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4.2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4.2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4.2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4.2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4.2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4.2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4.2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4.2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4.2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4.2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4.2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4.2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4.2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4.2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4.2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4.2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4.2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4.2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4.2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4.2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4.2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4.2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4.2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4.2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4.2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4.2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4.2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4.2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4.2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4.2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4.2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4.2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4.2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4.2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4.2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4.2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4.2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4.2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4.2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4.2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4.2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4.2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4.2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4.2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4.2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4.2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4.2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4.2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4.2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4.2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4.2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4.2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4.2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4.2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4.2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4.2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4.2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4.2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4.2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4.2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4.2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4.2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4.2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4.2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4.2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4.2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4.2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4.2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4.2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4.2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4.2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4.2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4.2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4.2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4.2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4.2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4.2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4.2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4.2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4.2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4.2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4.2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4.2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4.2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4.2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4.2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4.2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4.2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4.2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4.2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4.2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4.2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4.2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4.2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4.2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4.2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4.2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4.2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4.2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4.2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4.2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4.2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4.2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4.2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4.2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4.2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4.2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4.2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4.2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4.2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4.2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4.2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4.2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4.2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4.2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4.2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4.2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4.2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4.2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4.2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4.2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4.2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4.2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4.2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4.2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4.2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4.2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4.2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4.2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4.2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4.2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4.2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4.2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4.2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4.2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4.2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4.2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4.2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4.2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4.2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4.2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4.2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4.2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4.2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4.2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4.2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4.2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4.2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4.2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4.2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4.2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4.2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4.2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4.2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4.2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4.2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4.2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4.2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4.2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4.2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4.2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4.2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4.2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4.2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4.2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4.2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4.2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4.2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4.2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4.2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4.2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4.2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4.2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4.2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4.2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4.2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4.2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4.2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4.2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4.2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4.2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4.2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4.2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4.2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4.2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4.2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4.2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4.2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4.2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4.2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4.2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4.2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4.2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4.2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4.2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4.2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4.2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4.2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4.2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4.2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4.2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4.2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4.2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4.2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4.2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4.2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4.2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4.2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4.2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4.2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4.2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4.2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4.2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4.2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4.2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4.2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4.2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4.2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4.2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4.2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4.2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4.2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4.2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4.2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4.2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4.2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4.2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4.2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4.2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4.2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4.2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4.2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4.2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4.2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4.2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4.2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4.2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4.2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4.2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4.2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4.2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4.2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4.2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4.2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4.2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4.2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4.2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4.2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4.2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4.2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4.2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4.2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4.2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4.2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4.2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4.2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4.2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4.2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4.2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4.2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4.2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4.2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4.2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4.2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4.2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4.2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4.2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4.2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4.2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4.2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4.2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4.2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4.2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4.2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4.2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4.2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4.2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4.2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4.2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4.2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4.2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4.2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4.2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4.2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4.2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4.2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4.2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4.2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4.2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4.2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4.2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4.2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4.2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4.2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4.2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4.2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4.2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4.2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4.2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4.2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4.2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4.2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4.2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4.2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4.2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4.2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4.2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4.2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4.2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4.2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4.2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4.2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4.2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4.2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4.2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4.2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4.2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4.2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4.2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4.2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4.2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4.2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4.2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4.2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4.2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4.2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4.2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4.2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4.2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4.2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4.2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4.2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4.2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4.2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4.2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4.2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4.2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4.2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4.2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4.2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4.2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4.2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4.2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4.2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4.2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4.2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4.2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4.2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4.2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4.2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4.2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4.2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4.2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4.2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4.2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4.2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4.2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4.2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4.2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4.2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4.2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4.2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4.2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4.2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4.2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4.2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4.2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4.2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4.2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4.2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4.2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4.2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4.2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4.2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4.2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4.2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4.2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4.2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4.2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4.2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4.2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4.2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4.2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4.2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4.2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4.2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4.2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4.2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4.2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4.2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4.2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4.2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4.2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4.2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4.2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4.2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4.2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4.2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4.2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4.2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4.2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4.2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4.2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4.2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4.2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4.2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4.2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4.2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4.2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4.2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4.2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4.2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4.2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4.2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4.2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4.2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4.2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4.2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4.2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4.2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4.2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4.2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4.2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4.2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4.2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4.2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4.2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4.2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4.2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4.2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4.2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4.2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mergeCells count="2">
    <mergeCell ref="A1:G1"/>
    <mergeCell ref="B3:E3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8.71"/>
    <col customWidth="1" min="2" max="3" width="3.71"/>
    <col customWidth="1" min="4" max="4" width="61.71"/>
    <col customWidth="1" min="5" max="5" width="10.71"/>
    <col customWidth="1" min="6" max="10" width="17.71"/>
    <col customWidth="1" min="11" max="26" width="9.14"/>
  </cols>
  <sheetData>
    <row r="1" ht="14.25" customHeight="1">
      <c r="A1" s="98" t="s">
        <v>338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4.25" customHeight="1">
      <c r="A2" s="100"/>
      <c r="B2" s="101"/>
      <c r="C2" s="101"/>
      <c r="D2" s="101"/>
      <c r="E2" s="101"/>
      <c r="F2" s="101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5.0" customHeight="1">
      <c r="A3" s="134" t="s">
        <v>225</v>
      </c>
      <c r="B3" s="135" t="s">
        <v>339</v>
      </c>
      <c r="C3" s="136"/>
      <c r="D3" s="54"/>
      <c r="E3" s="137" t="s">
        <v>227</v>
      </c>
      <c r="F3" s="102" t="s">
        <v>340</v>
      </c>
      <c r="G3" s="102" t="s">
        <v>340</v>
      </c>
      <c r="H3" s="102" t="s">
        <v>340</v>
      </c>
      <c r="I3" s="102" t="s">
        <v>340</v>
      </c>
      <c r="J3" s="102" t="s">
        <v>340</v>
      </c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5.0" customHeight="1">
      <c r="A4" s="17"/>
      <c r="B4" s="57"/>
      <c r="C4" s="14"/>
      <c r="D4" s="40"/>
      <c r="E4" s="17"/>
      <c r="F4" s="102" t="s">
        <v>26</v>
      </c>
      <c r="G4" s="102" t="s">
        <v>27</v>
      </c>
      <c r="H4" s="102" t="s">
        <v>28</v>
      </c>
      <c r="I4" s="102" t="s">
        <v>29</v>
      </c>
      <c r="J4" s="102" t="s">
        <v>30</v>
      </c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ht="24.75" customHeight="1">
      <c r="A5" s="130" t="s">
        <v>341</v>
      </c>
      <c r="B5" s="138"/>
      <c r="C5" s="139" t="s">
        <v>235</v>
      </c>
      <c r="D5" s="140" t="s">
        <v>342</v>
      </c>
      <c r="E5" s="141"/>
      <c r="F5" s="141">
        <f>Vendas!O2</f>
        <v>532800</v>
      </c>
      <c r="G5" s="141">
        <f>Vendas!P2</f>
        <v>635964</v>
      </c>
      <c r="H5" s="141">
        <f>Vendas!Q2</f>
        <v>686841.12</v>
      </c>
      <c r="I5" s="141">
        <f>Vendas!R2</f>
        <v>721183.176</v>
      </c>
      <c r="J5" s="141">
        <f>Vendas!S2</f>
        <v>757242.3348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ht="14.25" customHeight="1">
      <c r="A6" s="111" t="s">
        <v>343</v>
      </c>
      <c r="B6" s="117"/>
      <c r="C6" s="118" t="s">
        <v>238</v>
      </c>
      <c r="D6" s="114" t="s">
        <v>344</v>
      </c>
      <c r="E6" s="142"/>
      <c r="F6" s="142"/>
      <c r="G6" s="142"/>
      <c r="H6" s="142"/>
      <c r="I6" s="142"/>
      <c r="J6" s="142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4.25" customHeight="1">
      <c r="A7" s="111">
        <v>73.0</v>
      </c>
      <c r="B7" s="117"/>
      <c r="C7" s="118" t="s">
        <v>270</v>
      </c>
      <c r="D7" s="114" t="s">
        <v>345</v>
      </c>
      <c r="E7" s="142"/>
      <c r="F7" s="142"/>
      <c r="G7" s="142"/>
      <c r="H7" s="142"/>
      <c r="I7" s="142"/>
      <c r="J7" s="142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ht="14.25" customHeight="1">
      <c r="A8" s="111" t="s">
        <v>346</v>
      </c>
      <c r="B8" s="117"/>
      <c r="C8" s="118" t="s">
        <v>347</v>
      </c>
      <c r="D8" s="114" t="s">
        <v>348</v>
      </c>
      <c r="E8" s="142"/>
      <c r="F8" s="142">
        <f>-Aprovisionamento!O2</f>
        <v>-203716</v>
      </c>
      <c r="G8" s="142">
        <f>-Aprovisionamento!P2</f>
        <v>-250539.08</v>
      </c>
      <c r="H8" s="142">
        <f>-Aprovisionamento!Q2</f>
        <v>-270582.2064</v>
      </c>
      <c r="I8" s="142">
        <f>-Aprovisionamento!R2</f>
        <v>-284111.3167</v>
      </c>
      <c r="J8" s="142">
        <f>-Aprovisionamento!S2</f>
        <v>-298316.8826</v>
      </c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14.25" customHeight="1">
      <c r="A9" s="111" t="s">
        <v>349</v>
      </c>
      <c r="B9" s="117"/>
      <c r="C9" s="118"/>
      <c r="D9" s="114"/>
      <c r="E9" s="142"/>
      <c r="F9" s="142"/>
      <c r="G9" s="143"/>
      <c r="H9" s="142"/>
      <c r="I9" s="142"/>
      <c r="J9" s="142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4.25" customHeight="1">
      <c r="A10" s="111" t="s">
        <v>350</v>
      </c>
      <c r="B10" s="117"/>
      <c r="C10" s="118" t="s">
        <v>351</v>
      </c>
      <c r="D10" s="114" t="s">
        <v>352</v>
      </c>
      <c r="E10" s="142"/>
      <c r="F10" s="142">
        <f>'Tesouraría'!N7</f>
        <v>0</v>
      </c>
      <c r="G10" s="142" t="str">
        <f>'Tesouraría'!O7</f>
        <v/>
      </c>
      <c r="H10" s="142" t="str">
        <f>'Tesouraría'!P7</f>
        <v/>
      </c>
      <c r="I10" s="142" t="str">
        <f>'Tesouraría'!Q7</f>
        <v/>
      </c>
      <c r="J10" s="142" t="str">
        <f>'Tesouraría'!R7</f>
        <v/>
      </c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14.25" customHeight="1">
      <c r="A11" s="120" t="s">
        <v>353</v>
      </c>
      <c r="B11" s="117"/>
      <c r="C11" s="118" t="s">
        <v>354</v>
      </c>
      <c r="D11" s="114" t="s">
        <v>355</v>
      </c>
      <c r="E11" s="142"/>
      <c r="F11" s="142">
        <f>-SUM(Persoal!O5:O8)</f>
        <v>-286291.2</v>
      </c>
      <c r="G11" s="142">
        <f>-SUM(Persoal!P5:P8,Persoal!P10)</f>
        <v>-309669.6</v>
      </c>
      <c r="H11" s="142">
        <f>-SUM(Persoal!Q5:Q8,Persoal!Q10)</f>
        <v>-309669.6</v>
      </c>
      <c r="I11" s="142">
        <f>-SUM(Persoal!R5:R8,Persoal!R10)</f>
        <v>-309669.6</v>
      </c>
      <c r="J11" s="142">
        <f>-SUM(Persoal!S5:S8,Persoal!S10)</f>
        <v>-309669.6</v>
      </c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4.25" customHeight="1">
      <c r="A12" s="111" t="s">
        <v>356</v>
      </c>
      <c r="B12" s="117"/>
      <c r="C12" s="118" t="s">
        <v>357</v>
      </c>
      <c r="D12" s="114" t="s">
        <v>358</v>
      </c>
      <c r="E12" s="142"/>
      <c r="F12" s="142">
        <f>-SUM('G. Xerais'!N15,'G. Xerais'!N17,'G. Xerais'!N19:N24)</f>
        <v>-17614</v>
      </c>
      <c r="G12" s="142">
        <f>-SUM('G. Xerais'!O15,'G. Xerais'!O17,'G. Xerais'!O19:O24)</f>
        <v>-31188</v>
      </c>
      <c r="H12" s="142">
        <f>-SUM('G. Xerais'!P15,'G. Xerais'!P17,'G. Xerais'!P19:P24)</f>
        <v>-31188</v>
      </c>
      <c r="I12" s="142">
        <f>-SUM('G. Xerais'!Q15,'G. Xerais'!Q17,'G. Xerais'!Q19:Q24)</f>
        <v>-31188</v>
      </c>
      <c r="J12" s="142">
        <f>-SUM('G. Xerais'!R15,'G. Xerais'!R17,'G. Xerais'!R19:R24)</f>
        <v>-31188</v>
      </c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14.25" customHeight="1">
      <c r="A13" s="111" t="s">
        <v>359</v>
      </c>
      <c r="B13" s="117"/>
      <c r="C13" s="118"/>
      <c r="D13" s="114"/>
      <c r="E13" s="142"/>
      <c r="F13" s="142"/>
      <c r="G13" s="142"/>
      <c r="H13" s="142"/>
      <c r="I13" s="142"/>
      <c r="J13" s="142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4.25" customHeight="1">
      <c r="A14" s="120" t="s">
        <v>360</v>
      </c>
      <c r="B14" s="117"/>
      <c r="C14" s="118" t="s">
        <v>361</v>
      </c>
      <c r="D14" s="114" t="s">
        <v>362</v>
      </c>
      <c r="E14" s="142"/>
      <c r="F14" s="142">
        <f>Investimentos!O11</f>
        <v>-3295.528</v>
      </c>
      <c r="G14" s="142">
        <f>Investimentos!P11</f>
        <v>-3295.528</v>
      </c>
      <c r="H14" s="142">
        <f>Investimentos!Q11</f>
        <v>-3295.528</v>
      </c>
      <c r="I14" s="142">
        <f>Investimentos!R11</f>
        <v>-3295.528</v>
      </c>
      <c r="J14" s="142">
        <f>Investimentos!S11</f>
        <v>-3295.528</v>
      </c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4.25" customHeight="1">
      <c r="A15" s="111">
        <v>746.0</v>
      </c>
      <c r="B15" s="117"/>
      <c r="C15" s="118" t="s">
        <v>363</v>
      </c>
      <c r="D15" s="114" t="s">
        <v>364</v>
      </c>
      <c r="E15" s="142"/>
      <c r="F15" s="142"/>
      <c r="G15" s="142"/>
      <c r="H15" s="142"/>
      <c r="I15" s="142"/>
      <c r="J15" s="142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4.25" customHeight="1">
      <c r="A16" s="111" t="s">
        <v>365</v>
      </c>
      <c r="B16" s="117"/>
      <c r="C16" s="118" t="s">
        <v>366</v>
      </c>
      <c r="D16" s="114" t="s">
        <v>367</v>
      </c>
      <c r="E16" s="142"/>
      <c r="F16" s="142"/>
      <c r="G16" s="142"/>
      <c r="H16" s="142"/>
      <c r="I16" s="142"/>
      <c r="J16" s="142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4.25" customHeight="1">
      <c r="A17" s="111" t="s">
        <v>368</v>
      </c>
      <c r="B17" s="117"/>
      <c r="C17" s="118" t="s">
        <v>369</v>
      </c>
      <c r="D17" s="114" t="s">
        <v>370</v>
      </c>
      <c r="E17" s="142"/>
      <c r="F17" s="142"/>
      <c r="G17" s="142"/>
      <c r="H17" s="142"/>
      <c r="I17" s="142"/>
      <c r="J17" s="142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4.25" customHeight="1">
      <c r="A18" s="111" t="s">
        <v>371</v>
      </c>
      <c r="B18" s="117"/>
      <c r="C18" s="118"/>
      <c r="D18" s="114"/>
      <c r="E18" s="142"/>
      <c r="F18" s="142"/>
      <c r="G18" s="142"/>
      <c r="H18" s="142"/>
      <c r="I18" s="142"/>
      <c r="J18" s="142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24.75" customHeight="1">
      <c r="A19" s="111"/>
      <c r="B19" s="119" t="s">
        <v>228</v>
      </c>
      <c r="C19" s="132" t="s">
        <v>372</v>
      </c>
      <c r="D19" s="114"/>
      <c r="E19" s="144"/>
      <c r="F19" s="144">
        <f t="shared" ref="F19:J19" si="1">SUM(F5:F8,F10:F12,F14:F17)</f>
        <v>21883.272</v>
      </c>
      <c r="G19" s="144">
        <f t="shared" si="1"/>
        <v>41271.792</v>
      </c>
      <c r="H19" s="144">
        <f t="shared" si="1"/>
        <v>72105.7856</v>
      </c>
      <c r="I19" s="144">
        <f t="shared" si="1"/>
        <v>92918.73128</v>
      </c>
      <c r="J19" s="144">
        <f t="shared" si="1"/>
        <v>114772.3242</v>
      </c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4.25" customHeight="1">
      <c r="A20" s="111" t="s">
        <v>373</v>
      </c>
      <c r="B20" s="117"/>
      <c r="C20" s="118" t="s">
        <v>374</v>
      </c>
      <c r="D20" s="114" t="s">
        <v>375</v>
      </c>
      <c r="E20" s="142"/>
      <c r="F20" s="142"/>
      <c r="G20" s="142"/>
      <c r="H20" s="142"/>
      <c r="I20" s="142"/>
      <c r="J20" s="142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4.25" customHeight="1">
      <c r="A21" s="111" t="s">
        <v>376</v>
      </c>
      <c r="B21" s="117"/>
      <c r="C21" s="118" t="s">
        <v>377</v>
      </c>
      <c r="D21" s="114" t="s">
        <v>378</v>
      </c>
      <c r="E21" s="142"/>
      <c r="F21" s="142">
        <f>-SUM('Préstamo'!D7:D18,Leasing!D7:D18)</f>
        <v>0</v>
      </c>
      <c r="G21" s="142">
        <f>-SUM('Préstamo'!D19:D30,Leasing!D19:D30)</f>
        <v>0</v>
      </c>
      <c r="H21" s="142">
        <f>-SUM('Préstamo'!D31:D42,Leasing!D31:D42)</f>
        <v>0</v>
      </c>
      <c r="I21" s="142">
        <f>-SUM('Préstamo'!D43:D54,Leasing!D43:D54)</f>
        <v>0</v>
      </c>
      <c r="J21" s="142">
        <f>-SUM('Préstamo'!D55:D66,Leasing!D55:D66)</f>
        <v>0</v>
      </c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4.25" customHeight="1">
      <c r="A22" s="111" t="s">
        <v>379</v>
      </c>
      <c r="B22" s="117"/>
      <c r="C22" s="118" t="s">
        <v>380</v>
      </c>
      <c r="D22" s="114" t="s">
        <v>381</v>
      </c>
      <c r="E22" s="142"/>
      <c r="F22" s="142"/>
      <c r="G22" s="142"/>
      <c r="H22" s="142"/>
      <c r="I22" s="142"/>
      <c r="J22" s="142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4.25" customHeight="1">
      <c r="A23" s="111" t="s">
        <v>382</v>
      </c>
      <c r="B23" s="117"/>
      <c r="C23" s="118" t="s">
        <v>383</v>
      </c>
      <c r="D23" s="114" t="s">
        <v>384</v>
      </c>
      <c r="E23" s="142"/>
      <c r="F23" s="142"/>
      <c r="G23" s="142"/>
      <c r="H23" s="142"/>
      <c r="I23" s="142"/>
      <c r="J23" s="142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4.25" customHeight="1">
      <c r="A24" s="111" t="s">
        <v>385</v>
      </c>
      <c r="B24" s="117"/>
      <c r="C24" s="118" t="s">
        <v>386</v>
      </c>
      <c r="D24" s="114" t="s">
        <v>387</v>
      </c>
      <c r="E24" s="142"/>
      <c r="F24" s="142"/>
      <c r="G24" s="142"/>
      <c r="H24" s="142"/>
      <c r="I24" s="142"/>
      <c r="J24" s="142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4.25" customHeight="1">
      <c r="A25" s="111" t="s">
        <v>388</v>
      </c>
      <c r="B25" s="117"/>
      <c r="C25" s="118"/>
      <c r="D25" s="114"/>
      <c r="E25" s="142"/>
      <c r="F25" s="142"/>
      <c r="G25" s="142"/>
      <c r="H25" s="142"/>
      <c r="I25" s="142"/>
      <c r="J25" s="142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24.75" customHeight="1">
      <c r="A26" s="111"/>
      <c r="B26" s="119" t="s">
        <v>261</v>
      </c>
      <c r="C26" s="132" t="s">
        <v>389</v>
      </c>
      <c r="D26" s="114"/>
      <c r="E26" s="144"/>
      <c r="F26" s="144">
        <f t="shared" ref="F26:J26" si="2">SUM(F20:F24)</f>
        <v>0</v>
      </c>
      <c r="G26" s="144">
        <f t="shared" si="2"/>
        <v>0</v>
      </c>
      <c r="H26" s="144">
        <f t="shared" si="2"/>
        <v>0</v>
      </c>
      <c r="I26" s="144">
        <f t="shared" si="2"/>
        <v>0</v>
      </c>
      <c r="J26" s="144">
        <f t="shared" si="2"/>
        <v>0</v>
      </c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24.75" customHeight="1">
      <c r="A27" s="111"/>
      <c r="B27" s="119" t="s">
        <v>277</v>
      </c>
      <c r="C27" s="132" t="s">
        <v>390</v>
      </c>
      <c r="D27" s="114"/>
      <c r="E27" s="144"/>
      <c r="F27" s="144">
        <f t="shared" ref="F27:J27" si="3">SUM(F19,F26)</f>
        <v>21883.272</v>
      </c>
      <c r="G27" s="144">
        <f t="shared" si="3"/>
        <v>41271.792</v>
      </c>
      <c r="H27" s="144">
        <f t="shared" si="3"/>
        <v>72105.7856</v>
      </c>
      <c r="I27" s="144">
        <f t="shared" si="3"/>
        <v>92918.73128</v>
      </c>
      <c r="J27" s="144">
        <f t="shared" si="3"/>
        <v>114772.3242</v>
      </c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4.25" customHeight="1">
      <c r="A28" s="111" t="s">
        <v>391</v>
      </c>
      <c r="B28" s="117"/>
      <c r="C28" s="118" t="s">
        <v>392</v>
      </c>
      <c r="D28" s="114" t="s">
        <v>393</v>
      </c>
      <c r="E28" s="142"/>
      <c r="F28" s="142">
        <f t="shared" ref="F28:J28" si="4">-F27*0.25</f>
        <v>-5470.818</v>
      </c>
      <c r="G28" s="142">
        <f t="shared" si="4"/>
        <v>-10317.948</v>
      </c>
      <c r="H28" s="142">
        <f t="shared" si="4"/>
        <v>-18026.4464</v>
      </c>
      <c r="I28" s="142">
        <f t="shared" si="4"/>
        <v>-23229.68282</v>
      </c>
      <c r="J28" s="142">
        <f t="shared" si="4"/>
        <v>-28693.08106</v>
      </c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34.5" customHeight="1">
      <c r="A29" s="121"/>
      <c r="B29" s="122" t="s">
        <v>394</v>
      </c>
      <c r="C29" s="123" t="s">
        <v>395</v>
      </c>
      <c r="D29" s="145"/>
      <c r="E29" s="146"/>
      <c r="F29" s="146">
        <f t="shared" ref="F29:J29" si="5">SUM(F27:F28)</f>
        <v>16412.454</v>
      </c>
      <c r="G29" s="146">
        <f t="shared" si="5"/>
        <v>30953.844</v>
      </c>
      <c r="H29" s="146">
        <f t="shared" si="5"/>
        <v>54079.3392</v>
      </c>
      <c r="I29" s="146">
        <f t="shared" si="5"/>
        <v>69689.04846</v>
      </c>
      <c r="J29" s="146">
        <f t="shared" si="5"/>
        <v>86079.24318</v>
      </c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4.2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4.2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4.25" hidden="1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4.25" hidden="1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4.25" hidden="1" customHeight="1">
      <c r="A34" s="99"/>
      <c r="B34" s="99"/>
      <c r="C34" s="99"/>
      <c r="D34" s="99"/>
      <c r="E34" s="99"/>
      <c r="F34" s="99"/>
      <c r="G34" s="99"/>
      <c r="H34" s="147">
        <f>F28</f>
        <v>-5470.818</v>
      </c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4.25" hidden="1" customHeight="1">
      <c r="A35" s="99"/>
      <c r="B35" s="99"/>
      <c r="C35" s="99"/>
      <c r="D35" s="99"/>
      <c r="E35" s="148" t="s">
        <v>218</v>
      </c>
      <c r="F35" s="149">
        <f>IF(F$28&lt;0,-F$28,0)</f>
        <v>5470.818</v>
      </c>
      <c r="G35" s="149">
        <f>IF(F$28&gt;0,F$28,0)</f>
        <v>0</v>
      </c>
      <c r="H35" s="149">
        <f t="shared" ref="H35:H39" si="6">IF(H34&gt;0,-SUM(F$35:F35)+SUM(G$35:G35),-F35)</f>
        <v>-5470.818</v>
      </c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4.25" hidden="1" customHeight="1">
      <c r="A36" s="99"/>
      <c r="B36" s="99"/>
      <c r="C36" s="99"/>
      <c r="D36" s="99"/>
      <c r="E36" s="148" t="s">
        <v>219</v>
      </c>
      <c r="F36" s="149">
        <f>IF(G$28&lt;0,-G$28,0)</f>
        <v>10317.948</v>
      </c>
      <c r="G36" s="149">
        <f>IF(G$28&gt;0,G$28,0)</f>
        <v>0</v>
      </c>
      <c r="H36" s="149">
        <f t="shared" si="6"/>
        <v>-10317.948</v>
      </c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4.25" hidden="1" customHeight="1">
      <c r="A37" s="99"/>
      <c r="B37" s="99"/>
      <c r="C37" s="99"/>
      <c r="D37" s="99"/>
      <c r="E37" s="148" t="s">
        <v>220</v>
      </c>
      <c r="F37" s="149">
        <f>IF(H$28&lt;0,-H$28,0)</f>
        <v>18026.4464</v>
      </c>
      <c r="G37" s="149">
        <f>IF(H$28&gt;0,H$28,0)</f>
        <v>0</v>
      </c>
      <c r="H37" s="149">
        <f t="shared" si="6"/>
        <v>-18026.4464</v>
      </c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4.25" hidden="1" customHeight="1">
      <c r="A38" s="99"/>
      <c r="B38" s="99"/>
      <c r="C38" s="99"/>
      <c r="D38" s="99"/>
      <c r="E38" s="148" t="s">
        <v>221</v>
      </c>
      <c r="F38" s="149">
        <f>IF(I$28&lt;0,-I$28,0)</f>
        <v>23229.68282</v>
      </c>
      <c r="G38" s="149">
        <f>IF(I$28&gt;0,I$28,0)</f>
        <v>0</v>
      </c>
      <c r="H38" s="149">
        <f t="shared" si="6"/>
        <v>-23229.68282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4.25" hidden="1" customHeight="1">
      <c r="A39" s="99"/>
      <c r="B39" s="99"/>
      <c r="C39" s="99"/>
      <c r="D39" s="99"/>
      <c r="E39" s="148" t="s">
        <v>222</v>
      </c>
      <c r="F39" s="149">
        <f>IF(J$28&lt;0,-J$28,0)</f>
        <v>28693.08106</v>
      </c>
      <c r="G39" s="149">
        <f>IF(J$28&gt;0,J$28,0)</f>
        <v>0</v>
      </c>
      <c r="H39" s="149">
        <f t="shared" si="6"/>
        <v>-28693.08106</v>
      </c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4.25" hidden="1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4.25" hidden="1" customHeight="1">
      <c r="A41" s="99"/>
      <c r="B41" s="99"/>
      <c r="C41" s="99"/>
      <c r="D41" s="99"/>
      <c r="E41" s="148" t="s">
        <v>218</v>
      </c>
      <c r="F41" s="149">
        <f>IF(F$29&lt;0,-F$29,0)</f>
        <v>0</v>
      </c>
      <c r="G41" s="149">
        <f>IF(F$29&gt;0,F$29,0)</f>
        <v>16412.454</v>
      </c>
      <c r="H41" s="149">
        <f t="shared" ref="H41:H45" si="7">-SUM(F$41:F41)+SUM(G$41:G41)</f>
        <v>16412.454</v>
      </c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4.25" hidden="1" customHeight="1">
      <c r="A42" s="99"/>
      <c r="B42" s="99"/>
      <c r="C42" s="99"/>
      <c r="D42" s="99"/>
      <c r="E42" s="148" t="s">
        <v>219</v>
      </c>
      <c r="F42" s="149">
        <f>IF(G$29&lt;0,-G$29,0)</f>
        <v>0</v>
      </c>
      <c r="G42" s="149">
        <f>IF(G$29&gt;0,G$29,0)</f>
        <v>30953.844</v>
      </c>
      <c r="H42" s="149">
        <f t="shared" si="7"/>
        <v>47366.298</v>
      </c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4.25" hidden="1" customHeight="1">
      <c r="A43" s="99"/>
      <c r="B43" s="99"/>
      <c r="C43" s="99"/>
      <c r="D43" s="99"/>
      <c r="E43" s="148" t="s">
        <v>220</v>
      </c>
      <c r="F43" s="149">
        <f>IF(H$29&lt;0,-H$29,0)</f>
        <v>0</v>
      </c>
      <c r="G43" s="149">
        <f>IF(H$29&gt;0,H$29,0)</f>
        <v>54079.3392</v>
      </c>
      <c r="H43" s="149">
        <f t="shared" si="7"/>
        <v>101445.6372</v>
      </c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4.25" hidden="1" customHeight="1">
      <c r="A44" s="99"/>
      <c r="B44" s="99"/>
      <c r="C44" s="99"/>
      <c r="D44" s="99"/>
      <c r="E44" s="148" t="s">
        <v>221</v>
      </c>
      <c r="F44" s="149">
        <f>IF(I$29&lt;0,-I$29,0)</f>
        <v>0</v>
      </c>
      <c r="G44" s="149">
        <f>IF(I$29&gt;0,I$29,0)</f>
        <v>69689.04846</v>
      </c>
      <c r="H44" s="149">
        <f t="shared" si="7"/>
        <v>171134.6857</v>
      </c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4.25" hidden="1" customHeight="1">
      <c r="A45" s="99"/>
      <c r="B45" s="99"/>
      <c r="C45" s="99"/>
      <c r="D45" s="99"/>
      <c r="E45" s="148" t="s">
        <v>222</v>
      </c>
      <c r="F45" s="149">
        <f>IF(J$29&lt;0,-J$29,0)</f>
        <v>0</v>
      </c>
      <c r="G45" s="149">
        <f>IF(J$29&gt;0,J$29,0)</f>
        <v>86079.24318</v>
      </c>
      <c r="H45" s="149">
        <f t="shared" si="7"/>
        <v>257213.9288</v>
      </c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4.25" hidden="1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4.25" hidden="1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4.25" hidden="1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4.25" hidden="1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4.25" hidden="1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4.25" hidden="1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4.25" hidden="1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4.25" hidden="1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4.25" hidden="1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4.2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4.2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4.2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4.2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4.2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4.2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4.2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4.2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4.2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4.2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4.2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4.2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4.2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4.2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4.2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4.2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4.2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4.2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4.2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ht="14.2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ht="14.2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ht="14.2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ht="14.2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ht="14.2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ht="14.2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ht="14.2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ht="14.2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ht="14.2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ht="14.2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ht="14.2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4.2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4.2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4.2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4.2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4.2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4.2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4.2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4.2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4.2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4.2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4.2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4.2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4.2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4.2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4.2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ht="14.2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ht="14.2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ht="14.2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4.2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4.2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ht="14.2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ht="14.2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ht="14.2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ht="14.2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ht="14.2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ht="14.2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ht="14.2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ht="14.2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ht="14.2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ht="14.2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ht="14.2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ht="14.2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ht="14.2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ht="14.2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ht="14.2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ht="14.2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ht="14.2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ht="14.2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ht="14.2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ht="14.2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ht="14.2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ht="14.2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ht="14.2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ht="14.2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ht="14.2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ht="14.2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ht="14.2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ht="14.2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ht="14.2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ht="14.2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ht="14.2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ht="14.2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ht="14.2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ht="14.2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ht="14.2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ht="14.2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ht="14.2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ht="14.2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ht="14.2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ht="14.2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ht="14.2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ht="14.2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ht="14.2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ht="14.2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ht="14.2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4.2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4.2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ht="14.2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ht="14.2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ht="14.2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ht="14.2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ht="14.2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 ht="14.2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 ht="14.2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 ht="14.2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 ht="14.2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 ht="14.2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 ht="14.2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 ht="14.2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 ht="14.2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 ht="14.2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 ht="14.2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 ht="14.2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 ht="14.2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 ht="14.2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 ht="14.2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 ht="14.2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 ht="14.2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 ht="14.2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 ht="14.2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 ht="14.2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 ht="14.2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 ht="14.2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 ht="14.2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 ht="14.2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 ht="14.2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 ht="14.2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 ht="14.2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 ht="14.2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 ht="14.2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 ht="14.2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 ht="14.2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 ht="14.2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 ht="14.2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 ht="14.2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 ht="14.2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 ht="14.2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 ht="14.2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 ht="14.2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 ht="14.2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 ht="14.2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 ht="14.2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 ht="14.2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 ht="14.2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 ht="14.2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 ht="14.2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 ht="14.2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 ht="14.2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 ht="14.2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 ht="14.2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 ht="14.2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 ht="14.2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 ht="14.2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 ht="14.2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 ht="14.2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 ht="14.2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 ht="14.2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 ht="14.2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 ht="14.2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 ht="14.2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 ht="14.2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 ht="14.2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 ht="14.2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 ht="14.2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 ht="14.2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 ht="14.2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 ht="14.2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 ht="14.2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 ht="14.2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 ht="14.2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 ht="14.2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 ht="14.2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 ht="14.2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 ht="14.2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 ht="14.2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 ht="14.2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 ht="14.2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 ht="14.2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 ht="14.2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 ht="14.2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 ht="14.2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 ht="14.2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 ht="14.2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 ht="14.2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 ht="14.2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 ht="14.2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 ht="14.2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 ht="14.2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 ht="14.2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 ht="14.2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 ht="14.2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 ht="14.2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 ht="14.2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 ht="14.2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 ht="14.2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 ht="14.2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 ht="14.2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 ht="14.2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 ht="14.2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 ht="14.2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 ht="14.2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 ht="14.2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 ht="14.2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4.2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4.2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4.2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4.2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4.2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4.2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4.2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4.2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4.2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4.2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4.2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4.2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4.2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4.2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4.2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4.2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4.2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4.2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4.2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4.2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4.2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4.2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4.2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4.2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4.2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4.2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4.2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4.2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4.2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4.2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4.2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4.2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4.2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4.2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4.2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4.2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4.2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4.2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4.2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4.2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4.2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4.2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4.2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4.2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4.2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4.2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4.2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4.2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4.2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4.2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4.2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4.2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4.2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4.2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4.2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4.2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4.2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4.2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4.2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4.2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4.2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4.2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4.2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4.2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4.2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4.2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4.2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4.2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4.2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4.2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4.2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4.2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4.2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4.2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4.2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4.2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4.2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4.2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4.2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4.2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4.2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4.2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4.2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4.2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4.2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4.2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4.2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4.2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4.2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4.2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4.2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4.2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4.2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4.2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4.2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4.2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4.2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4.2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4.2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4.2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4.2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4.2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4.2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4.2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4.2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4.2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4.2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4.2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4.2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4.2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4.2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4.2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4.2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4.2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4.2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4.2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4.2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4.2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4.2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4.2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4.2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4.2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4.2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4.2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4.2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4.2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4.2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4.2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4.2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4.2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4.2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4.2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4.2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4.2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4.2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4.2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4.2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4.2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4.2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4.2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4.2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4.2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4.2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4.2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4.2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4.2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4.2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4.2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4.2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4.2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4.2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4.2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4.2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4.2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4.2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4.2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4.2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4.2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4.2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4.2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4.2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4.2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4.2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4.2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4.2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4.2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4.2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4.2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4.2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4.2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4.2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4.2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4.2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4.2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4.2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4.2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4.2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4.2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4.2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4.2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4.2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4.2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4.2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4.2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4.2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4.2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4.2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4.2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4.2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4.2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4.2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4.2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4.2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4.2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4.2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4.2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4.2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4.2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4.2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4.2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4.2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4.2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4.2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4.2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4.2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4.2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4.2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4.2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4.2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4.2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4.2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4.2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4.2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4.2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4.2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4.2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4.2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4.2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4.2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4.2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4.2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4.2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4.2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4.2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4.2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4.2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4.2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4.2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4.2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4.2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4.2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4.2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4.2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4.2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4.2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4.2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4.2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4.2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4.2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4.2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4.2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4.2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4.2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4.2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4.2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4.2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4.2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4.2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4.2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4.2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4.2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4.2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4.2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4.2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4.2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4.2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4.2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4.2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4.2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4.2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4.2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4.2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4.2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4.2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4.2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4.2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4.2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4.2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4.2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4.2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4.2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4.2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4.2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4.2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4.2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4.2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4.2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4.2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4.2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4.2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4.2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4.2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4.2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4.2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4.2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4.2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4.2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4.2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4.2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4.2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4.2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4.2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4.2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4.2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4.2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4.2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4.2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4.2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4.2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4.2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4.2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4.2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4.2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4.2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4.2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4.2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4.2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4.2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4.2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4.2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4.2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4.2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4.2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4.2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4.2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4.2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4.2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4.2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4.2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4.2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4.2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4.2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4.2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4.2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4.2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4.2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4.2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4.2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4.2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4.2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4.2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4.2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4.2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4.2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4.2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4.2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4.2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4.2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4.2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4.2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4.2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4.2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4.2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4.2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4.2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4.2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4.2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4.2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4.2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4.2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4.2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4.2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4.2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4.2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4.2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4.2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4.2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4.2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4.2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4.2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4.2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4.2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4.2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4.2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4.2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4.2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4.2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4.2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4.2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4.2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4.2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4.2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4.2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4.2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4.2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4.2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4.2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4.2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4.2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4.2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4.2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4.2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4.2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4.2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4.2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4.2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4.2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4.2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4.2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4.2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4.2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4.2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4.2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4.2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4.2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4.2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4.2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4.2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4.2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4.2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4.2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4.2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4.2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4.2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4.2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4.2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4.2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4.2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4.2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4.2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4.2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4.2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4.2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4.2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4.2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4.2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4.2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4.2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4.2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4.2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4.2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4.2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4.2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4.2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4.2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4.2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4.2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4.2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4.2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4.2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4.2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4.2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4.2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4.2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4.2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4.2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4.2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4.2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4.2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4.2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4.2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4.2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4.2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4.2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4.2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4.2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4.2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4.2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4.2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4.2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4.2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4.2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4.2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4.2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4.2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4.2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4.2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4.2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4.2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4.2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4.2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4.2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4.2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4.2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4.2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4.2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4.2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4.2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4.2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4.2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4.2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4.2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4.2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4.2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4.2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4.2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4.2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4.2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4.2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4.2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4.2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4.2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4.2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4.2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4.2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4.2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4.2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4.2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4.2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4.2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4.2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4.2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4.2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4.2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4.2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4.2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4.2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4.2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4.2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4.2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4.2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4.2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4.2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4.2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4.2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4.2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4.2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4.2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4.2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4.2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4.2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4.2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4.2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4.2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4.2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4.2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4.2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4.2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4.2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4.2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4.2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4.2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4.2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4.2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4.2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4.2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4.2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4.2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4.2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4.2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4.2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4.2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4.2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4.2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4.2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4.2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4.2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4.2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4.2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4.2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4.2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4.2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4.2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4.2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4.2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4.2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4.2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4.2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4.2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4.2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4.2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4.2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4.2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4.2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4.2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4.2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4.2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4.2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4.2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4.2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4.2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4.2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4.2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4.2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4.2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4.2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4.2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4.2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4.2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4.2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4.2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4.2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4.2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4.2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4.2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4.2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4.2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4.2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4.2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4.2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4.2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4.2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4.2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4.2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4.2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4.2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4.2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4.2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4.2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4.2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4.2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4.2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4.2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4.2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4.2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4.2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4.2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4.2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4.2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4.2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4.2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4.2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4.2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4.2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4.2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4.2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4.2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4.2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4.2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4.2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4.2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4.2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4.2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4.2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4.2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4.2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4.2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4.2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4.2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4.2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4.2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4.2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4.2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4.2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4.2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4.2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4.2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4.2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4.2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4.2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4.2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4.2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4.2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4.2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4.2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4.2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4.2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4.2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4.2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4.2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4.2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4.2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4.2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4.2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4.2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4.2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4.2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4.2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4.2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4.2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4.2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4.2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4.2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4.2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4.2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4.2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4.2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4.2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4.2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4.2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4.2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4.2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4.2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4.2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4.2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4.2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4.2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4.2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4.2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4.2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4.2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4.2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4.2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4.2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4.2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4.2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4.2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4.2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4.2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4.2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4.2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4.2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4.2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4.2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4.2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4.2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4.2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4.2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4.2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4.2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4.2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4.2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4.2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4.2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4.2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4.2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4.2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4.2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4.2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4.2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4.2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4.2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4.2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4.2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4.2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4.2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4.2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4.2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4.2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4.2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4.2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4.2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4.2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4.2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4.2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4.2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4.2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4.2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4.2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4.2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4.2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4.2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4.2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4.2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4.2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4.2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4.2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4.2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4.2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4.2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4.2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4.2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4.2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4.2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4.2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4.2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4.2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4.2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4.2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4.2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4.2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4.2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4.2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mergeCells count="4">
    <mergeCell ref="A1:F1"/>
    <mergeCell ref="A3:A4"/>
    <mergeCell ref="B3:D4"/>
    <mergeCell ref="E3:E4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1.43"/>
    <col customWidth="1" min="3" max="4" width="12.71"/>
    <col customWidth="1" min="5" max="13" width="10.71"/>
    <col customWidth="1" min="14" max="26" width="9.14"/>
  </cols>
  <sheetData>
    <row r="1" ht="14.25" customHeight="1">
      <c r="B1" s="100" t="s">
        <v>26</v>
      </c>
      <c r="C1" s="150"/>
      <c r="D1" s="150"/>
      <c r="H1" s="151">
        <f>INT(B13/100)</f>
        <v>74</v>
      </c>
    </row>
    <row r="2" ht="14.25" customHeight="1">
      <c r="A2" s="152" t="s">
        <v>396</v>
      </c>
      <c r="B2" s="127">
        <f>B3-B5</f>
        <v>21883.272</v>
      </c>
      <c r="C2" s="150"/>
      <c r="D2" s="150"/>
      <c r="H2" s="153" t="s">
        <v>397</v>
      </c>
      <c r="I2" s="154" t="s">
        <v>398</v>
      </c>
      <c r="J2" s="154" t="s">
        <v>399</v>
      </c>
      <c r="K2" s="154" t="s">
        <v>400</v>
      </c>
      <c r="L2" s="154" t="s">
        <v>401</v>
      </c>
      <c r="M2" s="155" t="s">
        <v>402</v>
      </c>
    </row>
    <row r="3" ht="14.25" customHeight="1">
      <c r="A3" s="152" t="s">
        <v>403</v>
      </c>
      <c r="B3" s="127">
        <f>PeG!F$5</f>
        <v>532800</v>
      </c>
      <c r="C3" s="150"/>
      <c r="D3" s="150"/>
      <c r="H3" s="156">
        <v>0.0</v>
      </c>
      <c r="I3" s="157">
        <f t="shared" ref="I3:I202" si="1">$B$10/$B$11*H3</f>
        <v>0</v>
      </c>
      <c r="J3" s="157">
        <f t="shared" ref="J3:J202" si="2">B$6</f>
        <v>307200.728</v>
      </c>
      <c r="K3" s="157">
        <f t="shared" ref="K3:K202" si="3">I3+J3</f>
        <v>307200.728</v>
      </c>
      <c r="L3" s="157">
        <f t="shared" ref="L3:L202" si="4">$B$3/$B$11*H3</f>
        <v>0</v>
      </c>
      <c r="M3" s="157">
        <f t="shared" ref="M3:M202" si="5">L3-K3</f>
        <v>-307200.728</v>
      </c>
    </row>
    <row r="4" ht="14.25" customHeight="1">
      <c r="A4" s="152" t="s">
        <v>404</v>
      </c>
      <c r="B4" s="127">
        <f>B3-Vendas!O$13</f>
        <v>332800</v>
      </c>
      <c r="C4" s="150"/>
      <c r="D4" s="150"/>
      <c r="H4" s="156">
        <f t="shared" ref="H4:H202" si="6">H3+$H$1</f>
        <v>74</v>
      </c>
      <c r="I4" s="157">
        <f t="shared" si="1"/>
        <v>1884.373</v>
      </c>
      <c r="J4" s="157">
        <f t="shared" si="2"/>
        <v>307200.728</v>
      </c>
      <c r="K4" s="157">
        <f t="shared" si="3"/>
        <v>309085.101</v>
      </c>
      <c r="L4" s="157">
        <f t="shared" si="4"/>
        <v>4928.4</v>
      </c>
      <c r="M4" s="157">
        <f t="shared" si="5"/>
        <v>-304156.701</v>
      </c>
    </row>
    <row r="5" ht="14.25" customHeight="1">
      <c r="A5" s="152" t="s">
        <v>405</v>
      </c>
      <c r="B5" s="127">
        <f>B6+B10</f>
        <v>510916.728</v>
      </c>
      <c r="C5" s="150"/>
      <c r="D5" s="150"/>
      <c r="H5" s="156">
        <f t="shared" si="6"/>
        <v>148</v>
      </c>
      <c r="I5" s="157">
        <f t="shared" si="1"/>
        <v>3768.746</v>
      </c>
      <c r="J5" s="157">
        <f t="shared" si="2"/>
        <v>307200.728</v>
      </c>
      <c r="K5" s="157">
        <f t="shared" si="3"/>
        <v>310969.474</v>
      </c>
      <c r="L5" s="157">
        <f t="shared" si="4"/>
        <v>9856.8</v>
      </c>
      <c r="M5" s="157">
        <f t="shared" si="5"/>
        <v>-301112.674</v>
      </c>
    </row>
    <row r="6" ht="14.25" customHeight="1">
      <c r="A6" s="152" t="s">
        <v>406</v>
      </c>
      <c r="B6" s="127">
        <f>SUM(B7:B9)</f>
        <v>307200.728</v>
      </c>
      <c r="C6" s="150"/>
      <c r="D6" s="150"/>
      <c r="H6" s="156">
        <f t="shared" si="6"/>
        <v>222</v>
      </c>
      <c r="I6" s="157">
        <f t="shared" si="1"/>
        <v>5653.119</v>
      </c>
      <c r="J6" s="157">
        <f t="shared" si="2"/>
        <v>307200.728</v>
      </c>
      <c r="K6" s="157">
        <f t="shared" si="3"/>
        <v>312853.847</v>
      </c>
      <c r="L6" s="157">
        <f t="shared" si="4"/>
        <v>14785.2</v>
      </c>
      <c r="M6" s="157">
        <f t="shared" si="5"/>
        <v>-298068.647</v>
      </c>
    </row>
    <row r="7" ht="14.25" customHeight="1">
      <c r="A7" s="152" t="s">
        <v>407</v>
      </c>
      <c r="B7" s="127">
        <f>-PeG!F$14</f>
        <v>3295.528</v>
      </c>
      <c r="C7" s="150"/>
      <c r="D7" s="150"/>
      <c r="H7" s="156">
        <f t="shared" si="6"/>
        <v>296</v>
      </c>
      <c r="I7" s="157">
        <f t="shared" si="1"/>
        <v>7537.492</v>
      </c>
      <c r="J7" s="157">
        <f t="shared" si="2"/>
        <v>307200.728</v>
      </c>
      <c r="K7" s="157">
        <f t="shared" si="3"/>
        <v>314738.22</v>
      </c>
      <c r="L7" s="157">
        <f t="shared" si="4"/>
        <v>19713.6</v>
      </c>
      <c r="M7" s="157">
        <f t="shared" si="5"/>
        <v>-295024.62</v>
      </c>
    </row>
    <row r="8" ht="14.25" customHeight="1">
      <c r="A8" s="152" t="s">
        <v>408</v>
      </c>
      <c r="B8" s="127">
        <f>-PeG!F$12</f>
        <v>17614</v>
      </c>
      <c r="C8" s="150"/>
      <c r="D8" s="150"/>
      <c r="H8" s="156">
        <f t="shared" si="6"/>
        <v>370</v>
      </c>
      <c r="I8" s="157">
        <f t="shared" si="1"/>
        <v>9421.865</v>
      </c>
      <c r="J8" s="157">
        <f t="shared" si="2"/>
        <v>307200.728</v>
      </c>
      <c r="K8" s="157">
        <f t="shared" si="3"/>
        <v>316622.593</v>
      </c>
      <c r="L8" s="157">
        <f t="shared" si="4"/>
        <v>24642</v>
      </c>
      <c r="M8" s="157">
        <f t="shared" si="5"/>
        <v>-291980.593</v>
      </c>
    </row>
    <row r="9" ht="14.25" customHeight="1">
      <c r="A9" s="152" t="s">
        <v>409</v>
      </c>
      <c r="B9" s="127">
        <f>-PeG!F$11</f>
        <v>286291.2</v>
      </c>
      <c r="C9" s="150"/>
      <c r="D9" s="150"/>
      <c r="H9" s="156">
        <f t="shared" si="6"/>
        <v>444</v>
      </c>
      <c r="I9" s="157">
        <f t="shared" si="1"/>
        <v>11306.238</v>
      </c>
      <c r="J9" s="157">
        <f t="shared" si="2"/>
        <v>307200.728</v>
      </c>
      <c r="K9" s="157">
        <f t="shared" si="3"/>
        <v>318506.966</v>
      </c>
      <c r="L9" s="157">
        <f t="shared" si="4"/>
        <v>29570.4</v>
      </c>
      <c r="M9" s="157">
        <f t="shared" si="5"/>
        <v>-288936.566</v>
      </c>
    </row>
    <row r="10" ht="14.25" customHeight="1">
      <c r="A10" s="152" t="s">
        <v>410</v>
      </c>
      <c r="B10" s="127">
        <f>-PeG!F$8</f>
        <v>203716</v>
      </c>
      <c r="C10" s="127">
        <f>B4*(1-Aprovisionamento!B1)</f>
        <v>332800</v>
      </c>
      <c r="D10" s="150"/>
      <c r="H10" s="156">
        <f t="shared" si="6"/>
        <v>518</v>
      </c>
      <c r="I10" s="157">
        <f t="shared" si="1"/>
        <v>13190.611</v>
      </c>
      <c r="J10" s="157">
        <f t="shared" si="2"/>
        <v>307200.728</v>
      </c>
      <c r="K10" s="157">
        <f t="shared" si="3"/>
        <v>320391.339</v>
      </c>
      <c r="L10" s="157">
        <f t="shared" si="4"/>
        <v>34498.8</v>
      </c>
      <c r="M10" s="157">
        <f t="shared" si="5"/>
        <v>-285892.539</v>
      </c>
    </row>
    <row r="11" ht="14.25" customHeight="1">
      <c r="A11" s="152" t="s">
        <v>93</v>
      </c>
      <c r="B11" s="158">
        <f>Vendas!O$11</f>
        <v>8000</v>
      </c>
      <c r="C11" s="150"/>
      <c r="D11" s="150"/>
      <c r="H11" s="156">
        <f t="shared" si="6"/>
        <v>592</v>
      </c>
      <c r="I11" s="157">
        <f t="shared" si="1"/>
        <v>15074.984</v>
      </c>
      <c r="J11" s="157">
        <f t="shared" si="2"/>
        <v>307200.728</v>
      </c>
      <c r="K11" s="157">
        <f t="shared" si="3"/>
        <v>322275.712</v>
      </c>
      <c r="L11" s="157">
        <f t="shared" si="4"/>
        <v>39427.2</v>
      </c>
      <c r="M11" s="157">
        <f t="shared" si="5"/>
        <v>-282848.512</v>
      </c>
    </row>
    <row r="12" ht="14.25" customHeight="1">
      <c r="A12" s="152" t="s">
        <v>411</v>
      </c>
      <c r="B12" s="127">
        <f>Vendas!C$12</f>
        <v>25</v>
      </c>
      <c r="C12" s="150"/>
      <c r="D12" s="150"/>
      <c r="H12" s="156">
        <f t="shared" si="6"/>
        <v>666</v>
      </c>
      <c r="I12" s="157">
        <f t="shared" si="1"/>
        <v>16959.357</v>
      </c>
      <c r="J12" s="157">
        <f t="shared" si="2"/>
        <v>307200.728</v>
      </c>
      <c r="K12" s="157">
        <f t="shared" si="3"/>
        <v>324160.085</v>
      </c>
      <c r="L12" s="157">
        <f t="shared" si="4"/>
        <v>44355.6</v>
      </c>
      <c r="M12" s="157">
        <f t="shared" si="5"/>
        <v>-279804.485</v>
      </c>
    </row>
    <row r="13" ht="14.25" customHeight="1">
      <c r="A13" s="159" t="s">
        <v>412</v>
      </c>
      <c r="B13" s="160">
        <f>'LM Multiproduto'!I2</f>
        <v>7469</v>
      </c>
      <c r="C13" s="161" t="s">
        <v>93</v>
      </c>
      <c r="D13" s="162"/>
      <c r="H13" s="156">
        <f t="shared" si="6"/>
        <v>740</v>
      </c>
      <c r="I13" s="157">
        <f t="shared" si="1"/>
        <v>18843.73</v>
      </c>
      <c r="J13" s="157">
        <f t="shared" si="2"/>
        <v>307200.728</v>
      </c>
      <c r="K13" s="157">
        <f t="shared" si="3"/>
        <v>326044.458</v>
      </c>
      <c r="L13" s="157">
        <f t="shared" si="4"/>
        <v>49284</v>
      </c>
      <c r="M13" s="157">
        <f t="shared" si="5"/>
        <v>-276760.458</v>
      </c>
    </row>
    <row r="14" ht="14.25" customHeight="1">
      <c r="B14" s="127"/>
      <c r="C14" s="150"/>
      <c r="D14" s="150"/>
      <c r="H14" s="156">
        <f t="shared" si="6"/>
        <v>814</v>
      </c>
      <c r="I14" s="157">
        <f t="shared" si="1"/>
        <v>20728.103</v>
      </c>
      <c r="J14" s="157">
        <f t="shared" si="2"/>
        <v>307200.728</v>
      </c>
      <c r="K14" s="157">
        <f t="shared" si="3"/>
        <v>327928.831</v>
      </c>
      <c r="L14" s="157">
        <f t="shared" si="4"/>
        <v>54212.4</v>
      </c>
      <c r="M14" s="157">
        <f t="shared" si="5"/>
        <v>-273716.431</v>
      </c>
    </row>
    <row r="15" ht="14.25" customHeight="1">
      <c r="A15" s="100" t="s">
        <v>413</v>
      </c>
      <c r="H15" s="156">
        <f t="shared" si="6"/>
        <v>888</v>
      </c>
      <c r="I15" s="157">
        <f t="shared" si="1"/>
        <v>22612.476</v>
      </c>
      <c r="J15" s="157">
        <f t="shared" si="2"/>
        <v>307200.728</v>
      </c>
      <c r="K15" s="157">
        <f t="shared" si="3"/>
        <v>329813.204</v>
      </c>
      <c r="L15" s="157">
        <f t="shared" si="4"/>
        <v>59140.8</v>
      </c>
      <c r="M15" s="157">
        <f t="shared" si="5"/>
        <v>-270672.404</v>
      </c>
    </row>
    <row r="16" ht="14.25" customHeight="1">
      <c r="H16" s="156">
        <f t="shared" si="6"/>
        <v>962</v>
      </c>
      <c r="I16" s="157">
        <f t="shared" si="1"/>
        <v>24496.849</v>
      </c>
      <c r="J16" s="157">
        <f t="shared" si="2"/>
        <v>307200.728</v>
      </c>
      <c r="K16" s="157">
        <f t="shared" si="3"/>
        <v>331697.577</v>
      </c>
      <c r="L16" s="157">
        <f t="shared" si="4"/>
        <v>64069.2</v>
      </c>
      <c r="M16" s="157">
        <f t="shared" si="5"/>
        <v>-267628.377</v>
      </c>
    </row>
    <row r="17" ht="14.25" customHeight="1">
      <c r="H17" s="156">
        <f t="shared" si="6"/>
        <v>1036</v>
      </c>
      <c r="I17" s="157">
        <f t="shared" si="1"/>
        <v>26381.222</v>
      </c>
      <c r="J17" s="157">
        <f t="shared" si="2"/>
        <v>307200.728</v>
      </c>
      <c r="K17" s="157">
        <f t="shared" si="3"/>
        <v>333581.95</v>
      </c>
      <c r="L17" s="157">
        <f t="shared" si="4"/>
        <v>68997.6</v>
      </c>
      <c r="M17" s="157">
        <f t="shared" si="5"/>
        <v>-264584.35</v>
      </c>
    </row>
    <row r="18" ht="14.25" customHeight="1">
      <c r="H18" s="156">
        <f t="shared" si="6"/>
        <v>1110</v>
      </c>
      <c r="I18" s="157">
        <f t="shared" si="1"/>
        <v>28265.595</v>
      </c>
      <c r="J18" s="157">
        <f t="shared" si="2"/>
        <v>307200.728</v>
      </c>
      <c r="K18" s="157">
        <f t="shared" si="3"/>
        <v>335466.323</v>
      </c>
      <c r="L18" s="157">
        <f t="shared" si="4"/>
        <v>73926</v>
      </c>
      <c r="M18" s="157">
        <f t="shared" si="5"/>
        <v>-261540.323</v>
      </c>
    </row>
    <row r="19" ht="14.25" customHeight="1">
      <c r="H19" s="156">
        <f t="shared" si="6"/>
        <v>1184</v>
      </c>
      <c r="I19" s="157">
        <f t="shared" si="1"/>
        <v>30149.968</v>
      </c>
      <c r="J19" s="157">
        <f t="shared" si="2"/>
        <v>307200.728</v>
      </c>
      <c r="K19" s="157">
        <f t="shared" si="3"/>
        <v>337350.696</v>
      </c>
      <c r="L19" s="157">
        <f t="shared" si="4"/>
        <v>78854.4</v>
      </c>
      <c r="M19" s="157">
        <f t="shared" si="5"/>
        <v>-258496.296</v>
      </c>
    </row>
    <row r="20" ht="14.25" customHeight="1">
      <c r="H20" s="156">
        <f t="shared" si="6"/>
        <v>1258</v>
      </c>
      <c r="I20" s="157">
        <f t="shared" si="1"/>
        <v>32034.341</v>
      </c>
      <c r="J20" s="157">
        <f t="shared" si="2"/>
        <v>307200.728</v>
      </c>
      <c r="K20" s="157">
        <f t="shared" si="3"/>
        <v>339235.069</v>
      </c>
      <c r="L20" s="157">
        <f t="shared" si="4"/>
        <v>83782.8</v>
      </c>
      <c r="M20" s="157">
        <f t="shared" si="5"/>
        <v>-255452.269</v>
      </c>
    </row>
    <row r="21" ht="14.25" customHeight="1">
      <c r="H21" s="156">
        <f t="shared" si="6"/>
        <v>1332</v>
      </c>
      <c r="I21" s="157">
        <f t="shared" si="1"/>
        <v>33918.714</v>
      </c>
      <c r="J21" s="157">
        <f t="shared" si="2"/>
        <v>307200.728</v>
      </c>
      <c r="K21" s="157">
        <f t="shared" si="3"/>
        <v>341119.442</v>
      </c>
      <c r="L21" s="157">
        <f t="shared" si="4"/>
        <v>88711.2</v>
      </c>
      <c r="M21" s="157">
        <f t="shared" si="5"/>
        <v>-252408.242</v>
      </c>
    </row>
    <row r="22" ht="14.25" customHeight="1">
      <c r="H22" s="156">
        <f t="shared" si="6"/>
        <v>1406</v>
      </c>
      <c r="I22" s="157">
        <f t="shared" si="1"/>
        <v>35803.087</v>
      </c>
      <c r="J22" s="157">
        <f t="shared" si="2"/>
        <v>307200.728</v>
      </c>
      <c r="K22" s="157">
        <f t="shared" si="3"/>
        <v>343003.815</v>
      </c>
      <c r="L22" s="157">
        <f t="shared" si="4"/>
        <v>93639.6</v>
      </c>
      <c r="M22" s="157">
        <f t="shared" si="5"/>
        <v>-249364.215</v>
      </c>
    </row>
    <row r="23" ht="14.25" customHeight="1">
      <c r="H23" s="156">
        <f t="shared" si="6"/>
        <v>1480</v>
      </c>
      <c r="I23" s="157">
        <f t="shared" si="1"/>
        <v>37687.46</v>
      </c>
      <c r="J23" s="157">
        <f t="shared" si="2"/>
        <v>307200.728</v>
      </c>
      <c r="K23" s="157">
        <f t="shared" si="3"/>
        <v>344888.188</v>
      </c>
      <c r="L23" s="157">
        <f t="shared" si="4"/>
        <v>98568</v>
      </c>
      <c r="M23" s="157">
        <f t="shared" si="5"/>
        <v>-246320.188</v>
      </c>
    </row>
    <row r="24" ht="14.25" customHeight="1">
      <c r="H24" s="156">
        <f t="shared" si="6"/>
        <v>1554</v>
      </c>
      <c r="I24" s="157">
        <f t="shared" si="1"/>
        <v>39571.833</v>
      </c>
      <c r="J24" s="157">
        <f t="shared" si="2"/>
        <v>307200.728</v>
      </c>
      <c r="K24" s="157">
        <f t="shared" si="3"/>
        <v>346772.561</v>
      </c>
      <c r="L24" s="157">
        <f t="shared" si="4"/>
        <v>103496.4</v>
      </c>
      <c r="M24" s="157">
        <f t="shared" si="5"/>
        <v>-243276.161</v>
      </c>
    </row>
    <row r="25" ht="14.25" customHeight="1">
      <c r="H25" s="156">
        <f t="shared" si="6"/>
        <v>1628</v>
      </c>
      <c r="I25" s="157">
        <f t="shared" si="1"/>
        <v>41456.206</v>
      </c>
      <c r="J25" s="157">
        <f t="shared" si="2"/>
        <v>307200.728</v>
      </c>
      <c r="K25" s="157">
        <f t="shared" si="3"/>
        <v>348656.934</v>
      </c>
      <c r="L25" s="157">
        <f t="shared" si="4"/>
        <v>108424.8</v>
      </c>
      <c r="M25" s="157">
        <f t="shared" si="5"/>
        <v>-240232.134</v>
      </c>
    </row>
    <row r="26" ht="14.25" customHeight="1">
      <c r="H26" s="156">
        <f t="shared" si="6"/>
        <v>1702</v>
      </c>
      <c r="I26" s="157">
        <f t="shared" si="1"/>
        <v>43340.579</v>
      </c>
      <c r="J26" s="157">
        <f t="shared" si="2"/>
        <v>307200.728</v>
      </c>
      <c r="K26" s="157">
        <f t="shared" si="3"/>
        <v>350541.307</v>
      </c>
      <c r="L26" s="157">
        <f t="shared" si="4"/>
        <v>113353.2</v>
      </c>
      <c r="M26" s="157">
        <f t="shared" si="5"/>
        <v>-237188.107</v>
      </c>
    </row>
    <row r="27" ht="14.25" customHeight="1">
      <c r="H27" s="156">
        <f t="shared" si="6"/>
        <v>1776</v>
      </c>
      <c r="I27" s="157">
        <f t="shared" si="1"/>
        <v>45224.952</v>
      </c>
      <c r="J27" s="157">
        <f t="shared" si="2"/>
        <v>307200.728</v>
      </c>
      <c r="K27" s="157">
        <f t="shared" si="3"/>
        <v>352425.68</v>
      </c>
      <c r="L27" s="157">
        <f t="shared" si="4"/>
        <v>118281.6</v>
      </c>
      <c r="M27" s="157">
        <f t="shared" si="5"/>
        <v>-234144.08</v>
      </c>
    </row>
    <row r="28" ht="14.25" customHeight="1">
      <c r="H28" s="156">
        <f t="shared" si="6"/>
        <v>1850</v>
      </c>
      <c r="I28" s="157">
        <f t="shared" si="1"/>
        <v>47109.325</v>
      </c>
      <c r="J28" s="157">
        <f t="shared" si="2"/>
        <v>307200.728</v>
      </c>
      <c r="K28" s="157">
        <f t="shared" si="3"/>
        <v>354310.053</v>
      </c>
      <c r="L28" s="157">
        <f t="shared" si="4"/>
        <v>123210</v>
      </c>
      <c r="M28" s="157">
        <f t="shared" si="5"/>
        <v>-231100.053</v>
      </c>
    </row>
    <row r="29" ht="14.25" customHeight="1">
      <c r="H29" s="156">
        <f t="shared" si="6"/>
        <v>1924</v>
      </c>
      <c r="I29" s="157">
        <f t="shared" si="1"/>
        <v>48993.698</v>
      </c>
      <c r="J29" s="157">
        <f t="shared" si="2"/>
        <v>307200.728</v>
      </c>
      <c r="K29" s="157">
        <f t="shared" si="3"/>
        <v>356194.426</v>
      </c>
      <c r="L29" s="157">
        <f t="shared" si="4"/>
        <v>128138.4</v>
      </c>
      <c r="M29" s="157">
        <f t="shared" si="5"/>
        <v>-228056.026</v>
      </c>
    </row>
    <row r="30" ht="14.25" customHeight="1">
      <c r="H30" s="156">
        <f t="shared" si="6"/>
        <v>1998</v>
      </c>
      <c r="I30" s="157">
        <f t="shared" si="1"/>
        <v>50878.071</v>
      </c>
      <c r="J30" s="157">
        <f t="shared" si="2"/>
        <v>307200.728</v>
      </c>
      <c r="K30" s="157">
        <f t="shared" si="3"/>
        <v>358078.799</v>
      </c>
      <c r="L30" s="157">
        <f t="shared" si="4"/>
        <v>133066.8</v>
      </c>
      <c r="M30" s="157">
        <f t="shared" si="5"/>
        <v>-225011.999</v>
      </c>
    </row>
    <row r="31" ht="14.25" customHeight="1">
      <c r="H31" s="156">
        <f t="shared" si="6"/>
        <v>2072</v>
      </c>
      <c r="I31" s="157">
        <f t="shared" si="1"/>
        <v>52762.444</v>
      </c>
      <c r="J31" s="157">
        <f t="shared" si="2"/>
        <v>307200.728</v>
      </c>
      <c r="K31" s="157">
        <f t="shared" si="3"/>
        <v>359963.172</v>
      </c>
      <c r="L31" s="157">
        <f t="shared" si="4"/>
        <v>137995.2</v>
      </c>
      <c r="M31" s="157">
        <f t="shared" si="5"/>
        <v>-221967.972</v>
      </c>
    </row>
    <row r="32" ht="14.25" customHeight="1">
      <c r="A32" s="100"/>
      <c r="B32" s="100"/>
      <c r="C32" s="163"/>
      <c r="D32" s="163"/>
      <c r="H32" s="156">
        <f t="shared" si="6"/>
        <v>2146</v>
      </c>
      <c r="I32" s="157">
        <f t="shared" si="1"/>
        <v>54646.817</v>
      </c>
      <c r="J32" s="157">
        <f t="shared" si="2"/>
        <v>307200.728</v>
      </c>
      <c r="K32" s="157">
        <f t="shared" si="3"/>
        <v>361847.545</v>
      </c>
      <c r="L32" s="157">
        <f t="shared" si="4"/>
        <v>142923.6</v>
      </c>
      <c r="M32" s="157">
        <f t="shared" si="5"/>
        <v>-218923.945</v>
      </c>
    </row>
    <row r="33" ht="14.25" customHeight="1">
      <c r="H33" s="156">
        <f t="shared" si="6"/>
        <v>2220</v>
      </c>
      <c r="I33" s="157">
        <f t="shared" si="1"/>
        <v>56531.19</v>
      </c>
      <c r="J33" s="157">
        <f t="shared" si="2"/>
        <v>307200.728</v>
      </c>
      <c r="K33" s="157">
        <f t="shared" si="3"/>
        <v>363731.918</v>
      </c>
      <c r="L33" s="157">
        <f t="shared" si="4"/>
        <v>147852</v>
      </c>
      <c r="M33" s="157">
        <f t="shared" si="5"/>
        <v>-215879.918</v>
      </c>
    </row>
    <row r="34" ht="14.25" customHeight="1">
      <c r="H34" s="156">
        <f t="shared" si="6"/>
        <v>2294</v>
      </c>
      <c r="I34" s="157">
        <f t="shared" si="1"/>
        <v>58415.563</v>
      </c>
      <c r="J34" s="157">
        <f t="shared" si="2"/>
        <v>307200.728</v>
      </c>
      <c r="K34" s="157">
        <f t="shared" si="3"/>
        <v>365616.291</v>
      </c>
      <c r="L34" s="157">
        <f t="shared" si="4"/>
        <v>152780.4</v>
      </c>
      <c r="M34" s="157">
        <f t="shared" si="5"/>
        <v>-212835.891</v>
      </c>
    </row>
    <row r="35" ht="14.25" customHeight="1">
      <c r="H35" s="156">
        <f t="shared" si="6"/>
        <v>2368</v>
      </c>
      <c r="I35" s="157">
        <f t="shared" si="1"/>
        <v>60299.936</v>
      </c>
      <c r="J35" s="157">
        <f t="shared" si="2"/>
        <v>307200.728</v>
      </c>
      <c r="K35" s="157">
        <f t="shared" si="3"/>
        <v>367500.664</v>
      </c>
      <c r="L35" s="157">
        <f t="shared" si="4"/>
        <v>157708.8</v>
      </c>
      <c r="M35" s="157">
        <f t="shared" si="5"/>
        <v>-209791.864</v>
      </c>
    </row>
    <row r="36" ht="14.25" customHeight="1">
      <c r="H36" s="156">
        <f t="shared" si="6"/>
        <v>2442</v>
      </c>
      <c r="I36" s="157">
        <f t="shared" si="1"/>
        <v>62184.309</v>
      </c>
      <c r="J36" s="157">
        <f t="shared" si="2"/>
        <v>307200.728</v>
      </c>
      <c r="K36" s="157">
        <f t="shared" si="3"/>
        <v>369385.037</v>
      </c>
      <c r="L36" s="157">
        <f t="shared" si="4"/>
        <v>162637.2</v>
      </c>
      <c r="M36" s="157">
        <f t="shared" si="5"/>
        <v>-206747.837</v>
      </c>
    </row>
    <row r="37" ht="14.25" customHeight="1">
      <c r="H37" s="156">
        <f t="shared" si="6"/>
        <v>2516</v>
      </c>
      <c r="I37" s="157">
        <f t="shared" si="1"/>
        <v>64068.682</v>
      </c>
      <c r="J37" s="157">
        <f t="shared" si="2"/>
        <v>307200.728</v>
      </c>
      <c r="K37" s="157">
        <f t="shared" si="3"/>
        <v>371269.41</v>
      </c>
      <c r="L37" s="157">
        <f t="shared" si="4"/>
        <v>167565.6</v>
      </c>
      <c r="M37" s="157">
        <f t="shared" si="5"/>
        <v>-203703.81</v>
      </c>
    </row>
    <row r="38" ht="14.25" customHeight="1">
      <c r="H38" s="156">
        <f t="shared" si="6"/>
        <v>2590</v>
      </c>
      <c r="I38" s="157">
        <f t="shared" si="1"/>
        <v>65953.055</v>
      </c>
      <c r="J38" s="157">
        <f t="shared" si="2"/>
        <v>307200.728</v>
      </c>
      <c r="K38" s="157">
        <f t="shared" si="3"/>
        <v>373153.783</v>
      </c>
      <c r="L38" s="157">
        <f t="shared" si="4"/>
        <v>172494</v>
      </c>
      <c r="M38" s="157">
        <f t="shared" si="5"/>
        <v>-200659.783</v>
      </c>
    </row>
    <row r="39" ht="14.25" customHeight="1">
      <c r="H39" s="156">
        <f t="shared" si="6"/>
        <v>2664</v>
      </c>
      <c r="I39" s="157">
        <f t="shared" si="1"/>
        <v>67837.428</v>
      </c>
      <c r="J39" s="157">
        <f t="shared" si="2"/>
        <v>307200.728</v>
      </c>
      <c r="K39" s="157">
        <f t="shared" si="3"/>
        <v>375038.156</v>
      </c>
      <c r="L39" s="157">
        <f t="shared" si="4"/>
        <v>177422.4</v>
      </c>
      <c r="M39" s="157">
        <f t="shared" si="5"/>
        <v>-197615.756</v>
      </c>
    </row>
    <row r="40" ht="14.25" customHeight="1">
      <c r="H40" s="156">
        <f t="shared" si="6"/>
        <v>2738</v>
      </c>
      <c r="I40" s="157">
        <f t="shared" si="1"/>
        <v>69721.801</v>
      </c>
      <c r="J40" s="157">
        <f t="shared" si="2"/>
        <v>307200.728</v>
      </c>
      <c r="K40" s="157">
        <f t="shared" si="3"/>
        <v>376922.529</v>
      </c>
      <c r="L40" s="157">
        <f t="shared" si="4"/>
        <v>182350.8</v>
      </c>
      <c r="M40" s="157">
        <f t="shared" si="5"/>
        <v>-194571.729</v>
      </c>
    </row>
    <row r="41" ht="14.25" customHeight="1">
      <c r="H41" s="156">
        <f t="shared" si="6"/>
        <v>2812</v>
      </c>
      <c r="I41" s="157">
        <f t="shared" si="1"/>
        <v>71606.174</v>
      </c>
      <c r="J41" s="157">
        <f t="shared" si="2"/>
        <v>307200.728</v>
      </c>
      <c r="K41" s="157">
        <f t="shared" si="3"/>
        <v>378806.902</v>
      </c>
      <c r="L41" s="157">
        <f t="shared" si="4"/>
        <v>187279.2</v>
      </c>
      <c r="M41" s="157">
        <f t="shared" si="5"/>
        <v>-191527.702</v>
      </c>
    </row>
    <row r="42" ht="14.25" customHeight="1">
      <c r="H42" s="156">
        <f t="shared" si="6"/>
        <v>2886</v>
      </c>
      <c r="I42" s="157">
        <f t="shared" si="1"/>
        <v>73490.547</v>
      </c>
      <c r="J42" s="157">
        <f t="shared" si="2"/>
        <v>307200.728</v>
      </c>
      <c r="K42" s="157">
        <f t="shared" si="3"/>
        <v>380691.275</v>
      </c>
      <c r="L42" s="157">
        <f t="shared" si="4"/>
        <v>192207.6</v>
      </c>
      <c r="M42" s="157">
        <f t="shared" si="5"/>
        <v>-188483.675</v>
      </c>
    </row>
    <row r="43" ht="14.25" customHeight="1">
      <c r="H43" s="156">
        <f t="shared" si="6"/>
        <v>2960</v>
      </c>
      <c r="I43" s="157">
        <f t="shared" si="1"/>
        <v>75374.92</v>
      </c>
      <c r="J43" s="157">
        <f t="shared" si="2"/>
        <v>307200.728</v>
      </c>
      <c r="K43" s="157">
        <f t="shared" si="3"/>
        <v>382575.648</v>
      </c>
      <c r="L43" s="157">
        <f t="shared" si="4"/>
        <v>197136</v>
      </c>
      <c r="M43" s="157">
        <f t="shared" si="5"/>
        <v>-185439.648</v>
      </c>
    </row>
    <row r="44" ht="14.25" customHeight="1">
      <c r="H44" s="156">
        <f t="shared" si="6"/>
        <v>3034</v>
      </c>
      <c r="I44" s="157">
        <f t="shared" si="1"/>
        <v>77259.293</v>
      </c>
      <c r="J44" s="157">
        <f t="shared" si="2"/>
        <v>307200.728</v>
      </c>
      <c r="K44" s="157">
        <f t="shared" si="3"/>
        <v>384460.021</v>
      </c>
      <c r="L44" s="157">
        <f t="shared" si="4"/>
        <v>202064.4</v>
      </c>
      <c r="M44" s="157">
        <f t="shared" si="5"/>
        <v>-182395.621</v>
      </c>
    </row>
    <row r="45" ht="14.25" customHeight="1">
      <c r="H45" s="156">
        <f t="shared" si="6"/>
        <v>3108</v>
      </c>
      <c r="I45" s="157">
        <f t="shared" si="1"/>
        <v>79143.666</v>
      </c>
      <c r="J45" s="157">
        <f t="shared" si="2"/>
        <v>307200.728</v>
      </c>
      <c r="K45" s="157">
        <f t="shared" si="3"/>
        <v>386344.394</v>
      </c>
      <c r="L45" s="157">
        <f t="shared" si="4"/>
        <v>206992.8</v>
      </c>
      <c r="M45" s="157">
        <f t="shared" si="5"/>
        <v>-179351.594</v>
      </c>
    </row>
    <row r="46" ht="14.25" customHeight="1">
      <c r="H46" s="156">
        <f t="shared" si="6"/>
        <v>3182</v>
      </c>
      <c r="I46" s="157">
        <f t="shared" si="1"/>
        <v>81028.039</v>
      </c>
      <c r="J46" s="157">
        <f t="shared" si="2"/>
        <v>307200.728</v>
      </c>
      <c r="K46" s="157">
        <f t="shared" si="3"/>
        <v>388228.767</v>
      </c>
      <c r="L46" s="157">
        <f t="shared" si="4"/>
        <v>211921.2</v>
      </c>
      <c r="M46" s="157">
        <f t="shared" si="5"/>
        <v>-176307.567</v>
      </c>
    </row>
    <row r="47" ht="14.25" customHeight="1">
      <c r="H47" s="156">
        <f t="shared" si="6"/>
        <v>3256</v>
      </c>
      <c r="I47" s="157">
        <f t="shared" si="1"/>
        <v>82912.412</v>
      </c>
      <c r="J47" s="157">
        <f t="shared" si="2"/>
        <v>307200.728</v>
      </c>
      <c r="K47" s="157">
        <f t="shared" si="3"/>
        <v>390113.14</v>
      </c>
      <c r="L47" s="157">
        <f t="shared" si="4"/>
        <v>216849.6</v>
      </c>
      <c r="M47" s="157">
        <f t="shared" si="5"/>
        <v>-173263.54</v>
      </c>
    </row>
    <row r="48" ht="14.25" customHeight="1">
      <c r="H48" s="156">
        <f t="shared" si="6"/>
        <v>3330</v>
      </c>
      <c r="I48" s="157">
        <f t="shared" si="1"/>
        <v>84796.785</v>
      </c>
      <c r="J48" s="157">
        <f t="shared" si="2"/>
        <v>307200.728</v>
      </c>
      <c r="K48" s="157">
        <f t="shared" si="3"/>
        <v>391997.513</v>
      </c>
      <c r="L48" s="157">
        <f t="shared" si="4"/>
        <v>221778</v>
      </c>
      <c r="M48" s="157">
        <f t="shared" si="5"/>
        <v>-170219.513</v>
      </c>
    </row>
    <row r="49" ht="14.25" customHeight="1">
      <c r="H49" s="156">
        <f t="shared" si="6"/>
        <v>3404</v>
      </c>
      <c r="I49" s="157">
        <f t="shared" si="1"/>
        <v>86681.158</v>
      </c>
      <c r="J49" s="157">
        <f t="shared" si="2"/>
        <v>307200.728</v>
      </c>
      <c r="K49" s="157">
        <f t="shared" si="3"/>
        <v>393881.886</v>
      </c>
      <c r="L49" s="157">
        <f t="shared" si="4"/>
        <v>226706.4</v>
      </c>
      <c r="M49" s="157">
        <f t="shared" si="5"/>
        <v>-167175.486</v>
      </c>
    </row>
    <row r="50" ht="14.25" customHeight="1">
      <c r="H50" s="156">
        <f t="shared" si="6"/>
        <v>3478</v>
      </c>
      <c r="I50" s="157">
        <f t="shared" si="1"/>
        <v>88565.531</v>
      </c>
      <c r="J50" s="157">
        <f t="shared" si="2"/>
        <v>307200.728</v>
      </c>
      <c r="K50" s="157">
        <f t="shared" si="3"/>
        <v>395766.259</v>
      </c>
      <c r="L50" s="157">
        <f t="shared" si="4"/>
        <v>231634.8</v>
      </c>
      <c r="M50" s="157">
        <f t="shared" si="5"/>
        <v>-164131.459</v>
      </c>
    </row>
    <row r="51" ht="14.25" customHeight="1">
      <c r="H51" s="156">
        <f t="shared" si="6"/>
        <v>3552</v>
      </c>
      <c r="I51" s="157">
        <f t="shared" si="1"/>
        <v>90449.904</v>
      </c>
      <c r="J51" s="157">
        <f t="shared" si="2"/>
        <v>307200.728</v>
      </c>
      <c r="K51" s="157">
        <f t="shared" si="3"/>
        <v>397650.632</v>
      </c>
      <c r="L51" s="157">
        <f t="shared" si="4"/>
        <v>236563.2</v>
      </c>
      <c r="M51" s="157">
        <f t="shared" si="5"/>
        <v>-161087.432</v>
      </c>
    </row>
    <row r="52" ht="14.25" customHeight="1">
      <c r="H52" s="156">
        <f t="shared" si="6"/>
        <v>3626</v>
      </c>
      <c r="I52" s="157">
        <f t="shared" si="1"/>
        <v>92334.277</v>
      </c>
      <c r="J52" s="157">
        <f t="shared" si="2"/>
        <v>307200.728</v>
      </c>
      <c r="K52" s="157">
        <f t="shared" si="3"/>
        <v>399535.005</v>
      </c>
      <c r="L52" s="157">
        <f t="shared" si="4"/>
        <v>241491.6</v>
      </c>
      <c r="M52" s="157">
        <f t="shared" si="5"/>
        <v>-158043.405</v>
      </c>
    </row>
    <row r="53" ht="14.25" customHeight="1">
      <c r="H53" s="156">
        <f t="shared" si="6"/>
        <v>3700</v>
      </c>
      <c r="I53" s="157">
        <f t="shared" si="1"/>
        <v>94218.65</v>
      </c>
      <c r="J53" s="157">
        <f t="shared" si="2"/>
        <v>307200.728</v>
      </c>
      <c r="K53" s="157">
        <f t="shared" si="3"/>
        <v>401419.378</v>
      </c>
      <c r="L53" s="157">
        <f t="shared" si="4"/>
        <v>246420</v>
      </c>
      <c r="M53" s="157">
        <f t="shared" si="5"/>
        <v>-154999.378</v>
      </c>
    </row>
    <row r="54" ht="14.25" customHeight="1">
      <c r="H54" s="156">
        <f t="shared" si="6"/>
        <v>3774</v>
      </c>
      <c r="I54" s="157">
        <f t="shared" si="1"/>
        <v>96103.023</v>
      </c>
      <c r="J54" s="157">
        <f t="shared" si="2"/>
        <v>307200.728</v>
      </c>
      <c r="K54" s="157">
        <f t="shared" si="3"/>
        <v>403303.751</v>
      </c>
      <c r="L54" s="157">
        <f t="shared" si="4"/>
        <v>251348.4</v>
      </c>
      <c r="M54" s="157">
        <f t="shared" si="5"/>
        <v>-151955.351</v>
      </c>
    </row>
    <row r="55" ht="14.25" customHeight="1">
      <c r="H55" s="156">
        <f t="shared" si="6"/>
        <v>3848</v>
      </c>
      <c r="I55" s="157">
        <f t="shared" si="1"/>
        <v>97987.396</v>
      </c>
      <c r="J55" s="157">
        <f t="shared" si="2"/>
        <v>307200.728</v>
      </c>
      <c r="K55" s="157">
        <f t="shared" si="3"/>
        <v>405188.124</v>
      </c>
      <c r="L55" s="157">
        <f t="shared" si="4"/>
        <v>256276.8</v>
      </c>
      <c r="M55" s="157">
        <f t="shared" si="5"/>
        <v>-148911.324</v>
      </c>
    </row>
    <row r="56" ht="14.25" customHeight="1">
      <c r="H56" s="156">
        <f t="shared" si="6"/>
        <v>3922</v>
      </c>
      <c r="I56" s="157">
        <f t="shared" si="1"/>
        <v>99871.769</v>
      </c>
      <c r="J56" s="157">
        <f t="shared" si="2"/>
        <v>307200.728</v>
      </c>
      <c r="K56" s="157">
        <f t="shared" si="3"/>
        <v>407072.497</v>
      </c>
      <c r="L56" s="157">
        <f t="shared" si="4"/>
        <v>261205.2</v>
      </c>
      <c r="M56" s="157">
        <f t="shared" si="5"/>
        <v>-145867.297</v>
      </c>
    </row>
    <row r="57" ht="14.25" customHeight="1">
      <c r="H57" s="156">
        <f t="shared" si="6"/>
        <v>3996</v>
      </c>
      <c r="I57" s="157">
        <f t="shared" si="1"/>
        <v>101756.142</v>
      </c>
      <c r="J57" s="157">
        <f t="shared" si="2"/>
        <v>307200.728</v>
      </c>
      <c r="K57" s="157">
        <f t="shared" si="3"/>
        <v>408956.87</v>
      </c>
      <c r="L57" s="157">
        <f t="shared" si="4"/>
        <v>266133.6</v>
      </c>
      <c r="M57" s="157">
        <f t="shared" si="5"/>
        <v>-142823.27</v>
      </c>
    </row>
    <row r="58" ht="14.25" customHeight="1">
      <c r="H58" s="156">
        <f t="shared" si="6"/>
        <v>4070</v>
      </c>
      <c r="I58" s="157">
        <f t="shared" si="1"/>
        <v>103640.515</v>
      </c>
      <c r="J58" s="157">
        <f t="shared" si="2"/>
        <v>307200.728</v>
      </c>
      <c r="K58" s="157">
        <f t="shared" si="3"/>
        <v>410841.243</v>
      </c>
      <c r="L58" s="157">
        <f t="shared" si="4"/>
        <v>271062</v>
      </c>
      <c r="M58" s="157">
        <f t="shared" si="5"/>
        <v>-139779.243</v>
      </c>
    </row>
    <row r="59" ht="14.25" customHeight="1">
      <c r="H59" s="156">
        <f t="shared" si="6"/>
        <v>4144</v>
      </c>
      <c r="I59" s="157">
        <f t="shared" si="1"/>
        <v>105524.888</v>
      </c>
      <c r="J59" s="157">
        <f t="shared" si="2"/>
        <v>307200.728</v>
      </c>
      <c r="K59" s="157">
        <f t="shared" si="3"/>
        <v>412725.616</v>
      </c>
      <c r="L59" s="157">
        <f t="shared" si="4"/>
        <v>275990.4</v>
      </c>
      <c r="M59" s="157">
        <f t="shared" si="5"/>
        <v>-136735.216</v>
      </c>
    </row>
    <row r="60" ht="14.25" customHeight="1">
      <c r="H60" s="156">
        <f t="shared" si="6"/>
        <v>4218</v>
      </c>
      <c r="I60" s="157">
        <f t="shared" si="1"/>
        <v>107409.261</v>
      </c>
      <c r="J60" s="157">
        <f t="shared" si="2"/>
        <v>307200.728</v>
      </c>
      <c r="K60" s="157">
        <f t="shared" si="3"/>
        <v>414609.989</v>
      </c>
      <c r="L60" s="157">
        <f t="shared" si="4"/>
        <v>280918.8</v>
      </c>
      <c r="M60" s="157">
        <f t="shared" si="5"/>
        <v>-133691.189</v>
      </c>
    </row>
    <row r="61" ht="14.25" customHeight="1">
      <c r="H61" s="156">
        <f t="shared" si="6"/>
        <v>4292</v>
      </c>
      <c r="I61" s="157">
        <f t="shared" si="1"/>
        <v>109293.634</v>
      </c>
      <c r="J61" s="157">
        <f t="shared" si="2"/>
        <v>307200.728</v>
      </c>
      <c r="K61" s="157">
        <f t="shared" si="3"/>
        <v>416494.362</v>
      </c>
      <c r="L61" s="157">
        <f t="shared" si="4"/>
        <v>285847.2</v>
      </c>
      <c r="M61" s="157">
        <f t="shared" si="5"/>
        <v>-130647.162</v>
      </c>
    </row>
    <row r="62" ht="14.25" customHeight="1">
      <c r="H62" s="156">
        <f t="shared" si="6"/>
        <v>4366</v>
      </c>
      <c r="I62" s="157">
        <f t="shared" si="1"/>
        <v>111178.007</v>
      </c>
      <c r="J62" s="157">
        <f t="shared" si="2"/>
        <v>307200.728</v>
      </c>
      <c r="K62" s="157">
        <f t="shared" si="3"/>
        <v>418378.735</v>
      </c>
      <c r="L62" s="157">
        <f t="shared" si="4"/>
        <v>290775.6</v>
      </c>
      <c r="M62" s="157">
        <f t="shared" si="5"/>
        <v>-127603.135</v>
      </c>
    </row>
    <row r="63" ht="14.25" customHeight="1">
      <c r="H63" s="156">
        <f t="shared" si="6"/>
        <v>4440</v>
      </c>
      <c r="I63" s="157">
        <f t="shared" si="1"/>
        <v>113062.38</v>
      </c>
      <c r="J63" s="157">
        <f t="shared" si="2"/>
        <v>307200.728</v>
      </c>
      <c r="K63" s="157">
        <f t="shared" si="3"/>
        <v>420263.108</v>
      </c>
      <c r="L63" s="157">
        <f t="shared" si="4"/>
        <v>295704</v>
      </c>
      <c r="M63" s="157">
        <f t="shared" si="5"/>
        <v>-124559.108</v>
      </c>
    </row>
    <row r="64" ht="14.25" customHeight="1">
      <c r="H64" s="156">
        <f t="shared" si="6"/>
        <v>4514</v>
      </c>
      <c r="I64" s="157">
        <f t="shared" si="1"/>
        <v>114946.753</v>
      </c>
      <c r="J64" s="157">
        <f t="shared" si="2"/>
        <v>307200.728</v>
      </c>
      <c r="K64" s="157">
        <f t="shared" si="3"/>
        <v>422147.481</v>
      </c>
      <c r="L64" s="157">
        <f t="shared" si="4"/>
        <v>300632.4</v>
      </c>
      <c r="M64" s="157">
        <f t="shared" si="5"/>
        <v>-121515.081</v>
      </c>
    </row>
    <row r="65" ht="14.25" customHeight="1">
      <c r="H65" s="156">
        <f t="shared" si="6"/>
        <v>4588</v>
      </c>
      <c r="I65" s="157">
        <f t="shared" si="1"/>
        <v>116831.126</v>
      </c>
      <c r="J65" s="157">
        <f t="shared" si="2"/>
        <v>307200.728</v>
      </c>
      <c r="K65" s="157">
        <f t="shared" si="3"/>
        <v>424031.854</v>
      </c>
      <c r="L65" s="157">
        <f t="shared" si="4"/>
        <v>305560.8</v>
      </c>
      <c r="M65" s="157">
        <f t="shared" si="5"/>
        <v>-118471.054</v>
      </c>
    </row>
    <row r="66" ht="14.25" customHeight="1">
      <c r="H66" s="156">
        <f t="shared" si="6"/>
        <v>4662</v>
      </c>
      <c r="I66" s="157">
        <f t="shared" si="1"/>
        <v>118715.499</v>
      </c>
      <c r="J66" s="157">
        <f t="shared" si="2"/>
        <v>307200.728</v>
      </c>
      <c r="K66" s="157">
        <f t="shared" si="3"/>
        <v>425916.227</v>
      </c>
      <c r="L66" s="157">
        <f t="shared" si="4"/>
        <v>310489.2</v>
      </c>
      <c r="M66" s="157">
        <f t="shared" si="5"/>
        <v>-115427.027</v>
      </c>
    </row>
    <row r="67" ht="14.25" customHeight="1">
      <c r="H67" s="156">
        <f t="shared" si="6"/>
        <v>4736</v>
      </c>
      <c r="I67" s="157">
        <f t="shared" si="1"/>
        <v>120599.872</v>
      </c>
      <c r="J67" s="157">
        <f t="shared" si="2"/>
        <v>307200.728</v>
      </c>
      <c r="K67" s="157">
        <f t="shared" si="3"/>
        <v>427800.6</v>
      </c>
      <c r="L67" s="157">
        <f t="shared" si="4"/>
        <v>315417.6</v>
      </c>
      <c r="M67" s="157">
        <f t="shared" si="5"/>
        <v>-112383</v>
      </c>
    </row>
    <row r="68" ht="14.25" customHeight="1">
      <c r="H68" s="156">
        <f t="shared" si="6"/>
        <v>4810</v>
      </c>
      <c r="I68" s="157">
        <f t="shared" si="1"/>
        <v>122484.245</v>
      </c>
      <c r="J68" s="157">
        <f t="shared" si="2"/>
        <v>307200.728</v>
      </c>
      <c r="K68" s="157">
        <f t="shared" si="3"/>
        <v>429684.973</v>
      </c>
      <c r="L68" s="157">
        <f t="shared" si="4"/>
        <v>320346</v>
      </c>
      <c r="M68" s="157">
        <f t="shared" si="5"/>
        <v>-109338.973</v>
      </c>
    </row>
    <row r="69" ht="14.25" customHeight="1">
      <c r="H69" s="156">
        <f t="shared" si="6"/>
        <v>4884</v>
      </c>
      <c r="I69" s="157">
        <f t="shared" si="1"/>
        <v>124368.618</v>
      </c>
      <c r="J69" s="157">
        <f t="shared" si="2"/>
        <v>307200.728</v>
      </c>
      <c r="K69" s="157">
        <f t="shared" si="3"/>
        <v>431569.346</v>
      </c>
      <c r="L69" s="157">
        <f t="shared" si="4"/>
        <v>325274.4</v>
      </c>
      <c r="M69" s="157">
        <f t="shared" si="5"/>
        <v>-106294.946</v>
      </c>
    </row>
    <row r="70" ht="14.25" customHeight="1">
      <c r="H70" s="156">
        <f t="shared" si="6"/>
        <v>4958</v>
      </c>
      <c r="I70" s="157">
        <f t="shared" si="1"/>
        <v>126252.991</v>
      </c>
      <c r="J70" s="157">
        <f t="shared" si="2"/>
        <v>307200.728</v>
      </c>
      <c r="K70" s="157">
        <f t="shared" si="3"/>
        <v>433453.719</v>
      </c>
      <c r="L70" s="157">
        <f t="shared" si="4"/>
        <v>330202.8</v>
      </c>
      <c r="M70" s="157">
        <f t="shared" si="5"/>
        <v>-103250.919</v>
      </c>
    </row>
    <row r="71" ht="14.25" customHeight="1">
      <c r="H71" s="156">
        <f t="shared" si="6"/>
        <v>5032</v>
      </c>
      <c r="I71" s="157">
        <f t="shared" si="1"/>
        <v>128137.364</v>
      </c>
      <c r="J71" s="157">
        <f t="shared" si="2"/>
        <v>307200.728</v>
      </c>
      <c r="K71" s="157">
        <f t="shared" si="3"/>
        <v>435338.092</v>
      </c>
      <c r="L71" s="157">
        <f t="shared" si="4"/>
        <v>335131.2</v>
      </c>
      <c r="M71" s="157">
        <f t="shared" si="5"/>
        <v>-100206.892</v>
      </c>
    </row>
    <row r="72" ht="14.25" customHeight="1">
      <c r="H72" s="156">
        <f t="shared" si="6"/>
        <v>5106</v>
      </c>
      <c r="I72" s="157">
        <f t="shared" si="1"/>
        <v>130021.737</v>
      </c>
      <c r="J72" s="157">
        <f t="shared" si="2"/>
        <v>307200.728</v>
      </c>
      <c r="K72" s="157">
        <f t="shared" si="3"/>
        <v>437222.465</v>
      </c>
      <c r="L72" s="157">
        <f t="shared" si="4"/>
        <v>340059.6</v>
      </c>
      <c r="M72" s="157">
        <f t="shared" si="5"/>
        <v>-97162.865</v>
      </c>
    </row>
    <row r="73" ht="14.25" customHeight="1">
      <c r="H73" s="156">
        <f t="shared" si="6"/>
        <v>5180</v>
      </c>
      <c r="I73" s="157">
        <f t="shared" si="1"/>
        <v>131906.11</v>
      </c>
      <c r="J73" s="157">
        <f t="shared" si="2"/>
        <v>307200.728</v>
      </c>
      <c r="K73" s="157">
        <f t="shared" si="3"/>
        <v>439106.838</v>
      </c>
      <c r="L73" s="157">
        <f t="shared" si="4"/>
        <v>344988</v>
      </c>
      <c r="M73" s="157">
        <f t="shared" si="5"/>
        <v>-94118.838</v>
      </c>
    </row>
    <row r="74" ht="14.25" customHeight="1">
      <c r="H74" s="156">
        <f t="shared" si="6"/>
        <v>5254</v>
      </c>
      <c r="I74" s="157">
        <f t="shared" si="1"/>
        <v>133790.483</v>
      </c>
      <c r="J74" s="157">
        <f t="shared" si="2"/>
        <v>307200.728</v>
      </c>
      <c r="K74" s="157">
        <f t="shared" si="3"/>
        <v>440991.211</v>
      </c>
      <c r="L74" s="157">
        <f t="shared" si="4"/>
        <v>349916.4</v>
      </c>
      <c r="M74" s="157">
        <f t="shared" si="5"/>
        <v>-91074.811</v>
      </c>
    </row>
    <row r="75" ht="14.25" customHeight="1">
      <c r="H75" s="156">
        <f t="shared" si="6"/>
        <v>5328</v>
      </c>
      <c r="I75" s="157">
        <f t="shared" si="1"/>
        <v>135674.856</v>
      </c>
      <c r="J75" s="157">
        <f t="shared" si="2"/>
        <v>307200.728</v>
      </c>
      <c r="K75" s="157">
        <f t="shared" si="3"/>
        <v>442875.584</v>
      </c>
      <c r="L75" s="157">
        <f t="shared" si="4"/>
        <v>354844.8</v>
      </c>
      <c r="M75" s="157">
        <f t="shared" si="5"/>
        <v>-88030.784</v>
      </c>
    </row>
    <row r="76" ht="14.25" customHeight="1">
      <c r="H76" s="156">
        <f t="shared" si="6"/>
        <v>5402</v>
      </c>
      <c r="I76" s="157">
        <f t="shared" si="1"/>
        <v>137559.229</v>
      </c>
      <c r="J76" s="157">
        <f t="shared" si="2"/>
        <v>307200.728</v>
      </c>
      <c r="K76" s="157">
        <f t="shared" si="3"/>
        <v>444759.957</v>
      </c>
      <c r="L76" s="157">
        <f t="shared" si="4"/>
        <v>359773.2</v>
      </c>
      <c r="M76" s="157">
        <f t="shared" si="5"/>
        <v>-84986.757</v>
      </c>
    </row>
    <row r="77" ht="14.25" customHeight="1">
      <c r="H77" s="156">
        <f t="shared" si="6"/>
        <v>5476</v>
      </c>
      <c r="I77" s="157">
        <f t="shared" si="1"/>
        <v>139443.602</v>
      </c>
      <c r="J77" s="157">
        <f t="shared" si="2"/>
        <v>307200.728</v>
      </c>
      <c r="K77" s="157">
        <f t="shared" si="3"/>
        <v>446644.33</v>
      </c>
      <c r="L77" s="157">
        <f t="shared" si="4"/>
        <v>364701.6</v>
      </c>
      <c r="M77" s="157">
        <f t="shared" si="5"/>
        <v>-81942.73</v>
      </c>
    </row>
    <row r="78" ht="14.25" customHeight="1">
      <c r="H78" s="156">
        <f t="shared" si="6"/>
        <v>5550</v>
      </c>
      <c r="I78" s="157">
        <f t="shared" si="1"/>
        <v>141327.975</v>
      </c>
      <c r="J78" s="157">
        <f t="shared" si="2"/>
        <v>307200.728</v>
      </c>
      <c r="K78" s="157">
        <f t="shared" si="3"/>
        <v>448528.703</v>
      </c>
      <c r="L78" s="157">
        <f t="shared" si="4"/>
        <v>369630</v>
      </c>
      <c r="M78" s="157">
        <f t="shared" si="5"/>
        <v>-78898.703</v>
      </c>
    </row>
    <row r="79" ht="14.25" customHeight="1">
      <c r="H79" s="156">
        <f t="shared" si="6"/>
        <v>5624</v>
      </c>
      <c r="I79" s="157">
        <f t="shared" si="1"/>
        <v>143212.348</v>
      </c>
      <c r="J79" s="157">
        <f t="shared" si="2"/>
        <v>307200.728</v>
      </c>
      <c r="K79" s="157">
        <f t="shared" si="3"/>
        <v>450413.076</v>
      </c>
      <c r="L79" s="157">
        <f t="shared" si="4"/>
        <v>374558.4</v>
      </c>
      <c r="M79" s="157">
        <f t="shared" si="5"/>
        <v>-75854.676</v>
      </c>
    </row>
    <row r="80" ht="14.25" customHeight="1">
      <c r="H80" s="156">
        <f t="shared" si="6"/>
        <v>5698</v>
      </c>
      <c r="I80" s="157">
        <f t="shared" si="1"/>
        <v>145096.721</v>
      </c>
      <c r="J80" s="157">
        <f t="shared" si="2"/>
        <v>307200.728</v>
      </c>
      <c r="K80" s="157">
        <f t="shared" si="3"/>
        <v>452297.449</v>
      </c>
      <c r="L80" s="157">
        <f t="shared" si="4"/>
        <v>379486.8</v>
      </c>
      <c r="M80" s="157">
        <f t="shared" si="5"/>
        <v>-72810.649</v>
      </c>
    </row>
    <row r="81" ht="14.25" customHeight="1">
      <c r="H81" s="156">
        <f t="shared" si="6"/>
        <v>5772</v>
      </c>
      <c r="I81" s="157">
        <f t="shared" si="1"/>
        <v>146981.094</v>
      </c>
      <c r="J81" s="157">
        <f t="shared" si="2"/>
        <v>307200.728</v>
      </c>
      <c r="K81" s="157">
        <f t="shared" si="3"/>
        <v>454181.822</v>
      </c>
      <c r="L81" s="157">
        <f t="shared" si="4"/>
        <v>384415.2</v>
      </c>
      <c r="M81" s="157">
        <f t="shared" si="5"/>
        <v>-69766.622</v>
      </c>
    </row>
    <row r="82" ht="14.25" customHeight="1">
      <c r="H82" s="156">
        <f t="shared" si="6"/>
        <v>5846</v>
      </c>
      <c r="I82" s="157">
        <f t="shared" si="1"/>
        <v>148865.467</v>
      </c>
      <c r="J82" s="157">
        <f t="shared" si="2"/>
        <v>307200.728</v>
      </c>
      <c r="K82" s="157">
        <f t="shared" si="3"/>
        <v>456066.195</v>
      </c>
      <c r="L82" s="157">
        <f t="shared" si="4"/>
        <v>389343.6</v>
      </c>
      <c r="M82" s="157">
        <f t="shared" si="5"/>
        <v>-66722.595</v>
      </c>
    </row>
    <row r="83" ht="14.25" customHeight="1">
      <c r="H83" s="156">
        <f t="shared" si="6"/>
        <v>5920</v>
      </c>
      <c r="I83" s="157">
        <f t="shared" si="1"/>
        <v>150749.84</v>
      </c>
      <c r="J83" s="157">
        <f t="shared" si="2"/>
        <v>307200.728</v>
      </c>
      <c r="K83" s="157">
        <f t="shared" si="3"/>
        <v>457950.568</v>
      </c>
      <c r="L83" s="157">
        <f t="shared" si="4"/>
        <v>394272</v>
      </c>
      <c r="M83" s="157">
        <f t="shared" si="5"/>
        <v>-63678.568</v>
      </c>
    </row>
    <row r="84" ht="14.25" customHeight="1">
      <c r="H84" s="156">
        <f t="shared" si="6"/>
        <v>5994</v>
      </c>
      <c r="I84" s="157">
        <f t="shared" si="1"/>
        <v>152634.213</v>
      </c>
      <c r="J84" s="157">
        <f t="shared" si="2"/>
        <v>307200.728</v>
      </c>
      <c r="K84" s="157">
        <f t="shared" si="3"/>
        <v>459834.941</v>
      </c>
      <c r="L84" s="157">
        <f t="shared" si="4"/>
        <v>399200.4</v>
      </c>
      <c r="M84" s="157">
        <f t="shared" si="5"/>
        <v>-60634.541</v>
      </c>
    </row>
    <row r="85" ht="14.25" customHeight="1">
      <c r="H85" s="156">
        <f t="shared" si="6"/>
        <v>6068</v>
      </c>
      <c r="I85" s="157">
        <f t="shared" si="1"/>
        <v>154518.586</v>
      </c>
      <c r="J85" s="157">
        <f t="shared" si="2"/>
        <v>307200.728</v>
      </c>
      <c r="K85" s="157">
        <f t="shared" si="3"/>
        <v>461719.314</v>
      </c>
      <c r="L85" s="157">
        <f t="shared" si="4"/>
        <v>404128.8</v>
      </c>
      <c r="M85" s="157">
        <f t="shared" si="5"/>
        <v>-57590.514</v>
      </c>
    </row>
    <row r="86" ht="14.25" customHeight="1">
      <c r="H86" s="156">
        <f t="shared" si="6"/>
        <v>6142</v>
      </c>
      <c r="I86" s="157">
        <f t="shared" si="1"/>
        <v>156402.959</v>
      </c>
      <c r="J86" s="157">
        <f t="shared" si="2"/>
        <v>307200.728</v>
      </c>
      <c r="K86" s="157">
        <f t="shared" si="3"/>
        <v>463603.687</v>
      </c>
      <c r="L86" s="157">
        <f t="shared" si="4"/>
        <v>409057.2</v>
      </c>
      <c r="M86" s="157">
        <f t="shared" si="5"/>
        <v>-54546.487</v>
      </c>
    </row>
    <row r="87" ht="14.25" customHeight="1">
      <c r="H87" s="156">
        <f t="shared" si="6"/>
        <v>6216</v>
      </c>
      <c r="I87" s="157">
        <f t="shared" si="1"/>
        <v>158287.332</v>
      </c>
      <c r="J87" s="157">
        <f t="shared" si="2"/>
        <v>307200.728</v>
      </c>
      <c r="K87" s="157">
        <f t="shared" si="3"/>
        <v>465488.06</v>
      </c>
      <c r="L87" s="157">
        <f t="shared" si="4"/>
        <v>413985.6</v>
      </c>
      <c r="M87" s="157">
        <f t="shared" si="5"/>
        <v>-51502.46</v>
      </c>
    </row>
    <row r="88" ht="14.25" customHeight="1">
      <c r="H88" s="156">
        <f t="shared" si="6"/>
        <v>6290</v>
      </c>
      <c r="I88" s="157">
        <f t="shared" si="1"/>
        <v>160171.705</v>
      </c>
      <c r="J88" s="157">
        <f t="shared" si="2"/>
        <v>307200.728</v>
      </c>
      <c r="K88" s="157">
        <f t="shared" si="3"/>
        <v>467372.433</v>
      </c>
      <c r="L88" s="157">
        <f t="shared" si="4"/>
        <v>418914</v>
      </c>
      <c r="M88" s="157">
        <f t="shared" si="5"/>
        <v>-48458.433</v>
      </c>
    </row>
    <row r="89" ht="14.25" customHeight="1">
      <c r="H89" s="156">
        <f t="shared" si="6"/>
        <v>6364</v>
      </c>
      <c r="I89" s="157">
        <f t="shared" si="1"/>
        <v>162056.078</v>
      </c>
      <c r="J89" s="157">
        <f t="shared" si="2"/>
        <v>307200.728</v>
      </c>
      <c r="K89" s="157">
        <f t="shared" si="3"/>
        <v>469256.806</v>
      </c>
      <c r="L89" s="157">
        <f t="shared" si="4"/>
        <v>423842.4</v>
      </c>
      <c r="M89" s="157">
        <f t="shared" si="5"/>
        <v>-45414.406</v>
      </c>
    </row>
    <row r="90" ht="14.25" customHeight="1">
      <c r="H90" s="156">
        <f t="shared" si="6"/>
        <v>6438</v>
      </c>
      <c r="I90" s="157">
        <f t="shared" si="1"/>
        <v>163940.451</v>
      </c>
      <c r="J90" s="157">
        <f t="shared" si="2"/>
        <v>307200.728</v>
      </c>
      <c r="K90" s="157">
        <f t="shared" si="3"/>
        <v>471141.179</v>
      </c>
      <c r="L90" s="157">
        <f t="shared" si="4"/>
        <v>428770.8</v>
      </c>
      <c r="M90" s="157">
        <f t="shared" si="5"/>
        <v>-42370.379</v>
      </c>
    </row>
    <row r="91" ht="14.25" customHeight="1">
      <c r="H91" s="156">
        <f t="shared" si="6"/>
        <v>6512</v>
      </c>
      <c r="I91" s="157">
        <f t="shared" si="1"/>
        <v>165824.824</v>
      </c>
      <c r="J91" s="157">
        <f t="shared" si="2"/>
        <v>307200.728</v>
      </c>
      <c r="K91" s="157">
        <f t="shared" si="3"/>
        <v>473025.552</v>
      </c>
      <c r="L91" s="157">
        <f t="shared" si="4"/>
        <v>433699.2</v>
      </c>
      <c r="M91" s="157">
        <f t="shared" si="5"/>
        <v>-39326.352</v>
      </c>
    </row>
    <row r="92" ht="14.25" customHeight="1">
      <c r="H92" s="156">
        <f t="shared" si="6"/>
        <v>6586</v>
      </c>
      <c r="I92" s="157">
        <f t="shared" si="1"/>
        <v>167709.197</v>
      </c>
      <c r="J92" s="157">
        <f t="shared" si="2"/>
        <v>307200.728</v>
      </c>
      <c r="K92" s="157">
        <f t="shared" si="3"/>
        <v>474909.925</v>
      </c>
      <c r="L92" s="157">
        <f t="shared" si="4"/>
        <v>438627.6</v>
      </c>
      <c r="M92" s="157">
        <f t="shared" si="5"/>
        <v>-36282.325</v>
      </c>
    </row>
    <row r="93" ht="14.25" customHeight="1">
      <c r="H93" s="156">
        <f t="shared" si="6"/>
        <v>6660</v>
      </c>
      <c r="I93" s="157">
        <f t="shared" si="1"/>
        <v>169593.57</v>
      </c>
      <c r="J93" s="157">
        <f t="shared" si="2"/>
        <v>307200.728</v>
      </c>
      <c r="K93" s="157">
        <f t="shared" si="3"/>
        <v>476794.298</v>
      </c>
      <c r="L93" s="157">
        <f t="shared" si="4"/>
        <v>443556</v>
      </c>
      <c r="M93" s="157">
        <f t="shared" si="5"/>
        <v>-33238.298</v>
      </c>
    </row>
    <row r="94" ht="14.25" customHeight="1">
      <c r="H94" s="156">
        <f t="shared" si="6"/>
        <v>6734</v>
      </c>
      <c r="I94" s="157">
        <f t="shared" si="1"/>
        <v>171477.943</v>
      </c>
      <c r="J94" s="157">
        <f t="shared" si="2"/>
        <v>307200.728</v>
      </c>
      <c r="K94" s="157">
        <f t="shared" si="3"/>
        <v>478678.671</v>
      </c>
      <c r="L94" s="157">
        <f t="shared" si="4"/>
        <v>448484.4</v>
      </c>
      <c r="M94" s="157">
        <f t="shared" si="5"/>
        <v>-30194.271</v>
      </c>
    </row>
    <row r="95" ht="14.25" customHeight="1">
      <c r="H95" s="156">
        <f t="shared" si="6"/>
        <v>6808</v>
      </c>
      <c r="I95" s="157">
        <f t="shared" si="1"/>
        <v>173362.316</v>
      </c>
      <c r="J95" s="157">
        <f t="shared" si="2"/>
        <v>307200.728</v>
      </c>
      <c r="K95" s="157">
        <f t="shared" si="3"/>
        <v>480563.044</v>
      </c>
      <c r="L95" s="157">
        <f t="shared" si="4"/>
        <v>453412.8</v>
      </c>
      <c r="M95" s="157">
        <f t="shared" si="5"/>
        <v>-27150.244</v>
      </c>
    </row>
    <row r="96" ht="14.25" customHeight="1">
      <c r="H96" s="156">
        <f t="shared" si="6"/>
        <v>6882</v>
      </c>
      <c r="I96" s="157">
        <f t="shared" si="1"/>
        <v>175246.689</v>
      </c>
      <c r="J96" s="157">
        <f t="shared" si="2"/>
        <v>307200.728</v>
      </c>
      <c r="K96" s="157">
        <f t="shared" si="3"/>
        <v>482447.417</v>
      </c>
      <c r="L96" s="157">
        <f t="shared" si="4"/>
        <v>458341.2</v>
      </c>
      <c r="M96" s="157">
        <f t="shared" si="5"/>
        <v>-24106.217</v>
      </c>
    </row>
    <row r="97" ht="14.25" customHeight="1">
      <c r="H97" s="156">
        <f t="shared" si="6"/>
        <v>6956</v>
      </c>
      <c r="I97" s="157">
        <f t="shared" si="1"/>
        <v>177131.062</v>
      </c>
      <c r="J97" s="157">
        <f t="shared" si="2"/>
        <v>307200.728</v>
      </c>
      <c r="K97" s="157">
        <f t="shared" si="3"/>
        <v>484331.79</v>
      </c>
      <c r="L97" s="157">
        <f t="shared" si="4"/>
        <v>463269.6</v>
      </c>
      <c r="M97" s="157">
        <f t="shared" si="5"/>
        <v>-21062.19</v>
      </c>
    </row>
    <row r="98" ht="14.25" customHeight="1">
      <c r="H98" s="156">
        <f t="shared" si="6"/>
        <v>7030</v>
      </c>
      <c r="I98" s="157">
        <f t="shared" si="1"/>
        <v>179015.435</v>
      </c>
      <c r="J98" s="157">
        <f t="shared" si="2"/>
        <v>307200.728</v>
      </c>
      <c r="K98" s="157">
        <f t="shared" si="3"/>
        <v>486216.163</v>
      </c>
      <c r="L98" s="157">
        <f t="shared" si="4"/>
        <v>468198</v>
      </c>
      <c r="M98" s="157">
        <f t="shared" si="5"/>
        <v>-18018.163</v>
      </c>
    </row>
    <row r="99" ht="14.25" customHeight="1">
      <c r="H99" s="156">
        <f t="shared" si="6"/>
        <v>7104</v>
      </c>
      <c r="I99" s="157">
        <f t="shared" si="1"/>
        <v>180899.808</v>
      </c>
      <c r="J99" s="157">
        <f t="shared" si="2"/>
        <v>307200.728</v>
      </c>
      <c r="K99" s="157">
        <f t="shared" si="3"/>
        <v>488100.536</v>
      </c>
      <c r="L99" s="157">
        <f t="shared" si="4"/>
        <v>473126.4</v>
      </c>
      <c r="M99" s="157">
        <f t="shared" si="5"/>
        <v>-14974.136</v>
      </c>
    </row>
    <row r="100" ht="14.25" customHeight="1">
      <c r="H100" s="156">
        <f t="shared" si="6"/>
        <v>7178</v>
      </c>
      <c r="I100" s="157">
        <f t="shared" si="1"/>
        <v>182784.181</v>
      </c>
      <c r="J100" s="157">
        <f t="shared" si="2"/>
        <v>307200.728</v>
      </c>
      <c r="K100" s="157">
        <f t="shared" si="3"/>
        <v>489984.909</v>
      </c>
      <c r="L100" s="157">
        <f t="shared" si="4"/>
        <v>478054.8</v>
      </c>
      <c r="M100" s="157">
        <f t="shared" si="5"/>
        <v>-11930.109</v>
      </c>
    </row>
    <row r="101" ht="14.25" customHeight="1">
      <c r="H101" s="156">
        <f t="shared" si="6"/>
        <v>7252</v>
      </c>
      <c r="I101" s="157">
        <f t="shared" si="1"/>
        <v>184668.554</v>
      </c>
      <c r="J101" s="157">
        <f t="shared" si="2"/>
        <v>307200.728</v>
      </c>
      <c r="K101" s="157">
        <f t="shared" si="3"/>
        <v>491869.282</v>
      </c>
      <c r="L101" s="157">
        <f t="shared" si="4"/>
        <v>482983.2</v>
      </c>
      <c r="M101" s="157">
        <f t="shared" si="5"/>
        <v>-8886.082</v>
      </c>
    </row>
    <row r="102" ht="14.25" customHeight="1">
      <c r="H102" s="156">
        <f t="shared" si="6"/>
        <v>7326</v>
      </c>
      <c r="I102" s="157">
        <f t="shared" si="1"/>
        <v>186552.927</v>
      </c>
      <c r="J102" s="157">
        <f t="shared" si="2"/>
        <v>307200.728</v>
      </c>
      <c r="K102" s="157">
        <f t="shared" si="3"/>
        <v>493753.655</v>
      </c>
      <c r="L102" s="157">
        <f t="shared" si="4"/>
        <v>487911.6</v>
      </c>
      <c r="M102" s="157">
        <f t="shared" si="5"/>
        <v>-5842.055</v>
      </c>
    </row>
    <row r="103" ht="14.25" customHeight="1">
      <c r="H103" s="156">
        <f t="shared" si="6"/>
        <v>7400</v>
      </c>
      <c r="I103" s="157">
        <f t="shared" si="1"/>
        <v>188437.3</v>
      </c>
      <c r="J103" s="157">
        <f t="shared" si="2"/>
        <v>307200.728</v>
      </c>
      <c r="K103" s="157">
        <f t="shared" si="3"/>
        <v>495638.028</v>
      </c>
      <c r="L103" s="157">
        <f t="shared" si="4"/>
        <v>492840</v>
      </c>
      <c r="M103" s="157">
        <f t="shared" si="5"/>
        <v>-2798.028</v>
      </c>
    </row>
    <row r="104" ht="14.25" customHeight="1">
      <c r="H104" s="156">
        <f t="shared" si="6"/>
        <v>7474</v>
      </c>
      <c r="I104" s="157">
        <f t="shared" si="1"/>
        <v>190321.673</v>
      </c>
      <c r="J104" s="157">
        <f t="shared" si="2"/>
        <v>307200.728</v>
      </c>
      <c r="K104" s="157">
        <f t="shared" si="3"/>
        <v>497522.401</v>
      </c>
      <c r="L104" s="157">
        <f t="shared" si="4"/>
        <v>497768.4</v>
      </c>
      <c r="M104" s="157">
        <f t="shared" si="5"/>
        <v>245.999</v>
      </c>
    </row>
    <row r="105" ht="14.25" customHeight="1">
      <c r="H105" s="156">
        <f t="shared" si="6"/>
        <v>7548</v>
      </c>
      <c r="I105" s="157">
        <f t="shared" si="1"/>
        <v>192206.046</v>
      </c>
      <c r="J105" s="157">
        <f t="shared" si="2"/>
        <v>307200.728</v>
      </c>
      <c r="K105" s="157">
        <f t="shared" si="3"/>
        <v>499406.774</v>
      </c>
      <c r="L105" s="157">
        <f t="shared" si="4"/>
        <v>502696.8</v>
      </c>
      <c r="M105" s="157">
        <f t="shared" si="5"/>
        <v>3290.026</v>
      </c>
    </row>
    <row r="106" ht="14.25" customHeight="1">
      <c r="H106" s="156">
        <f t="shared" si="6"/>
        <v>7622</v>
      </c>
      <c r="I106" s="157">
        <f t="shared" si="1"/>
        <v>194090.419</v>
      </c>
      <c r="J106" s="157">
        <f t="shared" si="2"/>
        <v>307200.728</v>
      </c>
      <c r="K106" s="157">
        <f t="shared" si="3"/>
        <v>501291.147</v>
      </c>
      <c r="L106" s="157">
        <f t="shared" si="4"/>
        <v>507625.2</v>
      </c>
      <c r="M106" s="157">
        <f t="shared" si="5"/>
        <v>6334.053</v>
      </c>
    </row>
    <row r="107" ht="14.25" customHeight="1">
      <c r="H107" s="156">
        <f t="shared" si="6"/>
        <v>7696</v>
      </c>
      <c r="I107" s="157">
        <f t="shared" si="1"/>
        <v>195974.792</v>
      </c>
      <c r="J107" s="157">
        <f t="shared" si="2"/>
        <v>307200.728</v>
      </c>
      <c r="K107" s="157">
        <f t="shared" si="3"/>
        <v>503175.52</v>
      </c>
      <c r="L107" s="157">
        <f t="shared" si="4"/>
        <v>512553.6</v>
      </c>
      <c r="M107" s="157">
        <f t="shared" si="5"/>
        <v>9378.08</v>
      </c>
    </row>
    <row r="108" ht="14.25" customHeight="1">
      <c r="H108" s="156">
        <f t="shared" si="6"/>
        <v>7770</v>
      </c>
      <c r="I108" s="157">
        <f t="shared" si="1"/>
        <v>197859.165</v>
      </c>
      <c r="J108" s="157">
        <f t="shared" si="2"/>
        <v>307200.728</v>
      </c>
      <c r="K108" s="157">
        <f t="shared" si="3"/>
        <v>505059.893</v>
      </c>
      <c r="L108" s="157">
        <f t="shared" si="4"/>
        <v>517482</v>
      </c>
      <c r="M108" s="157">
        <f t="shared" si="5"/>
        <v>12422.107</v>
      </c>
    </row>
    <row r="109" ht="14.25" customHeight="1">
      <c r="H109" s="156">
        <f t="shared" si="6"/>
        <v>7844</v>
      </c>
      <c r="I109" s="157">
        <f t="shared" si="1"/>
        <v>199743.538</v>
      </c>
      <c r="J109" s="157">
        <f t="shared" si="2"/>
        <v>307200.728</v>
      </c>
      <c r="K109" s="157">
        <f t="shared" si="3"/>
        <v>506944.266</v>
      </c>
      <c r="L109" s="157">
        <f t="shared" si="4"/>
        <v>522410.4</v>
      </c>
      <c r="M109" s="157">
        <f t="shared" si="5"/>
        <v>15466.134</v>
      </c>
    </row>
    <row r="110" ht="14.25" customHeight="1">
      <c r="H110" s="156">
        <f t="shared" si="6"/>
        <v>7918</v>
      </c>
      <c r="I110" s="157">
        <f t="shared" si="1"/>
        <v>201627.911</v>
      </c>
      <c r="J110" s="157">
        <f t="shared" si="2"/>
        <v>307200.728</v>
      </c>
      <c r="K110" s="157">
        <f t="shared" si="3"/>
        <v>508828.639</v>
      </c>
      <c r="L110" s="157">
        <f t="shared" si="4"/>
        <v>527338.8</v>
      </c>
      <c r="M110" s="157">
        <f t="shared" si="5"/>
        <v>18510.161</v>
      </c>
    </row>
    <row r="111" ht="14.25" customHeight="1">
      <c r="H111" s="156">
        <f t="shared" si="6"/>
        <v>7992</v>
      </c>
      <c r="I111" s="157">
        <f t="shared" si="1"/>
        <v>203512.284</v>
      </c>
      <c r="J111" s="157">
        <f t="shared" si="2"/>
        <v>307200.728</v>
      </c>
      <c r="K111" s="157">
        <f t="shared" si="3"/>
        <v>510713.012</v>
      </c>
      <c r="L111" s="157">
        <f t="shared" si="4"/>
        <v>532267.2</v>
      </c>
      <c r="M111" s="157">
        <f t="shared" si="5"/>
        <v>21554.188</v>
      </c>
    </row>
    <row r="112" ht="14.25" customHeight="1">
      <c r="H112" s="156">
        <f t="shared" si="6"/>
        <v>8066</v>
      </c>
      <c r="I112" s="157">
        <f t="shared" si="1"/>
        <v>205396.657</v>
      </c>
      <c r="J112" s="157">
        <f t="shared" si="2"/>
        <v>307200.728</v>
      </c>
      <c r="K112" s="157">
        <f t="shared" si="3"/>
        <v>512597.385</v>
      </c>
      <c r="L112" s="157">
        <f t="shared" si="4"/>
        <v>537195.6</v>
      </c>
      <c r="M112" s="157">
        <f t="shared" si="5"/>
        <v>24598.215</v>
      </c>
    </row>
    <row r="113" ht="14.25" customHeight="1">
      <c r="H113" s="156">
        <f t="shared" si="6"/>
        <v>8140</v>
      </c>
      <c r="I113" s="157">
        <f t="shared" si="1"/>
        <v>207281.03</v>
      </c>
      <c r="J113" s="157">
        <f t="shared" si="2"/>
        <v>307200.728</v>
      </c>
      <c r="K113" s="157">
        <f t="shared" si="3"/>
        <v>514481.758</v>
      </c>
      <c r="L113" s="157">
        <f t="shared" si="4"/>
        <v>542124</v>
      </c>
      <c r="M113" s="157">
        <f t="shared" si="5"/>
        <v>27642.242</v>
      </c>
    </row>
    <row r="114" ht="14.25" customHeight="1">
      <c r="H114" s="156">
        <f t="shared" si="6"/>
        <v>8214</v>
      </c>
      <c r="I114" s="157">
        <f t="shared" si="1"/>
        <v>209165.403</v>
      </c>
      <c r="J114" s="157">
        <f t="shared" si="2"/>
        <v>307200.728</v>
      </c>
      <c r="K114" s="157">
        <f t="shared" si="3"/>
        <v>516366.131</v>
      </c>
      <c r="L114" s="157">
        <f t="shared" si="4"/>
        <v>547052.4</v>
      </c>
      <c r="M114" s="157">
        <f t="shared" si="5"/>
        <v>30686.269</v>
      </c>
    </row>
    <row r="115" ht="14.25" customHeight="1">
      <c r="H115" s="156">
        <f t="shared" si="6"/>
        <v>8288</v>
      </c>
      <c r="I115" s="157">
        <f t="shared" si="1"/>
        <v>211049.776</v>
      </c>
      <c r="J115" s="157">
        <f t="shared" si="2"/>
        <v>307200.728</v>
      </c>
      <c r="K115" s="157">
        <f t="shared" si="3"/>
        <v>518250.504</v>
      </c>
      <c r="L115" s="157">
        <f t="shared" si="4"/>
        <v>551980.8</v>
      </c>
      <c r="M115" s="157">
        <f t="shared" si="5"/>
        <v>33730.296</v>
      </c>
    </row>
    <row r="116" ht="14.25" customHeight="1">
      <c r="H116" s="156">
        <f t="shared" si="6"/>
        <v>8362</v>
      </c>
      <c r="I116" s="157">
        <f t="shared" si="1"/>
        <v>212934.149</v>
      </c>
      <c r="J116" s="157">
        <f t="shared" si="2"/>
        <v>307200.728</v>
      </c>
      <c r="K116" s="157">
        <f t="shared" si="3"/>
        <v>520134.877</v>
      </c>
      <c r="L116" s="157">
        <f t="shared" si="4"/>
        <v>556909.2</v>
      </c>
      <c r="M116" s="157">
        <f t="shared" si="5"/>
        <v>36774.323</v>
      </c>
    </row>
    <row r="117" ht="14.25" customHeight="1">
      <c r="H117" s="156">
        <f t="shared" si="6"/>
        <v>8436</v>
      </c>
      <c r="I117" s="157">
        <f t="shared" si="1"/>
        <v>214818.522</v>
      </c>
      <c r="J117" s="157">
        <f t="shared" si="2"/>
        <v>307200.728</v>
      </c>
      <c r="K117" s="157">
        <f t="shared" si="3"/>
        <v>522019.25</v>
      </c>
      <c r="L117" s="157">
        <f t="shared" si="4"/>
        <v>561837.6</v>
      </c>
      <c r="M117" s="157">
        <f t="shared" si="5"/>
        <v>39818.35</v>
      </c>
    </row>
    <row r="118" ht="14.25" customHeight="1">
      <c r="H118" s="156">
        <f t="shared" si="6"/>
        <v>8510</v>
      </c>
      <c r="I118" s="157">
        <f t="shared" si="1"/>
        <v>216702.895</v>
      </c>
      <c r="J118" s="157">
        <f t="shared" si="2"/>
        <v>307200.728</v>
      </c>
      <c r="K118" s="157">
        <f t="shared" si="3"/>
        <v>523903.623</v>
      </c>
      <c r="L118" s="157">
        <f t="shared" si="4"/>
        <v>566766</v>
      </c>
      <c r="M118" s="157">
        <f t="shared" si="5"/>
        <v>42862.377</v>
      </c>
    </row>
    <row r="119" ht="14.25" customHeight="1">
      <c r="H119" s="156">
        <f t="shared" si="6"/>
        <v>8584</v>
      </c>
      <c r="I119" s="157">
        <f t="shared" si="1"/>
        <v>218587.268</v>
      </c>
      <c r="J119" s="157">
        <f t="shared" si="2"/>
        <v>307200.728</v>
      </c>
      <c r="K119" s="157">
        <f t="shared" si="3"/>
        <v>525787.996</v>
      </c>
      <c r="L119" s="157">
        <f t="shared" si="4"/>
        <v>571694.4</v>
      </c>
      <c r="M119" s="157">
        <f t="shared" si="5"/>
        <v>45906.404</v>
      </c>
    </row>
    <row r="120" ht="14.25" customHeight="1">
      <c r="H120" s="156">
        <f t="shared" si="6"/>
        <v>8658</v>
      </c>
      <c r="I120" s="157">
        <f t="shared" si="1"/>
        <v>220471.641</v>
      </c>
      <c r="J120" s="157">
        <f t="shared" si="2"/>
        <v>307200.728</v>
      </c>
      <c r="K120" s="157">
        <f t="shared" si="3"/>
        <v>527672.369</v>
      </c>
      <c r="L120" s="157">
        <f t="shared" si="4"/>
        <v>576622.8</v>
      </c>
      <c r="M120" s="157">
        <f t="shared" si="5"/>
        <v>48950.431</v>
      </c>
    </row>
    <row r="121" ht="14.25" customHeight="1">
      <c r="H121" s="156">
        <f t="shared" si="6"/>
        <v>8732</v>
      </c>
      <c r="I121" s="157">
        <f t="shared" si="1"/>
        <v>222356.014</v>
      </c>
      <c r="J121" s="157">
        <f t="shared" si="2"/>
        <v>307200.728</v>
      </c>
      <c r="K121" s="157">
        <f t="shared" si="3"/>
        <v>529556.742</v>
      </c>
      <c r="L121" s="157">
        <f t="shared" si="4"/>
        <v>581551.2</v>
      </c>
      <c r="M121" s="157">
        <f t="shared" si="5"/>
        <v>51994.458</v>
      </c>
    </row>
    <row r="122" ht="14.25" customHeight="1">
      <c r="H122" s="156">
        <f t="shared" si="6"/>
        <v>8806</v>
      </c>
      <c r="I122" s="157">
        <f t="shared" si="1"/>
        <v>224240.387</v>
      </c>
      <c r="J122" s="157">
        <f t="shared" si="2"/>
        <v>307200.728</v>
      </c>
      <c r="K122" s="157">
        <f t="shared" si="3"/>
        <v>531441.115</v>
      </c>
      <c r="L122" s="157">
        <f t="shared" si="4"/>
        <v>586479.6</v>
      </c>
      <c r="M122" s="157">
        <f t="shared" si="5"/>
        <v>55038.485</v>
      </c>
    </row>
    <row r="123" ht="14.25" customHeight="1">
      <c r="H123" s="156">
        <f t="shared" si="6"/>
        <v>8880</v>
      </c>
      <c r="I123" s="157">
        <f t="shared" si="1"/>
        <v>226124.76</v>
      </c>
      <c r="J123" s="157">
        <f t="shared" si="2"/>
        <v>307200.728</v>
      </c>
      <c r="K123" s="157">
        <f t="shared" si="3"/>
        <v>533325.488</v>
      </c>
      <c r="L123" s="157">
        <f t="shared" si="4"/>
        <v>591408</v>
      </c>
      <c r="M123" s="157">
        <f t="shared" si="5"/>
        <v>58082.512</v>
      </c>
    </row>
    <row r="124" ht="14.25" customHeight="1">
      <c r="H124" s="156">
        <f t="shared" si="6"/>
        <v>8954</v>
      </c>
      <c r="I124" s="157">
        <f t="shared" si="1"/>
        <v>228009.133</v>
      </c>
      <c r="J124" s="157">
        <f t="shared" si="2"/>
        <v>307200.728</v>
      </c>
      <c r="K124" s="157">
        <f t="shared" si="3"/>
        <v>535209.861</v>
      </c>
      <c r="L124" s="157">
        <f t="shared" si="4"/>
        <v>596336.4</v>
      </c>
      <c r="M124" s="157">
        <f t="shared" si="5"/>
        <v>61126.539</v>
      </c>
    </row>
    <row r="125" ht="14.25" customHeight="1">
      <c r="H125" s="156">
        <f t="shared" si="6"/>
        <v>9028</v>
      </c>
      <c r="I125" s="157">
        <f t="shared" si="1"/>
        <v>229893.506</v>
      </c>
      <c r="J125" s="157">
        <f t="shared" si="2"/>
        <v>307200.728</v>
      </c>
      <c r="K125" s="157">
        <f t="shared" si="3"/>
        <v>537094.234</v>
      </c>
      <c r="L125" s="157">
        <f t="shared" si="4"/>
        <v>601264.8</v>
      </c>
      <c r="M125" s="157">
        <f t="shared" si="5"/>
        <v>64170.566</v>
      </c>
    </row>
    <row r="126" ht="14.25" customHeight="1">
      <c r="H126" s="156">
        <f t="shared" si="6"/>
        <v>9102</v>
      </c>
      <c r="I126" s="157">
        <f t="shared" si="1"/>
        <v>231777.879</v>
      </c>
      <c r="J126" s="157">
        <f t="shared" si="2"/>
        <v>307200.728</v>
      </c>
      <c r="K126" s="157">
        <f t="shared" si="3"/>
        <v>538978.607</v>
      </c>
      <c r="L126" s="157">
        <f t="shared" si="4"/>
        <v>606193.2</v>
      </c>
      <c r="M126" s="157">
        <f t="shared" si="5"/>
        <v>67214.593</v>
      </c>
    </row>
    <row r="127" ht="14.25" customHeight="1">
      <c r="H127" s="156">
        <f t="shared" si="6"/>
        <v>9176</v>
      </c>
      <c r="I127" s="157">
        <f t="shared" si="1"/>
        <v>233662.252</v>
      </c>
      <c r="J127" s="157">
        <f t="shared" si="2"/>
        <v>307200.728</v>
      </c>
      <c r="K127" s="157">
        <f t="shared" si="3"/>
        <v>540862.98</v>
      </c>
      <c r="L127" s="157">
        <f t="shared" si="4"/>
        <v>611121.6</v>
      </c>
      <c r="M127" s="157">
        <f t="shared" si="5"/>
        <v>70258.62</v>
      </c>
    </row>
    <row r="128" ht="14.25" customHeight="1">
      <c r="H128" s="156">
        <f t="shared" si="6"/>
        <v>9250</v>
      </c>
      <c r="I128" s="157">
        <f t="shared" si="1"/>
        <v>235546.625</v>
      </c>
      <c r="J128" s="157">
        <f t="shared" si="2"/>
        <v>307200.728</v>
      </c>
      <c r="K128" s="157">
        <f t="shared" si="3"/>
        <v>542747.353</v>
      </c>
      <c r="L128" s="157">
        <f t="shared" si="4"/>
        <v>616050</v>
      </c>
      <c r="M128" s="157">
        <f t="shared" si="5"/>
        <v>73302.647</v>
      </c>
    </row>
    <row r="129" ht="14.25" customHeight="1">
      <c r="H129" s="156">
        <f t="shared" si="6"/>
        <v>9324</v>
      </c>
      <c r="I129" s="157">
        <f t="shared" si="1"/>
        <v>237430.998</v>
      </c>
      <c r="J129" s="157">
        <f t="shared" si="2"/>
        <v>307200.728</v>
      </c>
      <c r="K129" s="157">
        <f t="shared" si="3"/>
        <v>544631.726</v>
      </c>
      <c r="L129" s="157">
        <f t="shared" si="4"/>
        <v>620978.4</v>
      </c>
      <c r="M129" s="157">
        <f t="shared" si="5"/>
        <v>76346.674</v>
      </c>
    </row>
    <row r="130" ht="14.25" customHeight="1">
      <c r="H130" s="156">
        <f t="shared" si="6"/>
        <v>9398</v>
      </c>
      <c r="I130" s="157">
        <f t="shared" si="1"/>
        <v>239315.371</v>
      </c>
      <c r="J130" s="157">
        <f t="shared" si="2"/>
        <v>307200.728</v>
      </c>
      <c r="K130" s="157">
        <f t="shared" si="3"/>
        <v>546516.099</v>
      </c>
      <c r="L130" s="157">
        <f t="shared" si="4"/>
        <v>625906.8</v>
      </c>
      <c r="M130" s="157">
        <f t="shared" si="5"/>
        <v>79390.701</v>
      </c>
    </row>
    <row r="131" ht="14.25" customHeight="1">
      <c r="H131" s="156">
        <f t="shared" si="6"/>
        <v>9472</v>
      </c>
      <c r="I131" s="157">
        <f t="shared" si="1"/>
        <v>241199.744</v>
      </c>
      <c r="J131" s="157">
        <f t="shared" si="2"/>
        <v>307200.728</v>
      </c>
      <c r="K131" s="157">
        <f t="shared" si="3"/>
        <v>548400.472</v>
      </c>
      <c r="L131" s="157">
        <f t="shared" si="4"/>
        <v>630835.2</v>
      </c>
      <c r="M131" s="157">
        <f t="shared" si="5"/>
        <v>82434.728</v>
      </c>
    </row>
    <row r="132" ht="14.25" customHeight="1">
      <c r="H132" s="156">
        <f t="shared" si="6"/>
        <v>9546</v>
      </c>
      <c r="I132" s="157">
        <f t="shared" si="1"/>
        <v>243084.117</v>
      </c>
      <c r="J132" s="157">
        <f t="shared" si="2"/>
        <v>307200.728</v>
      </c>
      <c r="K132" s="157">
        <f t="shared" si="3"/>
        <v>550284.845</v>
      </c>
      <c r="L132" s="157">
        <f t="shared" si="4"/>
        <v>635763.6</v>
      </c>
      <c r="M132" s="157">
        <f t="shared" si="5"/>
        <v>85478.755</v>
      </c>
    </row>
    <row r="133" ht="14.25" customHeight="1">
      <c r="H133" s="156">
        <f t="shared" si="6"/>
        <v>9620</v>
      </c>
      <c r="I133" s="157">
        <f t="shared" si="1"/>
        <v>244968.49</v>
      </c>
      <c r="J133" s="157">
        <f t="shared" si="2"/>
        <v>307200.728</v>
      </c>
      <c r="K133" s="157">
        <f t="shared" si="3"/>
        <v>552169.218</v>
      </c>
      <c r="L133" s="157">
        <f t="shared" si="4"/>
        <v>640692</v>
      </c>
      <c r="M133" s="157">
        <f t="shared" si="5"/>
        <v>88522.782</v>
      </c>
    </row>
    <row r="134" ht="14.25" customHeight="1">
      <c r="H134" s="156">
        <f t="shared" si="6"/>
        <v>9694</v>
      </c>
      <c r="I134" s="157">
        <f t="shared" si="1"/>
        <v>246852.863</v>
      </c>
      <c r="J134" s="157">
        <f t="shared" si="2"/>
        <v>307200.728</v>
      </c>
      <c r="K134" s="157">
        <f t="shared" si="3"/>
        <v>554053.591</v>
      </c>
      <c r="L134" s="157">
        <f t="shared" si="4"/>
        <v>645620.4</v>
      </c>
      <c r="M134" s="157">
        <f t="shared" si="5"/>
        <v>91566.809</v>
      </c>
    </row>
    <row r="135" ht="14.25" customHeight="1">
      <c r="H135" s="156">
        <f t="shared" si="6"/>
        <v>9768</v>
      </c>
      <c r="I135" s="157">
        <f t="shared" si="1"/>
        <v>248737.236</v>
      </c>
      <c r="J135" s="157">
        <f t="shared" si="2"/>
        <v>307200.728</v>
      </c>
      <c r="K135" s="157">
        <f t="shared" si="3"/>
        <v>555937.964</v>
      </c>
      <c r="L135" s="157">
        <f t="shared" si="4"/>
        <v>650548.8</v>
      </c>
      <c r="M135" s="157">
        <f t="shared" si="5"/>
        <v>94610.836</v>
      </c>
    </row>
    <row r="136" ht="14.25" customHeight="1">
      <c r="H136" s="156">
        <f t="shared" si="6"/>
        <v>9842</v>
      </c>
      <c r="I136" s="157">
        <f t="shared" si="1"/>
        <v>250621.609</v>
      </c>
      <c r="J136" s="157">
        <f t="shared" si="2"/>
        <v>307200.728</v>
      </c>
      <c r="K136" s="157">
        <f t="shared" si="3"/>
        <v>557822.337</v>
      </c>
      <c r="L136" s="157">
        <f t="shared" si="4"/>
        <v>655477.2</v>
      </c>
      <c r="M136" s="157">
        <f t="shared" si="5"/>
        <v>97654.863</v>
      </c>
    </row>
    <row r="137" ht="14.25" customHeight="1">
      <c r="H137" s="156">
        <f t="shared" si="6"/>
        <v>9916</v>
      </c>
      <c r="I137" s="157">
        <f t="shared" si="1"/>
        <v>252505.982</v>
      </c>
      <c r="J137" s="157">
        <f t="shared" si="2"/>
        <v>307200.728</v>
      </c>
      <c r="K137" s="157">
        <f t="shared" si="3"/>
        <v>559706.71</v>
      </c>
      <c r="L137" s="157">
        <f t="shared" si="4"/>
        <v>660405.6</v>
      </c>
      <c r="M137" s="157">
        <f t="shared" si="5"/>
        <v>100698.89</v>
      </c>
    </row>
    <row r="138" ht="14.25" customHeight="1">
      <c r="H138" s="156">
        <f t="shared" si="6"/>
        <v>9990</v>
      </c>
      <c r="I138" s="157">
        <f t="shared" si="1"/>
        <v>254390.355</v>
      </c>
      <c r="J138" s="157">
        <f t="shared" si="2"/>
        <v>307200.728</v>
      </c>
      <c r="K138" s="157">
        <f t="shared" si="3"/>
        <v>561591.083</v>
      </c>
      <c r="L138" s="157">
        <f t="shared" si="4"/>
        <v>665334</v>
      </c>
      <c r="M138" s="157">
        <f t="shared" si="5"/>
        <v>103742.917</v>
      </c>
    </row>
    <row r="139" ht="14.25" customHeight="1">
      <c r="H139" s="156">
        <f t="shared" si="6"/>
        <v>10064</v>
      </c>
      <c r="I139" s="157">
        <f t="shared" si="1"/>
        <v>256274.728</v>
      </c>
      <c r="J139" s="157">
        <f t="shared" si="2"/>
        <v>307200.728</v>
      </c>
      <c r="K139" s="157">
        <f t="shared" si="3"/>
        <v>563475.456</v>
      </c>
      <c r="L139" s="157">
        <f t="shared" si="4"/>
        <v>670262.4</v>
      </c>
      <c r="M139" s="157">
        <f t="shared" si="5"/>
        <v>106786.944</v>
      </c>
    </row>
    <row r="140" ht="14.25" customHeight="1">
      <c r="H140" s="156">
        <f t="shared" si="6"/>
        <v>10138</v>
      </c>
      <c r="I140" s="157">
        <f t="shared" si="1"/>
        <v>258159.101</v>
      </c>
      <c r="J140" s="157">
        <f t="shared" si="2"/>
        <v>307200.728</v>
      </c>
      <c r="K140" s="157">
        <f t="shared" si="3"/>
        <v>565359.829</v>
      </c>
      <c r="L140" s="157">
        <f t="shared" si="4"/>
        <v>675190.8</v>
      </c>
      <c r="M140" s="157">
        <f t="shared" si="5"/>
        <v>109830.971</v>
      </c>
    </row>
    <row r="141" ht="14.25" customHeight="1">
      <c r="H141" s="156">
        <f t="shared" si="6"/>
        <v>10212</v>
      </c>
      <c r="I141" s="157">
        <f t="shared" si="1"/>
        <v>260043.474</v>
      </c>
      <c r="J141" s="157">
        <f t="shared" si="2"/>
        <v>307200.728</v>
      </c>
      <c r="K141" s="157">
        <f t="shared" si="3"/>
        <v>567244.202</v>
      </c>
      <c r="L141" s="157">
        <f t="shared" si="4"/>
        <v>680119.2</v>
      </c>
      <c r="M141" s="157">
        <f t="shared" si="5"/>
        <v>112874.998</v>
      </c>
    </row>
    <row r="142" ht="14.25" customHeight="1">
      <c r="H142" s="156">
        <f t="shared" si="6"/>
        <v>10286</v>
      </c>
      <c r="I142" s="157">
        <f t="shared" si="1"/>
        <v>261927.847</v>
      </c>
      <c r="J142" s="157">
        <f t="shared" si="2"/>
        <v>307200.728</v>
      </c>
      <c r="K142" s="157">
        <f t="shared" si="3"/>
        <v>569128.575</v>
      </c>
      <c r="L142" s="157">
        <f t="shared" si="4"/>
        <v>685047.6</v>
      </c>
      <c r="M142" s="157">
        <f t="shared" si="5"/>
        <v>115919.025</v>
      </c>
    </row>
    <row r="143" ht="14.25" customHeight="1">
      <c r="H143" s="156">
        <f t="shared" si="6"/>
        <v>10360</v>
      </c>
      <c r="I143" s="157">
        <f t="shared" si="1"/>
        <v>263812.22</v>
      </c>
      <c r="J143" s="157">
        <f t="shared" si="2"/>
        <v>307200.728</v>
      </c>
      <c r="K143" s="157">
        <f t="shared" si="3"/>
        <v>571012.948</v>
      </c>
      <c r="L143" s="157">
        <f t="shared" si="4"/>
        <v>689976</v>
      </c>
      <c r="M143" s="157">
        <f t="shared" si="5"/>
        <v>118963.052</v>
      </c>
    </row>
    <row r="144" ht="14.25" customHeight="1">
      <c r="H144" s="156">
        <f t="shared" si="6"/>
        <v>10434</v>
      </c>
      <c r="I144" s="157">
        <f t="shared" si="1"/>
        <v>265696.593</v>
      </c>
      <c r="J144" s="157">
        <f t="shared" si="2"/>
        <v>307200.728</v>
      </c>
      <c r="K144" s="157">
        <f t="shared" si="3"/>
        <v>572897.321</v>
      </c>
      <c r="L144" s="157">
        <f t="shared" si="4"/>
        <v>694904.4</v>
      </c>
      <c r="M144" s="157">
        <f t="shared" si="5"/>
        <v>122007.079</v>
      </c>
    </row>
    <row r="145" ht="14.25" customHeight="1">
      <c r="H145" s="156">
        <f t="shared" si="6"/>
        <v>10508</v>
      </c>
      <c r="I145" s="157">
        <f t="shared" si="1"/>
        <v>267580.966</v>
      </c>
      <c r="J145" s="157">
        <f t="shared" si="2"/>
        <v>307200.728</v>
      </c>
      <c r="K145" s="157">
        <f t="shared" si="3"/>
        <v>574781.694</v>
      </c>
      <c r="L145" s="157">
        <f t="shared" si="4"/>
        <v>699832.8</v>
      </c>
      <c r="M145" s="157">
        <f t="shared" si="5"/>
        <v>125051.106</v>
      </c>
    </row>
    <row r="146" ht="14.25" customHeight="1">
      <c r="H146" s="156">
        <f t="shared" si="6"/>
        <v>10582</v>
      </c>
      <c r="I146" s="157">
        <f t="shared" si="1"/>
        <v>269465.339</v>
      </c>
      <c r="J146" s="157">
        <f t="shared" si="2"/>
        <v>307200.728</v>
      </c>
      <c r="K146" s="157">
        <f t="shared" si="3"/>
        <v>576666.067</v>
      </c>
      <c r="L146" s="157">
        <f t="shared" si="4"/>
        <v>704761.2</v>
      </c>
      <c r="M146" s="157">
        <f t="shared" si="5"/>
        <v>128095.133</v>
      </c>
    </row>
    <row r="147" ht="14.25" customHeight="1">
      <c r="H147" s="156">
        <f t="shared" si="6"/>
        <v>10656</v>
      </c>
      <c r="I147" s="157">
        <f t="shared" si="1"/>
        <v>271349.712</v>
      </c>
      <c r="J147" s="157">
        <f t="shared" si="2"/>
        <v>307200.728</v>
      </c>
      <c r="K147" s="157">
        <f t="shared" si="3"/>
        <v>578550.44</v>
      </c>
      <c r="L147" s="157">
        <f t="shared" si="4"/>
        <v>709689.6</v>
      </c>
      <c r="M147" s="157">
        <f t="shared" si="5"/>
        <v>131139.16</v>
      </c>
    </row>
    <row r="148" ht="14.25" customHeight="1">
      <c r="H148" s="156">
        <f t="shared" si="6"/>
        <v>10730</v>
      </c>
      <c r="I148" s="157">
        <f t="shared" si="1"/>
        <v>273234.085</v>
      </c>
      <c r="J148" s="157">
        <f t="shared" si="2"/>
        <v>307200.728</v>
      </c>
      <c r="K148" s="157">
        <f t="shared" si="3"/>
        <v>580434.813</v>
      </c>
      <c r="L148" s="157">
        <f t="shared" si="4"/>
        <v>714618</v>
      </c>
      <c r="M148" s="157">
        <f t="shared" si="5"/>
        <v>134183.187</v>
      </c>
    </row>
    <row r="149" ht="14.25" customHeight="1">
      <c r="H149" s="156">
        <f t="shared" si="6"/>
        <v>10804</v>
      </c>
      <c r="I149" s="157">
        <f t="shared" si="1"/>
        <v>275118.458</v>
      </c>
      <c r="J149" s="157">
        <f t="shared" si="2"/>
        <v>307200.728</v>
      </c>
      <c r="K149" s="157">
        <f t="shared" si="3"/>
        <v>582319.186</v>
      </c>
      <c r="L149" s="157">
        <f t="shared" si="4"/>
        <v>719546.4</v>
      </c>
      <c r="M149" s="157">
        <f t="shared" si="5"/>
        <v>137227.214</v>
      </c>
    </row>
    <row r="150" ht="14.25" customHeight="1">
      <c r="H150" s="156">
        <f t="shared" si="6"/>
        <v>10878</v>
      </c>
      <c r="I150" s="157">
        <f t="shared" si="1"/>
        <v>277002.831</v>
      </c>
      <c r="J150" s="157">
        <f t="shared" si="2"/>
        <v>307200.728</v>
      </c>
      <c r="K150" s="157">
        <f t="shared" si="3"/>
        <v>584203.559</v>
      </c>
      <c r="L150" s="157">
        <f t="shared" si="4"/>
        <v>724474.8</v>
      </c>
      <c r="M150" s="157">
        <f t="shared" si="5"/>
        <v>140271.241</v>
      </c>
    </row>
    <row r="151" ht="14.25" customHeight="1">
      <c r="H151" s="156">
        <f t="shared" si="6"/>
        <v>10952</v>
      </c>
      <c r="I151" s="157">
        <f t="shared" si="1"/>
        <v>278887.204</v>
      </c>
      <c r="J151" s="157">
        <f t="shared" si="2"/>
        <v>307200.728</v>
      </c>
      <c r="K151" s="157">
        <f t="shared" si="3"/>
        <v>586087.932</v>
      </c>
      <c r="L151" s="157">
        <f t="shared" si="4"/>
        <v>729403.2</v>
      </c>
      <c r="M151" s="157">
        <f t="shared" si="5"/>
        <v>143315.268</v>
      </c>
    </row>
    <row r="152" ht="14.25" customHeight="1">
      <c r="H152" s="156">
        <f t="shared" si="6"/>
        <v>11026</v>
      </c>
      <c r="I152" s="157">
        <f t="shared" si="1"/>
        <v>280771.577</v>
      </c>
      <c r="J152" s="157">
        <f t="shared" si="2"/>
        <v>307200.728</v>
      </c>
      <c r="K152" s="157">
        <f t="shared" si="3"/>
        <v>587972.305</v>
      </c>
      <c r="L152" s="157">
        <f t="shared" si="4"/>
        <v>734331.6</v>
      </c>
      <c r="M152" s="157">
        <f t="shared" si="5"/>
        <v>146359.295</v>
      </c>
    </row>
    <row r="153" ht="14.25" customHeight="1">
      <c r="H153" s="156">
        <f t="shared" si="6"/>
        <v>11100</v>
      </c>
      <c r="I153" s="157">
        <f t="shared" si="1"/>
        <v>282655.95</v>
      </c>
      <c r="J153" s="157">
        <f t="shared" si="2"/>
        <v>307200.728</v>
      </c>
      <c r="K153" s="157">
        <f t="shared" si="3"/>
        <v>589856.678</v>
      </c>
      <c r="L153" s="157">
        <f t="shared" si="4"/>
        <v>739260</v>
      </c>
      <c r="M153" s="157">
        <f t="shared" si="5"/>
        <v>149403.322</v>
      </c>
    </row>
    <row r="154" ht="14.25" customHeight="1">
      <c r="H154" s="156">
        <f t="shared" si="6"/>
        <v>11174</v>
      </c>
      <c r="I154" s="157">
        <f t="shared" si="1"/>
        <v>284540.323</v>
      </c>
      <c r="J154" s="157">
        <f t="shared" si="2"/>
        <v>307200.728</v>
      </c>
      <c r="K154" s="157">
        <f t="shared" si="3"/>
        <v>591741.051</v>
      </c>
      <c r="L154" s="157">
        <f t="shared" si="4"/>
        <v>744188.4</v>
      </c>
      <c r="M154" s="157">
        <f t="shared" si="5"/>
        <v>152447.349</v>
      </c>
    </row>
    <row r="155" ht="14.25" customHeight="1">
      <c r="H155" s="156">
        <f t="shared" si="6"/>
        <v>11248</v>
      </c>
      <c r="I155" s="157">
        <f t="shared" si="1"/>
        <v>286424.696</v>
      </c>
      <c r="J155" s="157">
        <f t="shared" si="2"/>
        <v>307200.728</v>
      </c>
      <c r="K155" s="157">
        <f t="shared" si="3"/>
        <v>593625.424</v>
      </c>
      <c r="L155" s="157">
        <f t="shared" si="4"/>
        <v>749116.8</v>
      </c>
      <c r="M155" s="157">
        <f t="shared" si="5"/>
        <v>155491.376</v>
      </c>
    </row>
    <row r="156" ht="14.25" customHeight="1">
      <c r="H156" s="156">
        <f t="shared" si="6"/>
        <v>11322</v>
      </c>
      <c r="I156" s="157">
        <f t="shared" si="1"/>
        <v>288309.069</v>
      </c>
      <c r="J156" s="157">
        <f t="shared" si="2"/>
        <v>307200.728</v>
      </c>
      <c r="K156" s="157">
        <f t="shared" si="3"/>
        <v>595509.797</v>
      </c>
      <c r="L156" s="157">
        <f t="shared" si="4"/>
        <v>754045.2</v>
      </c>
      <c r="M156" s="157">
        <f t="shared" si="5"/>
        <v>158535.403</v>
      </c>
    </row>
    <row r="157" ht="14.25" customHeight="1">
      <c r="H157" s="156">
        <f t="shared" si="6"/>
        <v>11396</v>
      </c>
      <c r="I157" s="157">
        <f t="shared" si="1"/>
        <v>290193.442</v>
      </c>
      <c r="J157" s="157">
        <f t="shared" si="2"/>
        <v>307200.728</v>
      </c>
      <c r="K157" s="157">
        <f t="shared" si="3"/>
        <v>597394.17</v>
      </c>
      <c r="L157" s="157">
        <f t="shared" si="4"/>
        <v>758973.6</v>
      </c>
      <c r="M157" s="157">
        <f t="shared" si="5"/>
        <v>161579.43</v>
      </c>
    </row>
    <row r="158" ht="14.25" customHeight="1">
      <c r="H158" s="156">
        <f t="shared" si="6"/>
        <v>11470</v>
      </c>
      <c r="I158" s="157">
        <f t="shared" si="1"/>
        <v>292077.815</v>
      </c>
      <c r="J158" s="157">
        <f t="shared" si="2"/>
        <v>307200.728</v>
      </c>
      <c r="K158" s="157">
        <f t="shared" si="3"/>
        <v>599278.543</v>
      </c>
      <c r="L158" s="157">
        <f t="shared" si="4"/>
        <v>763902</v>
      </c>
      <c r="M158" s="157">
        <f t="shared" si="5"/>
        <v>164623.457</v>
      </c>
    </row>
    <row r="159" ht="14.25" customHeight="1">
      <c r="H159" s="156">
        <f t="shared" si="6"/>
        <v>11544</v>
      </c>
      <c r="I159" s="157">
        <f t="shared" si="1"/>
        <v>293962.188</v>
      </c>
      <c r="J159" s="157">
        <f t="shared" si="2"/>
        <v>307200.728</v>
      </c>
      <c r="K159" s="157">
        <f t="shared" si="3"/>
        <v>601162.916</v>
      </c>
      <c r="L159" s="157">
        <f t="shared" si="4"/>
        <v>768830.4</v>
      </c>
      <c r="M159" s="157">
        <f t="shared" si="5"/>
        <v>167667.484</v>
      </c>
    </row>
    <row r="160" ht="14.25" customHeight="1">
      <c r="H160" s="156">
        <f t="shared" si="6"/>
        <v>11618</v>
      </c>
      <c r="I160" s="157">
        <f t="shared" si="1"/>
        <v>295846.561</v>
      </c>
      <c r="J160" s="157">
        <f t="shared" si="2"/>
        <v>307200.728</v>
      </c>
      <c r="K160" s="157">
        <f t="shared" si="3"/>
        <v>603047.289</v>
      </c>
      <c r="L160" s="157">
        <f t="shared" si="4"/>
        <v>773758.8</v>
      </c>
      <c r="M160" s="157">
        <f t="shared" si="5"/>
        <v>170711.511</v>
      </c>
    </row>
    <row r="161" ht="14.25" customHeight="1">
      <c r="H161" s="156">
        <f t="shared" si="6"/>
        <v>11692</v>
      </c>
      <c r="I161" s="157">
        <f t="shared" si="1"/>
        <v>297730.934</v>
      </c>
      <c r="J161" s="157">
        <f t="shared" si="2"/>
        <v>307200.728</v>
      </c>
      <c r="K161" s="157">
        <f t="shared" si="3"/>
        <v>604931.662</v>
      </c>
      <c r="L161" s="157">
        <f t="shared" si="4"/>
        <v>778687.2</v>
      </c>
      <c r="M161" s="157">
        <f t="shared" si="5"/>
        <v>173755.538</v>
      </c>
    </row>
    <row r="162" ht="14.25" customHeight="1">
      <c r="H162" s="156">
        <f t="shared" si="6"/>
        <v>11766</v>
      </c>
      <c r="I162" s="157">
        <f t="shared" si="1"/>
        <v>299615.307</v>
      </c>
      <c r="J162" s="157">
        <f t="shared" si="2"/>
        <v>307200.728</v>
      </c>
      <c r="K162" s="157">
        <f t="shared" si="3"/>
        <v>606816.035</v>
      </c>
      <c r="L162" s="157">
        <f t="shared" si="4"/>
        <v>783615.6</v>
      </c>
      <c r="M162" s="157">
        <f t="shared" si="5"/>
        <v>176799.565</v>
      </c>
    </row>
    <row r="163" ht="14.25" customHeight="1">
      <c r="H163" s="156">
        <f t="shared" si="6"/>
        <v>11840</v>
      </c>
      <c r="I163" s="157">
        <f t="shared" si="1"/>
        <v>301499.68</v>
      </c>
      <c r="J163" s="157">
        <f t="shared" si="2"/>
        <v>307200.728</v>
      </c>
      <c r="K163" s="157">
        <f t="shared" si="3"/>
        <v>608700.408</v>
      </c>
      <c r="L163" s="157">
        <f t="shared" si="4"/>
        <v>788544</v>
      </c>
      <c r="M163" s="157">
        <f t="shared" si="5"/>
        <v>179843.592</v>
      </c>
    </row>
    <row r="164" ht="14.25" customHeight="1">
      <c r="H164" s="156">
        <f t="shared" si="6"/>
        <v>11914</v>
      </c>
      <c r="I164" s="157">
        <f t="shared" si="1"/>
        <v>303384.053</v>
      </c>
      <c r="J164" s="157">
        <f t="shared" si="2"/>
        <v>307200.728</v>
      </c>
      <c r="K164" s="157">
        <f t="shared" si="3"/>
        <v>610584.781</v>
      </c>
      <c r="L164" s="157">
        <f t="shared" si="4"/>
        <v>793472.4</v>
      </c>
      <c r="M164" s="157">
        <f t="shared" si="5"/>
        <v>182887.619</v>
      </c>
    </row>
    <row r="165" ht="14.25" customHeight="1">
      <c r="H165" s="156">
        <f t="shared" si="6"/>
        <v>11988</v>
      </c>
      <c r="I165" s="157">
        <f t="shared" si="1"/>
        <v>305268.426</v>
      </c>
      <c r="J165" s="157">
        <f t="shared" si="2"/>
        <v>307200.728</v>
      </c>
      <c r="K165" s="157">
        <f t="shared" si="3"/>
        <v>612469.154</v>
      </c>
      <c r="L165" s="157">
        <f t="shared" si="4"/>
        <v>798400.8</v>
      </c>
      <c r="M165" s="157">
        <f t="shared" si="5"/>
        <v>185931.646</v>
      </c>
    </row>
    <row r="166" ht="14.25" customHeight="1">
      <c r="H166" s="156">
        <f t="shared" si="6"/>
        <v>12062</v>
      </c>
      <c r="I166" s="157">
        <f t="shared" si="1"/>
        <v>307152.799</v>
      </c>
      <c r="J166" s="157">
        <f t="shared" si="2"/>
        <v>307200.728</v>
      </c>
      <c r="K166" s="157">
        <f t="shared" si="3"/>
        <v>614353.527</v>
      </c>
      <c r="L166" s="157">
        <f t="shared" si="4"/>
        <v>803329.2</v>
      </c>
      <c r="M166" s="157">
        <f t="shared" si="5"/>
        <v>188975.673</v>
      </c>
    </row>
    <row r="167" ht="14.25" customHeight="1">
      <c r="H167" s="156">
        <f t="shared" si="6"/>
        <v>12136</v>
      </c>
      <c r="I167" s="157">
        <f t="shared" si="1"/>
        <v>309037.172</v>
      </c>
      <c r="J167" s="157">
        <f t="shared" si="2"/>
        <v>307200.728</v>
      </c>
      <c r="K167" s="157">
        <f t="shared" si="3"/>
        <v>616237.9</v>
      </c>
      <c r="L167" s="157">
        <f t="shared" si="4"/>
        <v>808257.6</v>
      </c>
      <c r="M167" s="157">
        <f t="shared" si="5"/>
        <v>192019.7</v>
      </c>
    </row>
    <row r="168" ht="14.25" customHeight="1">
      <c r="H168" s="156">
        <f t="shared" si="6"/>
        <v>12210</v>
      </c>
      <c r="I168" s="157">
        <f t="shared" si="1"/>
        <v>310921.545</v>
      </c>
      <c r="J168" s="157">
        <f t="shared" si="2"/>
        <v>307200.728</v>
      </c>
      <c r="K168" s="157">
        <f t="shared" si="3"/>
        <v>618122.273</v>
      </c>
      <c r="L168" s="157">
        <f t="shared" si="4"/>
        <v>813186</v>
      </c>
      <c r="M168" s="157">
        <f t="shared" si="5"/>
        <v>195063.727</v>
      </c>
    </row>
    <row r="169" ht="14.25" customHeight="1">
      <c r="H169" s="156">
        <f t="shared" si="6"/>
        <v>12284</v>
      </c>
      <c r="I169" s="157">
        <f t="shared" si="1"/>
        <v>312805.918</v>
      </c>
      <c r="J169" s="157">
        <f t="shared" si="2"/>
        <v>307200.728</v>
      </c>
      <c r="K169" s="157">
        <f t="shared" si="3"/>
        <v>620006.646</v>
      </c>
      <c r="L169" s="157">
        <f t="shared" si="4"/>
        <v>818114.4</v>
      </c>
      <c r="M169" s="157">
        <f t="shared" si="5"/>
        <v>198107.754</v>
      </c>
    </row>
    <row r="170" ht="14.25" customHeight="1">
      <c r="H170" s="156">
        <f t="shared" si="6"/>
        <v>12358</v>
      </c>
      <c r="I170" s="157">
        <f t="shared" si="1"/>
        <v>314690.291</v>
      </c>
      <c r="J170" s="157">
        <f t="shared" si="2"/>
        <v>307200.728</v>
      </c>
      <c r="K170" s="157">
        <f t="shared" si="3"/>
        <v>621891.019</v>
      </c>
      <c r="L170" s="157">
        <f t="shared" si="4"/>
        <v>823042.8</v>
      </c>
      <c r="M170" s="157">
        <f t="shared" si="5"/>
        <v>201151.781</v>
      </c>
    </row>
    <row r="171" ht="14.25" customHeight="1">
      <c r="H171" s="156">
        <f t="shared" si="6"/>
        <v>12432</v>
      </c>
      <c r="I171" s="157">
        <f t="shared" si="1"/>
        <v>316574.664</v>
      </c>
      <c r="J171" s="157">
        <f t="shared" si="2"/>
        <v>307200.728</v>
      </c>
      <c r="K171" s="157">
        <f t="shared" si="3"/>
        <v>623775.392</v>
      </c>
      <c r="L171" s="157">
        <f t="shared" si="4"/>
        <v>827971.2</v>
      </c>
      <c r="M171" s="157">
        <f t="shared" si="5"/>
        <v>204195.808</v>
      </c>
    </row>
    <row r="172" ht="14.25" customHeight="1">
      <c r="H172" s="156">
        <f t="shared" si="6"/>
        <v>12506</v>
      </c>
      <c r="I172" s="157">
        <f t="shared" si="1"/>
        <v>318459.037</v>
      </c>
      <c r="J172" s="157">
        <f t="shared" si="2"/>
        <v>307200.728</v>
      </c>
      <c r="K172" s="157">
        <f t="shared" si="3"/>
        <v>625659.765</v>
      </c>
      <c r="L172" s="157">
        <f t="shared" si="4"/>
        <v>832899.6</v>
      </c>
      <c r="M172" s="157">
        <f t="shared" si="5"/>
        <v>207239.835</v>
      </c>
    </row>
    <row r="173" ht="14.25" customHeight="1">
      <c r="H173" s="156">
        <f t="shared" si="6"/>
        <v>12580</v>
      </c>
      <c r="I173" s="157">
        <f t="shared" si="1"/>
        <v>320343.41</v>
      </c>
      <c r="J173" s="157">
        <f t="shared" si="2"/>
        <v>307200.728</v>
      </c>
      <c r="K173" s="157">
        <f t="shared" si="3"/>
        <v>627544.138</v>
      </c>
      <c r="L173" s="157">
        <f t="shared" si="4"/>
        <v>837828</v>
      </c>
      <c r="M173" s="157">
        <f t="shared" si="5"/>
        <v>210283.862</v>
      </c>
    </row>
    <row r="174" ht="14.25" customHeight="1">
      <c r="H174" s="156">
        <f t="shared" si="6"/>
        <v>12654</v>
      </c>
      <c r="I174" s="157">
        <f t="shared" si="1"/>
        <v>322227.783</v>
      </c>
      <c r="J174" s="157">
        <f t="shared" si="2"/>
        <v>307200.728</v>
      </c>
      <c r="K174" s="157">
        <f t="shared" si="3"/>
        <v>629428.511</v>
      </c>
      <c r="L174" s="157">
        <f t="shared" si="4"/>
        <v>842756.4</v>
      </c>
      <c r="M174" s="157">
        <f t="shared" si="5"/>
        <v>213327.889</v>
      </c>
    </row>
    <row r="175" ht="14.25" customHeight="1">
      <c r="H175" s="156">
        <f t="shared" si="6"/>
        <v>12728</v>
      </c>
      <c r="I175" s="157">
        <f t="shared" si="1"/>
        <v>324112.156</v>
      </c>
      <c r="J175" s="157">
        <f t="shared" si="2"/>
        <v>307200.728</v>
      </c>
      <c r="K175" s="157">
        <f t="shared" si="3"/>
        <v>631312.884</v>
      </c>
      <c r="L175" s="157">
        <f t="shared" si="4"/>
        <v>847684.8</v>
      </c>
      <c r="M175" s="157">
        <f t="shared" si="5"/>
        <v>216371.916</v>
      </c>
    </row>
    <row r="176" ht="14.25" customHeight="1">
      <c r="H176" s="156">
        <f t="shared" si="6"/>
        <v>12802</v>
      </c>
      <c r="I176" s="157">
        <f t="shared" si="1"/>
        <v>325996.529</v>
      </c>
      <c r="J176" s="157">
        <f t="shared" si="2"/>
        <v>307200.728</v>
      </c>
      <c r="K176" s="157">
        <f t="shared" si="3"/>
        <v>633197.257</v>
      </c>
      <c r="L176" s="157">
        <f t="shared" si="4"/>
        <v>852613.2</v>
      </c>
      <c r="M176" s="157">
        <f t="shared" si="5"/>
        <v>219415.943</v>
      </c>
    </row>
    <row r="177" ht="14.25" customHeight="1">
      <c r="H177" s="156">
        <f t="shared" si="6"/>
        <v>12876</v>
      </c>
      <c r="I177" s="157">
        <f t="shared" si="1"/>
        <v>327880.902</v>
      </c>
      <c r="J177" s="157">
        <f t="shared" si="2"/>
        <v>307200.728</v>
      </c>
      <c r="K177" s="157">
        <f t="shared" si="3"/>
        <v>635081.63</v>
      </c>
      <c r="L177" s="157">
        <f t="shared" si="4"/>
        <v>857541.6</v>
      </c>
      <c r="M177" s="157">
        <f t="shared" si="5"/>
        <v>222459.97</v>
      </c>
    </row>
    <row r="178" ht="14.25" customHeight="1">
      <c r="H178" s="156">
        <f t="shared" si="6"/>
        <v>12950</v>
      </c>
      <c r="I178" s="157">
        <f t="shared" si="1"/>
        <v>329765.275</v>
      </c>
      <c r="J178" s="157">
        <f t="shared" si="2"/>
        <v>307200.728</v>
      </c>
      <c r="K178" s="157">
        <f t="shared" si="3"/>
        <v>636966.003</v>
      </c>
      <c r="L178" s="157">
        <f t="shared" si="4"/>
        <v>862470</v>
      </c>
      <c r="M178" s="157">
        <f t="shared" si="5"/>
        <v>225503.997</v>
      </c>
    </row>
    <row r="179" ht="14.25" customHeight="1">
      <c r="H179" s="156">
        <f t="shared" si="6"/>
        <v>13024</v>
      </c>
      <c r="I179" s="157">
        <f t="shared" si="1"/>
        <v>331649.648</v>
      </c>
      <c r="J179" s="157">
        <f t="shared" si="2"/>
        <v>307200.728</v>
      </c>
      <c r="K179" s="157">
        <f t="shared" si="3"/>
        <v>638850.376</v>
      </c>
      <c r="L179" s="157">
        <f t="shared" si="4"/>
        <v>867398.4</v>
      </c>
      <c r="M179" s="157">
        <f t="shared" si="5"/>
        <v>228548.024</v>
      </c>
    </row>
    <row r="180" ht="14.25" customHeight="1">
      <c r="H180" s="156">
        <f t="shared" si="6"/>
        <v>13098</v>
      </c>
      <c r="I180" s="157">
        <f t="shared" si="1"/>
        <v>333534.021</v>
      </c>
      <c r="J180" s="157">
        <f t="shared" si="2"/>
        <v>307200.728</v>
      </c>
      <c r="K180" s="157">
        <f t="shared" si="3"/>
        <v>640734.749</v>
      </c>
      <c r="L180" s="157">
        <f t="shared" si="4"/>
        <v>872326.8</v>
      </c>
      <c r="M180" s="157">
        <f t="shared" si="5"/>
        <v>231592.051</v>
      </c>
    </row>
    <row r="181" ht="14.25" customHeight="1">
      <c r="H181" s="156">
        <f t="shared" si="6"/>
        <v>13172</v>
      </c>
      <c r="I181" s="157">
        <f t="shared" si="1"/>
        <v>335418.394</v>
      </c>
      <c r="J181" s="157">
        <f t="shared" si="2"/>
        <v>307200.728</v>
      </c>
      <c r="K181" s="157">
        <f t="shared" si="3"/>
        <v>642619.122</v>
      </c>
      <c r="L181" s="157">
        <f t="shared" si="4"/>
        <v>877255.2</v>
      </c>
      <c r="M181" s="157">
        <f t="shared" si="5"/>
        <v>234636.078</v>
      </c>
    </row>
    <row r="182" ht="14.25" customHeight="1">
      <c r="H182" s="156">
        <f t="shared" si="6"/>
        <v>13246</v>
      </c>
      <c r="I182" s="157">
        <f t="shared" si="1"/>
        <v>337302.767</v>
      </c>
      <c r="J182" s="157">
        <f t="shared" si="2"/>
        <v>307200.728</v>
      </c>
      <c r="K182" s="157">
        <f t="shared" si="3"/>
        <v>644503.495</v>
      </c>
      <c r="L182" s="157">
        <f t="shared" si="4"/>
        <v>882183.6</v>
      </c>
      <c r="M182" s="157">
        <f t="shared" si="5"/>
        <v>237680.105</v>
      </c>
    </row>
    <row r="183" ht="14.25" customHeight="1">
      <c r="H183" s="156">
        <f t="shared" si="6"/>
        <v>13320</v>
      </c>
      <c r="I183" s="157">
        <f t="shared" si="1"/>
        <v>339187.14</v>
      </c>
      <c r="J183" s="157">
        <f t="shared" si="2"/>
        <v>307200.728</v>
      </c>
      <c r="K183" s="157">
        <f t="shared" si="3"/>
        <v>646387.868</v>
      </c>
      <c r="L183" s="157">
        <f t="shared" si="4"/>
        <v>887112</v>
      </c>
      <c r="M183" s="157">
        <f t="shared" si="5"/>
        <v>240724.132</v>
      </c>
    </row>
    <row r="184" ht="14.25" customHeight="1">
      <c r="H184" s="156">
        <f t="shared" si="6"/>
        <v>13394</v>
      </c>
      <c r="I184" s="157">
        <f t="shared" si="1"/>
        <v>341071.513</v>
      </c>
      <c r="J184" s="157">
        <f t="shared" si="2"/>
        <v>307200.728</v>
      </c>
      <c r="K184" s="157">
        <f t="shared" si="3"/>
        <v>648272.241</v>
      </c>
      <c r="L184" s="157">
        <f t="shared" si="4"/>
        <v>892040.4</v>
      </c>
      <c r="M184" s="157">
        <f t="shared" si="5"/>
        <v>243768.159</v>
      </c>
    </row>
    <row r="185" ht="14.25" customHeight="1">
      <c r="H185" s="156">
        <f t="shared" si="6"/>
        <v>13468</v>
      </c>
      <c r="I185" s="157">
        <f t="shared" si="1"/>
        <v>342955.886</v>
      </c>
      <c r="J185" s="157">
        <f t="shared" si="2"/>
        <v>307200.728</v>
      </c>
      <c r="K185" s="157">
        <f t="shared" si="3"/>
        <v>650156.614</v>
      </c>
      <c r="L185" s="157">
        <f t="shared" si="4"/>
        <v>896968.8</v>
      </c>
      <c r="M185" s="157">
        <f t="shared" si="5"/>
        <v>246812.186</v>
      </c>
    </row>
    <row r="186" ht="14.25" customHeight="1">
      <c r="H186" s="156">
        <f t="shared" si="6"/>
        <v>13542</v>
      </c>
      <c r="I186" s="157">
        <f t="shared" si="1"/>
        <v>344840.259</v>
      </c>
      <c r="J186" s="157">
        <f t="shared" si="2"/>
        <v>307200.728</v>
      </c>
      <c r="K186" s="157">
        <f t="shared" si="3"/>
        <v>652040.987</v>
      </c>
      <c r="L186" s="157">
        <f t="shared" si="4"/>
        <v>901897.2</v>
      </c>
      <c r="M186" s="157">
        <f t="shared" si="5"/>
        <v>249856.213</v>
      </c>
    </row>
    <row r="187" ht="14.25" customHeight="1">
      <c r="H187" s="156">
        <f t="shared" si="6"/>
        <v>13616</v>
      </c>
      <c r="I187" s="157">
        <f t="shared" si="1"/>
        <v>346724.632</v>
      </c>
      <c r="J187" s="157">
        <f t="shared" si="2"/>
        <v>307200.728</v>
      </c>
      <c r="K187" s="157">
        <f t="shared" si="3"/>
        <v>653925.36</v>
      </c>
      <c r="L187" s="157">
        <f t="shared" si="4"/>
        <v>906825.6</v>
      </c>
      <c r="M187" s="157">
        <f t="shared" si="5"/>
        <v>252900.24</v>
      </c>
    </row>
    <row r="188" ht="14.25" customHeight="1">
      <c r="H188" s="156">
        <f t="shared" si="6"/>
        <v>13690</v>
      </c>
      <c r="I188" s="157">
        <f t="shared" si="1"/>
        <v>348609.005</v>
      </c>
      <c r="J188" s="157">
        <f t="shared" si="2"/>
        <v>307200.728</v>
      </c>
      <c r="K188" s="157">
        <f t="shared" si="3"/>
        <v>655809.733</v>
      </c>
      <c r="L188" s="157">
        <f t="shared" si="4"/>
        <v>911754</v>
      </c>
      <c r="M188" s="157">
        <f t="shared" si="5"/>
        <v>255944.267</v>
      </c>
    </row>
    <row r="189" ht="14.25" customHeight="1">
      <c r="H189" s="156">
        <f t="shared" si="6"/>
        <v>13764</v>
      </c>
      <c r="I189" s="157">
        <f t="shared" si="1"/>
        <v>350493.378</v>
      </c>
      <c r="J189" s="157">
        <f t="shared" si="2"/>
        <v>307200.728</v>
      </c>
      <c r="K189" s="157">
        <f t="shared" si="3"/>
        <v>657694.106</v>
      </c>
      <c r="L189" s="157">
        <f t="shared" si="4"/>
        <v>916682.4</v>
      </c>
      <c r="M189" s="157">
        <f t="shared" si="5"/>
        <v>258988.294</v>
      </c>
    </row>
    <row r="190" ht="14.25" customHeight="1">
      <c r="H190" s="156">
        <f t="shared" si="6"/>
        <v>13838</v>
      </c>
      <c r="I190" s="157">
        <f t="shared" si="1"/>
        <v>352377.751</v>
      </c>
      <c r="J190" s="157">
        <f t="shared" si="2"/>
        <v>307200.728</v>
      </c>
      <c r="K190" s="157">
        <f t="shared" si="3"/>
        <v>659578.479</v>
      </c>
      <c r="L190" s="157">
        <f t="shared" si="4"/>
        <v>921610.8</v>
      </c>
      <c r="M190" s="157">
        <f t="shared" si="5"/>
        <v>262032.321</v>
      </c>
    </row>
    <row r="191" ht="14.25" customHeight="1">
      <c r="H191" s="156">
        <f t="shared" si="6"/>
        <v>13912</v>
      </c>
      <c r="I191" s="157">
        <f t="shared" si="1"/>
        <v>354262.124</v>
      </c>
      <c r="J191" s="157">
        <f t="shared" si="2"/>
        <v>307200.728</v>
      </c>
      <c r="K191" s="157">
        <f t="shared" si="3"/>
        <v>661462.852</v>
      </c>
      <c r="L191" s="157">
        <f t="shared" si="4"/>
        <v>926539.2</v>
      </c>
      <c r="M191" s="157">
        <f t="shared" si="5"/>
        <v>265076.348</v>
      </c>
    </row>
    <row r="192" ht="14.25" customHeight="1">
      <c r="H192" s="156">
        <f t="shared" si="6"/>
        <v>13986</v>
      </c>
      <c r="I192" s="157">
        <f t="shared" si="1"/>
        <v>356146.497</v>
      </c>
      <c r="J192" s="157">
        <f t="shared" si="2"/>
        <v>307200.728</v>
      </c>
      <c r="K192" s="157">
        <f t="shared" si="3"/>
        <v>663347.225</v>
      </c>
      <c r="L192" s="157">
        <f t="shared" si="4"/>
        <v>931467.6</v>
      </c>
      <c r="M192" s="157">
        <f t="shared" si="5"/>
        <v>268120.375</v>
      </c>
    </row>
    <row r="193" ht="14.25" customHeight="1">
      <c r="H193" s="156">
        <f t="shared" si="6"/>
        <v>14060</v>
      </c>
      <c r="I193" s="157">
        <f t="shared" si="1"/>
        <v>358030.87</v>
      </c>
      <c r="J193" s="157">
        <f t="shared" si="2"/>
        <v>307200.728</v>
      </c>
      <c r="K193" s="157">
        <f t="shared" si="3"/>
        <v>665231.598</v>
      </c>
      <c r="L193" s="157">
        <f t="shared" si="4"/>
        <v>936396</v>
      </c>
      <c r="M193" s="157">
        <f t="shared" si="5"/>
        <v>271164.402</v>
      </c>
    </row>
    <row r="194" ht="14.25" customHeight="1">
      <c r="H194" s="156">
        <f t="shared" si="6"/>
        <v>14134</v>
      </c>
      <c r="I194" s="157">
        <f t="shared" si="1"/>
        <v>359915.243</v>
      </c>
      <c r="J194" s="157">
        <f t="shared" si="2"/>
        <v>307200.728</v>
      </c>
      <c r="K194" s="157">
        <f t="shared" si="3"/>
        <v>667115.971</v>
      </c>
      <c r="L194" s="157">
        <f t="shared" si="4"/>
        <v>941324.4</v>
      </c>
      <c r="M194" s="157">
        <f t="shared" si="5"/>
        <v>274208.429</v>
      </c>
    </row>
    <row r="195" ht="14.25" customHeight="1">
      <c r="H195" s="156">
        <f t="shared" si="6"/>
        <v>14208</v>
      </c>
      <c r="I195" s="157">
        <f t="shared" si="1"/>
        <v>361799.616</v>
      </c>
      <c r="J195" s="157">
        <f t="shared" si="2"/>
        <v>307200.728</v>
      </c>
      <c r="K195" s="157">
        <f t="shared" si="3"/>
        <v>669000.344</v>
      </c>
      <c r="L195" s="157">
        <f t="shared" si="4"/>
        <v>946252.8</v>
      </c>
      <c r="M195" s="157">
        <f t="shared" si="5"/>
        <v>277252.456</v>
      </c>
    </row>
    <row r="196" ht="14.25" customHeight="1">
      <c r="H196" s="156">
        <f t="shared" si="6"/>
        <v>14282</v>
      </c>
      <c r="I196" s="157">
        <f t="shared" si="1"/>
        <v>363683.989</v>
      </c>
      <c r="J196" s="157">
        <f t="shared" si="2"/>
        <v>307200.728</v>
      </c>
      <c r="K196" s="157">
        <f t="shared" si="3"/>
        <v>670884.717</v>
      </c>
      <c r="L196" s="157">
        <f t="shared" si="4"/>
        <v>951181.2</v>
      </c>
      <c r="M196" s="157">
        <f t="shared" si="5"/>
        <v>280296.483</v>
      </c>
    </row>
    <row r="197" ht="14.25" customHeight="1">
      <c r="H197" s="156">
        <f t="shared" si="6"/>
        <v>14356</v>
      </c>
      <c r="I197" s="157">
        <f t="shared" si="1"/>
        <v>365568.362</v>
      </c>
      <c r="J197" s="157">
        <f t="shared" si="2"/>
        <v>307200.728</v>
      </c>
      <c r="K197" s="157">
        <f t="shared" si="3"/>
        <v>672769.09</v>
      </c>
      <c r="L197" s="157">
        <f t="shared" si="4"/>
        <v>956109.6</v>
      </c>
      <c r="M197" s="157">
        <f t="shared" si="5"/>
        <v>283340.51</v>
      </c>
    </row>
    <row r="198" ht="14.25" customHeight="1">
      <c r="H198" s="156">
        <f t="shared" si="6"/>
        <v>14430</v>
      </c>
      <c r="I198" s="157">
        <f t="shared" si="1"/>
        <v>367452.735</v>
      </c>
      <c r="J198" s="157">
        <f t="shared" si="2"/>
        <v>307200.728</v>
      </c>
      <c r="K198" s="157">
        <f t="shared" si="3"/>
        <v>674653.463</v>
      </c>
      <c r="L198" s="157">
        <f t="shared" si="4"/>
        <v>961038</v>
      </c>
      <c r="M198" s="157">
        <f t="shared" si="5"/>
        <v>286384.537</v>
      </c>
    </row>
    <row r="199" ht="14.25" customHeight="1">
      <c r="H199" s="156">
        <f t="shared" si="6"/>
        <v>14504</v>
      </c>
      <c r="I199" s="157">
        <f t="shared" si="1"/>
        <v>369337.108</v>
      </c>
      <c r="J199" s="157">
        <f t="shared" si="2"/>
        <v>307200.728</v>
      </c>
      <c r="K199" s="157">
        <f t="shared" si="3"/>
        <v>676537.836</v>
      </c>
      <c r="L199" s="157">
        <f t="shared" si="4"/>
        <v>965966.4</v>
      </c>
      <c r="M199" s="157">
        <f t="shared" si="5"/>
        <v>289428.564</v>
      </c>
    </row>
    <row r="200" ht="14.25" customHeight="1">
      <c r="H200" s="156">
        <f t="shared" si="6"/>
        <v>14578</v>
      </c>
      <c r="I200" s="157">
        <f t="shared" si="1"/>
        <v>371221.481</v>
      </c>
      <c r="J200" s="157">
        <f t="shared" si="2"/>
        <v>307200.728</v>
      </c>
      <c r="K200" s="157">
        <f t="shared" si="3"/>
        <v>678422.209</v>
      </c>
      <c r="L200" s="157">
        <f t="shared" si="4"/>
        <v>970894.8</v>
      </c>
      <c r="M200" s="157">
        <f t="shared" si="5"/>
        <v>292472.591</v>
      </c>
    </row>
    <row r="201" ht="14.25" customHeight="1">
      <c r="H201" s="156">
        <f t="shared" si="6"/>
        <v>14652</v>
      </c>
      <c r="I201" s="157">
        <f t="shared" si="1"/>
        <v>373105.854</v>
      </c>
      <c r="J201" s="157">
        <f t="shared" si="2"/>
        <v>307200.728</v>
      </c>
      <c r="K201" s="157">
        <f t="shared" si="3"/>
        <v>680306.582</v>
      </c>
      <c r="L201" s="157">
        <f t="shared" si="4"/>
        <v>975823.2</v>
      </c>
      <c r="M201" s="157">
        <f t="shared" si="5"/>
        <v>295516.618</v>
      </c>
    </row>
    <row r="202" ht="14.25" customHeight="1">
      <c r="H202" s="156">
        <f t="shared" si="6"/>
        <v>14726</v>
      </c>
      <c r="I202" s="157">
        <f t="shared" si="1"/>
        <v>374990.227</v>
      </c>
      <c r="J202" s="157">
        <f t="shared" si="2"/>
        <v>307200.728</v>
      </c>
      <c r="K202" s="157">
        <f t="shared" si="3"/>
        <v>682190.955</v>
      </c>
      <c r="L202" s="157">
        <f t="shared" si="4"/>
        <v>980751.6</v>
      </c>
      <c r="M202" s="157">
        <f t="shared" si="5"/>
        <v>298560.645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5:D15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6" width="14.71"/>
    <col customWidth="1" min="7" max="7" width="15.71"/>
    <col customWidth="1" min="8" max="8" width="17.71"/>
    <col customWidth="1" min="9" max="10" width="15.71"/>
    <col customWidth="1" min="11" max="26" width="9.14"/>
  </cols>
  <sheetData>
    <row r="1" ht="14.25" customHeight="1">
      <c r="A1" s="164" t="s">
        <v>414</v>
      </c>
      <c r="B1" s="5" t="s">
        <v>415</v>
      </c>
      <c r="C1" s="5" t="s">
        <v>416</v>
      </c>
      <c r="D1" s="5" t="s">
        <v>417</v>
      </c>
      <c r="E1" s="5" t="s">
        <v>418</v>
      </c>
      <c r="F1" s="5" t="s">
        <v>419</v>
      </c>
      <c r="G1" s="5" t="s">
        <v>420</v>
      </c>
      <c r="H1" s="5" t="s">
        <v>421</v>
      </c>
      <c r="I1" s="5" t="s">
        <v>422</v>
      </c>
      <c r="J1" s="5" t="s">
        <v>423</v>
      </c>
    </row>
    <row r="2" ht="14.25" customHeight="1">
      <c r="A2" s="165" t="str">
        <f>Vendas!A9</f>
        <v>PRESTACIÓN DE SERVIZOS</v>
      </c>
      <c r="B2" s="7">
        <f>Vendas!C12</f>
        <v>25</v>
      </c>
      <c r="C2" s="7" t="str">
        <f>Aprovisionamento!C7</f>
        <v/>
      </c>
      <c r="D2" s="7">
        <f t="shared" ref="D2:D102" si="1">IF(B2=0,0,C2/B2)</f>
        <v>0</v>
      </c>
      <c r="E2" s="7">
        <f t="shared" ref="E2:E102" si="2">1-D2</f>
        <v>1</v>
      </c>
      <c r="F2" s="7">
        <f>Vendas!O$13</f>
        <v>200000</v>
      </c>
      <c r="G2" s="166">
        <f t="shared" ref="G2:G102" si="3">IF(F$103=0,0,F2/F$103)</f>
        <v>0.3753753754</v>
      </c>
      <c r="H2" s="167">
        <f t="shared" ref="H2:H102" si="4">E2*G2</f>
        <v>0.3753753754</v>
      </c>
      <c r="I2" s="158">
        <f t="shared" ref="I2:I102" si="5">IF(G2&gt;0,ROUNDUP(B$110*G2/B2,0),0)</f>
        <v>7469</v>
      </c>
    </row>
    <row r="3" ht="14.25" customHeight="1">
      <c r="A3" s="165" t="str">
        <f>Vendas!A19</f>
        <v>PRODUTO 1</v>
      </c>
      <c r="B3" s="7">
        <f>Vendas!C22</f>
        <v>1200</v>
      </c>
      <c r="C3" s="7">
        <f>Aprovisionamento!C11</f>
        <v>720</v>
      </c>
      <c r="D3" s="7">
        <f t="shared" si="1"/>
        <v>0.6</v>
      </c>
      <c r="E3" s="7">
        <f t="shared" si="2"/>
        <v>0.4</v>
      </c>
      <c r="F3" s="7">
        <f>Vendas!O$23</f>
        <v>168000</v>
      </c>
      <c r="G3" s="166">
        <f t="shared" si="3"/>
        <v>0.3153153153</v>
      </c>
      <c r="H3" s="167">
        <f t="shared" si="4"/>
        <v>0.1261261261</v>
      </c>
      <c r="I3" s="158">
        <f t="shared" si="5"/>
        <v>131</v>
      </c>
      <c r="J3" s="127">
        <f t="shared" ref="J3:J102" si="6">IF(C3&gt;0,F3/B3*C3,0)</f>
        <v>100800</v>
      </c>
    </row>
    <row r="4" ht="14.25" customHeight="1">
      <c r="A4" s="165" t="str">
        <f>Vendas!A29</f>
        <v>PRODUTO 2</v>
      </c>
      <c r="B4" s="7">
        <f>Vendas!C32</f>
        <v>500</v>
      </c>
      <c r="C4" s="7">
        <f>Aprovisionamento!C21</f>
        <v>310</v>
      </c>
      <c r="D4" s="7">
        <f t="shared" si="1"/>
        <v>0.62</v>
      </c>
      <c r="E4" s="7">
        <f t="shared" si="2"/>
        <v>0.38</v>
      </c>
      <c r="F4" s="7">
        <f>Vendas!O$33</f>
        <v>150000</v>
      </c>
      <c r="G4" s="166">
        <f t="shared" si="3"/>
        <v>0.2815315315</v>
      </c>
      <c r="H4" s="167">
        <f t="shared" si="4"/>
        <v>0.106981982</v>
      </c>
      <c r="I4" s="158">
        <f t="shared" si="5"/>
        <v>281</v>
      </c>
      <c r="J4" s="127">
        <f t="shared" si="6"/>
        <v>93000</v>
      </c>
    </row>
    <row r="5" ht="14.25" customHeight="1">
      <c r="A5" s="165" t="str">
        <f>Vendas!A39</f>
        <v>PRODUTO 3</v>
      </c>
      <c r="B5" s="7">
        <f>Vendas!C42</f>
        <v>200</v>
      </c>
      <c r="C5" s="7">
        <f>Aprovisionamento!C31</f>
        <v>134</v>
      </c>
      <c r="D5" s="7">
        <f t="shared" si="1"/>
        <v>0.67</v>
      </c>
      <c r="E5" s="7">
        <f t="shared" si="2"/>
        <v>0.33</v>
      </c>
      <c r="F5" s="7">
        <f>Vendas!O$43</f>
        <v>14800</v>
      </c>
      <c r="G5" s="166">
        <f t="shared" si="3"/>
        <v>0.02777777778</v>
      </c>
      <c r="H5" s="167">
        <f t="shared" si="4"/>
        <v>0.009166666667</v>
      </c>
      <c r="I5" s="158">
        <f t="shared" si="5"/>
        <v>70</v>
      </c>
      <c r="J5" s="127">
        <f t="shared" si="6"/>
        <v>9916</v>
      </c>
    </row>
    <row r="6" ht="14.25" customHeight="1">
      <c r="A6" s="165" t="str">
        <f>Vendas!A49</f>
        <v/>
      </c>
      <c r="B6" s="7" t="str">
        <f>Vendas!C52</f>
        <v/>
      </c>
      <c r="C6" s="7">
        <f>Aprovisionamento!C41</f>
        <v>0</v>
      </c>
      <c r="D6" s="7">
        <f t="shared" si="1"/>
        <v>0</v>
      </c>
      <c r="E6" s="7">
        <f t="shared" si="2"/>
        <v>1</v>
      </c>
      <c r="F6" s="7" t="str">
        <f>Vendas!O$53</f>
        <v/>
      </c>
      <c r="G6" s="166">
        <f t="shared" si="3"/>
        <v>0</v>
      </c>
      <c r="H6" s="167">
        <f t="shared" si="4"/>
        <v>0</v>
      </c>
      <c r="I6" s="158">
        <f t="shared" si="5"/>
        <v>0</v>
      </c>
      <c r="J6" s="127">
        <f t="shared" si="6"/>
        <v>0</v>
      </c>
    </row>
    <row r="7" ht="14.25" customHeight="1">
      <c r="A7" s="165" t="str">
        <f>Vendas!A59</f>
        <v/>
      </c>
      <c r="B7" s="7" t="str">
        <f>Vendas!C62</f>
        <v/>
      </c>
      <c r="C7" s="7">
        <f>Aprovisionamento!C51</f>
        <v>0</v>
      </c>
      <c r="D7" s="7">
        <f t="shared" si="1"/>
        <v>0</v>
      </c>
      <c r="E7" s="7">
        <f t="shared" si="2"/>
        <v>1</v>
      </c>
      <c r="F7" s="7" t="str">
        <f>Vendas!O$63</f>
        <v/>
      </c>
      <c r="G7" s="166">
        <f t="shared" si="3"/>
        <v>0</v>
      </c>
      <c r="H7" s="167">
        <f t="shared" si="4"/>
        <v>0</v>
      </c>
      <c r="I7" s="158">
        <f t="shared" si="5"/>
        <v>0</v>
      </c>
      <c r="J7" s="127">
        <f t="shared" si="6"/>
        <v>0</v>
      </c>
    </row>
    <row r="8" ht="14.25" customHeight="1">
      <c r="A8" s="165" t="str">
        <f>Vendas!A69</f>
        <v/>
      </c>
      <c r="B8" s="7" t="str">
        <f>Vendas!C72</f>
        <v/>
      </c>
      <c r="C8" s="7">
        <f>Aprovisionamento!C61</f>
        <v>0</v>
      </c>
      <c r="D8" s="7">
        <f t="shared" si="1"/>
        <v>0</v>
      </c>
      <c r="E8" s="7">
        <f t="shared" si="2"/>
        <v>1</v>
      </c>
      <c r="F8" s="7" t="str">
        <f>Vendas!O$73</f>
        <v/>
      </c>
      <c r="G8" s="166">
        <f t="shared" si="3"/>
        <v>0</v>
      </c>
      <c r="H8" s="167">
        <f t="shared" si="4"/>
        <v>0</v>
      </c>
      <c r="I8" s="158">
        <f t="shared" si="5"/>
        <v>0</v>
      </c>
      <c r="J8" s="127">
        <f t="shared" si="6"/>
        <v>0</v>
      </c>
    </row>
    <row r="9" ht="14.25" customHeight="1">
      <c r="A9" s="165" t="str">
        <f>Vendas!A79</f>
        <v/>
      </c>
      <c r="B9" s="7" t="str">
        <f>Vendas!C82</f>
        <v/>
      </c>
      <c r="C9" s="7">
        <f>Aprovisionamento!C71</f>
        <v>0</v>
      </c>
      <c r="D9" s="7">
        <f t="shared" si="1"/>
        <v>0</v>
      </c>
      <c r="E9" s="7">
        <f t="shared" si="2"/>
        <v>1</v>
      </c>
      <c r="F9" s="7" t="str">
        <f>Vendas!O$83</f>
        <v/>
      </c>
      <c r="G9" s="166">
        <f t="shared" si="3"/>
        <v>0</v>
      </c>
      <c r="H9" s="167">
        <f t="shared" si="4"/>
        <v>0</v>
      </c>
      <c r="I9" s="158">
        <f t="shared" si="5"/>
        <v>0</v>
      </c>
      <c r="J9" s="127">
        <f t="shared" si="6"/>
        <v>0</v>
      </c>
    </row>
    <row r="10" ht="14.25" customHeight="1">
      <c r="A10" s="165" t="str">
        <f>Vendas!A89</f>
        <v/>
      </c>
      <c r="B10" s="7" t="str">
        <f>Vendas!C92</f>
        <v/>
      </c>
      <c r="C10" s="7">
        <f>Aprovisionamento!C81</f>
        <v>0</v>
      </c>
      <c r="D10" s="7">
        <f t="shared" si="1"/>
        <v>0</v>
      </c>
      <c r="E10" s="7">
        <f t="shared" si="2"/>
        <v>1</v>
      </c>
      <c r="F10" s="7" t="str">
        <f>Vendas!O$93</f>
        <v/>
      </c>
      <c r="G10" s="166">
        <f t="shared" si="3"/>
        <v>0</v>
      </c>
      <c r="H10" s="167">
        <f t="shared" si="4"/>
        <v>0</v>
      </c>
      <c r="I10" s="158">
        <f t="shared" si="5"/>
        <v>0</v>
      </c>
      <c r="J10" s="127">
        <f t="shared" si="6"/>
        <v>0</v>
      </c>
    </row>
    <row r="11" ht="14.25" customHeight="1">
      <c r="A11" s="165" t="str">
        <f>Vendas!A99</f>
        <v/>
      </c>
      <c r="B11" s="7" t="str">
        <f>Vendas!C102</f>
        <v/>
      </c>
      <c r="C11" s="7">
        <f>Aprovisionamento!C91</f>
        <v>0</v>
      </c>
      <c r="D11" s="7">
        <f t="shared" si="1"/>
        <v>0</v>
      </c>
      <c r="E11" s="7">
        <f t="shared" si="2"/>
        <v>1</v>
      </c>
      <c r="F11" s="7" t="str">
        <f>Vendas!O$103</f>
        <v/>
      </c>
      <c r="G11" s="166">
        <f t="shared" si="3"/>
        <v>0</v>
      </c>
      <c r="H11" s="167">
        <f t="shared" si="4"/>
        <v>0</v>
      </c>
      <c r="I11" s="158">
        <f t="shared" si="5"/>
        <v>0</v>
      </c>
      <c r="J11" s="127">
        <f t="shared" si="6"/>
        <v>0</v>
      </c>
    </row>
    <row r="12" ht="14.25" customHeight="1">
      <c r="A12" s="165" t="str">
        <f>Vendas!A109</f>
        <v/>
      </c>
      <c r="B12" s="7" t="str">
        <f>Vendas!C112</f>
        <v/>
      </c>
      <c r="C12" s="7">
        <f>Aprovisionamento!C101</f>
        <v>0</v>
      </c>
      <c r="D12" s="7">
        <f t="shared" si="1"/>
        <v>0</v>
      </c>
      <c r="E12" s="7">
        <f t="shared" si="2"/>
        <v>1</v>
      </c>
      <c r="F12" s="7" t="str">
        <f>Vendas!O$113</f>
        <v/>
      </c>
      <c r="G12" s="166">
        <f t="shared" si="3"/>
        <v>0</v>
      </c>
      <c r="H12" s="167">
        <f t="shared" si="4"/>
        <v>0</v>
      </c>
      <c r="I12" s="158">
        <f t="shared" si="5"/>
        <v>0</v>
      </c>
      <c r="J12" s="127">
        <f t="shared" si="6"/>
        <v>0</v>
      </c>
    </row>
    <row r="13" ht="14.25" customHeight="1">
      <c r="A13" s="165" t="str">
        <f>Vendas!A119</f>
        <v/>
      </c>
      <c r="B13" s="7" t="str">
        <f>Vendas!C122</f>
        <v/>
      </c>
      <c r="C13" s="7">
        <f>Aprovisionamento!C111</f>
        <v>0</v>
      </c>
      <c r="D13" s="7">
        <f t="shared" si="1"/>
        <v>0</v>
      </c>
      <c r="E13" s="7">
        <f t="shared" si="2"/>
        <v>1</v>
      </c>
      <c r="F13" s="7" t="str">
        <f>Vendas!O$123</f>
        <v/>
      </c>
      <c r="G13" s="166">
        <f t="shared" si="3"/>
        <v>0</v>
      </c>
      <c r="H13" s="167">
        <f t="shared" si="4"/>
        <v>0</v>
      </c>
      <c r="I13" s="158">
        <f t="shared" si="5"/>
        <v>0</v>
      </c>
      <c r="J13" s="127">
        <f t="shared" si="6"/>
        <v>0</v>
      </c>
    </row>
    <row r="14" ht="14.25" customHeight="1">
      <c r="A14" s="165" t="str">
        <f>Vendas!A129</f>
        <v/>
      </c>
      <c r="B14" s="7" t="str">
        <f>Vendas!C132</f>
        <v/>
      </c>
      <c r="C14" s="7">
        <f>Aprovisionamento!C121</f>
        <v>0</v>
      </c>
      <c r="D14" s="7">
        <f t="shared" si="1"/>
        <v>0</v>
      </c>
      <c r="E14" s="7">
        <f t="shared" si="2"/>
        <v>1</v>
      </c>
      <c r="F14" s="7" t="str">
        <f>Vendas!O$133</f>
        <v/>
      </c>
      <c r="G14" s="166">
        <f t="shared" si="3"/>
        <v>0</v>
      </c>
      <c r="H14" s="167">
        <f t="shared" si="4"/>
        <v>0</v>
      </c>
      <c r="I14" s="158">
        <f t="shared" si="5"/>
        <v>0</v>
      </c>
      <c r="J14" s="127">
        <f t="shared" si="6"/>
        <v>0</v>
      </c>
    </row>
    <row r="15" ht="14.25" customHeight="1">
      <c r="A15" s="165" t="str">
        <f>Vendas!A139</f>
        <v/>
      </c>
      <c r="B15" s="7" t="str">
        <f>Vendas!C142</f>
        <v/>
      </c>
      <c r="C15" s="7">
        <f>Aprovisionamento!C131</f>
        <v>0</v>
      </c>
      <c r="D15" s="7">
        <f t="shared" si="1"/>
        <v>0</v>
      </c>
      <c r="E15" s="7">
        <f t="shared" si="2"/>
        <v>1</v>
      </c>
      <c r="F15" s="7" t="str">
        <f>Vendas!O$143</f>
        <v/>
      </c>
      <c r="G15" s="166">
        <f t="shared" si="3"/>
        <v>0</v>
      </c>
      <c r="H15" s="167">
        <f t="shared" si="4"/>
        <v>0</v>
      </c>
      <c r="I15" s="158">
        <f t="shared" si="5"/>
        <v>0</v>
      </c>
      <c r="J15" s="127">
        <f t="shared" si="6"/>
        <v>0</v>
      </c>
    </row>
    <row r="16" ht="14.25" customHeight="1">
      <c r="A16" s="165" t="str">
        <f>Vendas!A149</f>
        <v/>
      </c>
      <c r="B16" s="7" t="str">
        <f>Vendas!C152</f>
        <v/>
      </c>
      <c r="C16" s="7">
        <f>Aprovisionamento!C141</f>
        <v>0</v>
      </c>
      <c r="D16" s="7">
        <f t="shared" si="1"/>
        <v>0</v>
      </c>
      <c r="E16" s="7">
        <f t="shared" si="2"/>
        <v>1</v>
      </c>
      <c r="F16" s="7" t="str">
        <f>Vendas!O$153</f>
        <v/>
      </c>
      <c r="G16" s="166">
        <f t="shared" si="3"/>
        <v>0</v>
      </c>
      <c r="H16" s="167">
        <f t="shared" si="4"/>
        <v>0</v>
      </c>
      <c r="I16" s="158">
        <f t="shared" si="5"/>
        <v>0</v>
      </c>
      <c r="J16" s="127">
        <f t="shared" si="6"/>
        <v>0</v>
      </c>
    </row>
    <row r="17" ht="14.25" customHeight="1">
      <c r="A17" s="165" t="str">
        <f>Vendas!A159</f>
        <v/>
      </c>
      <c r="B17" s="7" t="str">
        <f>Vendas!C162</f>
        <v/>
      </c>
      <c r="C17" s="7">
        <f>Aprovisionamento!C151</f>
        <v>0</v>
      </c>
      <c r="D17" s="7">
        <f t="shared" si="1"/>
        <v>0</v>
      </c>
      <c r="E17" s="7">
        <f t="shared" si="2"/>
        <v>1</v>
      </c>
      <c r="F17" s="7" t="str">
        <f>Vendas!O$163</f>
        <v/>
      </c>
      <c r="G17" s="166">
        <f t="shared" si="3"/>
        <v>0</v>
      </c>
      <c r="H17" s="167">
        <f t="shared" si="4"/>
        <v>0</v>
      </c>
      <c r="I17" s="158">
        <f t="shared" si="5"/>
        <v>0</v>
      </c>
      <c r="J17" s="127">
        <f t="shared" si="6"/>
        <v>0</v>
      </c>
    </row>
    <row r="18" ht="14.25" customHeight="1">
      <c r="A18" s="165" t="str">
        <f>Vendas!A169</f>
        <v/>
      </c>
      <c r="B18" s="7" t="str">
        <f>Vendas!C172</f>
        <v/>
      </c>
      <c r="C18" s="7">
        <f>Aprovisionamento!C161</f>
        <v>0</v>
      </c>
      <c r="D18" s="7">
        <f t="shared" si="1"/>
        <v>0</v>
      </c>
      <c r="E18" s="7">
        <f t="shared" si="2"/>
        <v>1</v>
      </c>
      <c r="F18" s="7" t="str">
        <f>Vendas!O$173</f>
        <v/>
      </c>
      <c r="G18" s="166">
        <f t="shared" si="3"/>
        <v>0</v>
      </c>
      <c r="H18" s="167">
        <f t="shared" si="4"/>
        <v>0</v>
      </c>
      <c r="I18" s="158">
        <f t="shared" si="5"/>
        <v>0</v>
      </c>
      <c r="J18" s="127">
        <f t="shared" si="6"/>
        <v>0</v>
      </c>
    </row>
    <row r="19" ht="14.25" customHeight="1">
      <c r="A19" s="165" t="str">
        <f>Vendas!A179</f>
        <v/>
      </c>
      <c r="B19" s="7" t="str">
        <f>Vendas!C182</f>
        <v/>
      </c>
      <c r="C19" s="7">
        <f>Aprovisionamento!C171</f>
        <v>0</v>
      </c>
      <c r="D19" s="7">
        <f t="shared" si="1"/>
        <v>0</v>
      </c>
      <c r="E19" s="7">
        <f t="shared" si="2"/>
        <v>1</v>
      </c>
      <c r="F19" s="7" t="str">
        <f>Vendas!O$183</f>
        <v/>
      </c>
      <c r="G19" s="166">
        <f t="shared" si="3"/>
        <v>0</v>
      </c>
      <c r="H19" s="167">
        <f t="shared" si="4"/>
        <v>0</v>
      </c>
      <c r="I19" s="158">
        <f t="shared" si="5"/>
        <v>0</v>
      </c>
      <c r="J19" s="127">
        <f t="shared" si="6"/>
        <v>0</v>
      </c>
    </row>
    <row r="20" ht="14.25" customHeight="1">
      <c r="A20" s="165" t="str">
        <f>Vendas!A189</f>
        <v/>
      </c>
      <c r="B20" s="7" t="str">
        <f>Vendas!C192</f>
        <v/>
      </c>
      <c r="C20" s="7">
        <f>Aprovisionamento!C181</f>
        <v>0</v>
      </c>
      <c r="D20" s="7">
        <f t="shared" si="1"/>
        <v>0</v>
      </c>
      <c r="E20" s="7">
        <f t="shared" si="2"/>
        <v>1</v>
      </c>
      <c r="F20" s="7" t="str">
        <f>Vendas!O$193</f>
        <v/>
      </c>
      <c r="G20" s="166">
        <f t="shared" si="3"/>
        <v>0</v>
      </c>
      <c r="H20" s="167">
        <f t="shared" si="4"/>
        <v>0</v>
      </c>
      <c r="I20" s="158">
        <f t="shared" si="5"/>
        <v>0</v>
      </c>
      <c r="J20" s="127">
        <f t="shared" si="6"/>
        <v>0</v>
      </c>
    </row>
    <row r="21" ht="14.25" customHeight="1">
      <c r="A21" s="165" t="str">
        <f>Vendas!A199</f>
        <v/>
      </c>
      <c r="B21" s="7" t="str">
        <f>Vendas!C202</f>
        <v/>
      </c>
      <c r="C21" s="7">
        <f>Aprovisionamento!C191</f>
        <v>0</v>
      </c>
      <c r="D21" s="7">
        <f t="shared" si="1"/>
        <v>0</v>
      </c>
      <c r="E21" s="7">
        <f t="shared" si="2"/>
        <v>1</v>
      </c>
      <c r="F21" s="7" t="str">
        <f>Vendas!O$203</f>
        <v/>
      </c>
      <c r="G21" s="166">
        <f t="shared" si="3"/>
        <v>0</v>
      </c>
      <c r="H21" s="167">
        <f t="shared" si="4"/>
        <v>0</v>
      </c>
      <c r="I21" s="158">
        <f t="shared" si="5"/>
        <v>0</v>
      </c>
      <c r="J21" s="127">
        <f t="shared" si="6"/>
        <v>0</v>
      </c>
    </row>
    <row r="22" ht="14.25" customHeight="1">
      <c r="A22" s="165" t="str">
        <f>Vendas!A209</f>
        <v/>
      </c>
      <c r="B22" s="7" t="str">
        <f>Vendas!C212</f>
        <v/>
      </c>
      <c r="C22" s="7">
        <f>Aprovisionamento!C201</f>
        <v>0</v>
      </c>
      <c r="D22" s="7">
        <f t="shared" si="1"/>
        <v>0</v>
      </c>
      <c r="E22" s="7">
        <f t="shared" si="2"/>
        <v>1</v>
      </c>
      <c r="F22" s="7" t="str">
        <f>Vendas!O$213</f>
        <v/>
      </c>
      <c r="G22" s="166">
        <f t="shared" si="3"/>
        <v>0</v>
      </c>
      <c r="H22" s="167">
        <f t="shared" si="4"/>
        <v>0</v>
      </c>
      <c r="I22" s="158">
        <f t="shared" si="5"/>
        <v>0</v>
      </c>
      <c r="J22" s="127">
        <f t="shared" si="6"/>
        <v>0</v>
      </c>
    </row>
    <row r="23" ht="14.25" customHeight="1">
      <c r="A23" s="165" t="str">
        <f>Vendas!A219</f>
        <v/>
      </c>
      <c r="B23" s="7" t="str">
        <f>Vendas!C222</f>
        <v/>
      </c>
      <c r="C23" s="7">
        <f>Aprovisionamento!C211</f>
        <v>0</v>
      </c>
      <c r="D23" s="7">
        <f t="shared" si="1"/>
        <v>0</v>
      </c>
      <c r="E23" s="7">
        <f t="shared" si="2"/>
        <v>1</v>
      </c>
      <c r="F23" s="7" t="str">
        <f>Vendas!O$223</f>
        <v/>
      </c>
      <c r="G23" s="166">
        <f t="shared" si="3"/>
        <v>0</v>
      </c>
      <c r="H23" s="167">
        <f t="shared" si="4"/>
        <v>0</v>
      </c>
      <c r="I23" s="158">
        <f t="shared" si="5"/>
        <v>0</v>
      </c>
      <c r="J23" s="127">
        <f t="shared" si="6"/>
        <v>0</v>
      </c>
    </row>
    <row r="24" ht="14.25" customHeight="1">
      <c r="A24" s="165" t="str">
        <f>Vendas!A229</f>
        <v/>
      </c>
      <c r="B24" s="7" t="str">
        <f>Vendas!C232</f>
        <v/>
      </c>
      <c r="C24" s="7">
        <f>Aprovisionamento!C221</f>
        <v>0</v>
      </c>
      <c r="D24" s="7">
        <f t="shared" si="1"/>
        <v>0</v>
      </c>
      <c r="E24" s="7">
        <f t="shared" si="2"/>
        <v>1</v>
      </c>
      <c r="F24" s="7" t="str">
        <f>Vendas!O$233</f>
        <v/>
      </c>
      <c r="G24" s="166">
        <f t="shared" si="3"/>
        <v>0</v>
      </c>
      <c r="H24" s="167">
        <f t="shared" si="4"/>
        <v>0</v>
      </c>
      <c r="I24" s="158">
        <f t="shared" si="5"/>
        <v>0</v>
      </c>
      <c r="J24" s="127">
        <f t="shared" si="6"/>
        <v>0</v>
      </c>
    </row>
    <row r="25" ht="14.25" customHeight="1">
      <c r="A25" s="165" t="str">
        <f>Vendas!A239</f>
        <v/>
      </c>
      <c r="B25" s="7" t="str">
        <f>Vendas!C242</f>
        <v/>
      </c>
      <c r="C25" s="7">
        <f>Aprovisionamento!C231</f>
        <v>0</v>
      </c>
      <c r="D25" s="7">
        <f t="shared" si="1"/>
        <v>0</v>
      </c>
      <c r="E25" s="7">
        <f t="shared" si="2"/>
        <v>1</v>
      </c>
      <c r="F25" s="7" t="str">
        <f>Vendas!O$243</f>
        <v/>
      </c>
      <c r="G25" s="166">
        <f t="shared" si="3"/>
        <v>0</v>
      </c>
      <c r="H25" s="167">
        <f t="shared" si="4"/>
        <v>0</v>
      </c>
      <c r="I25" s="158">
        <f t="shared" si="5"/>
        <v>0</v>
      </c>
      <c r="J25" s="127">
        <f t="shared" si="6"/>
        <v>0</v>
      </c>
    </row>
    <row r="26" ht="14.25" customHeight="1">
      <c r="A26" s="165" t="str">
        <f>Vendas!A249</f>
        <v/>
      </c>
      <c r="B26" s="7" t="str">
        <f>Vendas!C252</f>
        <v/>
      </c>
      <c r="C26" s="7">
        <f>Aprovisionamento!C241</f>
        <v>0</v>
      </c>
      <c r="D26" s="7">
        <f t="shared" si="1"/>
        <v>0</v>
      </c>
      <c r="E26" s="7">
        <f t="shared" si="2"/>
        <v>1</v>
      </c>
      <c r="F26" s="7" t="str">
        <f>Vendas!O$253</f>
        <v/>
      </c>
      <c r="G26" s="166">
        <f t="shared" si="3"/>
        <v>0</v>
      </c>
      <c r="H26" s="167">
        <f t="shared" si="4"/>
        <v>0</v>
      </c>
      <c r="I26" s="158">
        <f t="shared" si="5"/>
        <v>0</v>
      </c>
      <c r="J26" s="127">
        <f t="shared" si="6"/>
        <v>0</v>
      </c>
    </row>
    <row r="27" ht="14.25" customHeight="1">
      <c r="A27" s="165" t="str">
        <f>Vendas!A259</f>
        <v/>
      </c>
      <c r="B27" s="7" t="str">
        <f>Vendas!C262</f>
        <v/>
      </c>
      <c r="C27" s="7">
        <f>Aprovisionamento!C251</f>
        <v>0</v>
      </c>
      <c r="D27" s="7">
        <f t="shared" si="1"/>
        <v>0</v>
      </c>
      <c r="E27" s="7">
        <f t="shared" si="2"/>
        <v>1</v>
      </c>
      <c r="F27" s="7" t="str">
        <f>Vendas!O$263</f>
        <v/>
      </c>
      <c r="G27" s="166">
        <f t="shared" si="3"/>
        <v>0</v>
      </c>
      <c r="H27" s="167">
        <f t="shared" si="4"/>
        <v>0</v>
      </c>
      <c r="I27" s="158">
        <f t="shared" si="5"/>
        <v>0</v>
      </c>
      <c r="J27" s="127">
        <f t="shared" si="6"/>
        <v>0</v>
      </c>
    </row>
    <row r="28" ht="14.25" customHeight="1">
      <c r="A28" s="165" t="str">
        <f>Vendas!A269</f>
        <v/>
      </c>
      <c r="B28" s="7" t="str">
        <f>Vendas!C272</f>
        <v/>
      </c>
      <c r="C28" s="7">
        <f>Aprovisionamento!C261</f>
        <v>0</v>
      </c>
      <c r="D28" s="7">
        <f t="shared" si="1"/>
        <v>0</v>
      </c>
      <c r="E28" s="7">
        <f t="shared" si="2"/>
        <v>1</v>
      </c>
      <c r="F28" s="7" t="str">
        <f>Vendas!O$273</f>
        <v/>
      </c>
      <c r="G28" s="166">
        <f t="shared" si="3"/>
        <v>0</v>
      </c>
      <c r="H28" s="167">
        <f t="shared" si="4"/>
        <v>0</v>
      </c>
      <c r="I28" s="158">
        <f t="shared" si="5"/>
        <v>0</v>
      </c>
      <c r="J28" s="127">
        <f t="shared" si="6"/>
        <v>0</v>
      </c>
    </row>
    <row r="29" ht="14.25" customHeight="1">
      <c r="A29" s="165" t="str">
        <f>Vendas!A279</f>
        <v/>
      </c>
      <c r="B29" s="7" t="str">
        <f>Vendas!C282</f>
        <v/>
      </c>
      <c r="C29" s="7">
        <f>Aprovisionamento!C271</f>
        <v>0</v>
      </c>
      <c r="D29" s="7">
        <f t="shared" si="1"/>
        <v>0</v>
      </c>
      <c r="E29" s="7">
        <f t="shared" si="2"/>
        <v>1</v>
      </c>
      <c r="F29" s="7" t="str">
        <f>Vendas!O$283</f>
        <v/>
      </c>
      <c r="G29" s="166">
        <f t="shared" si="3"/>
        <v>0</v>
      </c>
      <c r="H29" s="167">
        <f t="shared" si="4"/>
        <v>0</v>
      </c>
      <c r="I29" s="158">
        <f t="shared" si="5"/>
        <v>0</v>
      </c>
      <c r="J29" s="127">
        <f t="shared" si="6"/>
        <v>0</v>
      </c>
    </row>
    <row r="30" ht="14.25" customHeight="1">
      <c r="A30" s="165" t="str">
        <f>Vendas!A289</f>
        <v/>
      </c>
      <c r="B30" s="7" t="str">
        <f>Vendas!C292</f>
        <v/>
      </c>
      <c r="C30" s="7">
        <f>Aprovisionamento!C281</f>
        <v>0</v>
      </c>
      <c r="D30" s="7">
        <f t="shared" si="1"/>
        <v>0</v>
      </c>
      <c r="E30" s="7">
        <f t="shared" si="2"/>
        <v>1</v>
      </c>
      <c r="F30" s="7" t="str">
        <f>Vendas!O$293</f>
        <v/>
      </c>
      <c r="G30" s="166">
        <f t="shared" si="3"/>
        <v>0</v>
      </c>
      <c r="H30" s="167">
        <f t="shared" si="4"/>
        <v>0</v>
      </c>
      <c r="I30" s="158">
        <f t="shared" si="5"/>
        <v>0</v>
      </c>
      <c r="J30" s="127">
        <f t="shared" si="6"/>
        <v>0</v>
      </c>
    </row>
    <row r="31" ht="14.25" customHeight="1">
      <c r="A31" s="165" t="str">
        <f>Vendas!A299</f>
        <v/>
      </c>
      <c r="B31" s="7" t="str">
        <f>Vendas!C302</f>
        <v/>
      </c>
      <c r="C31" s="7">
        <f>Aprovisionamento!C291</f>
        <v>0</v>
      </c>
      <c r="D31" s="7">
        <f t="shared" si="1"/>
        <v>0</v>
      </c>
      <c r="E31" s="7">
        <f t="shared" si="2"/>
        <v>1</v>
      </c>
      <c r="F31" s="7" t="str">
        <f>Vendas!O$303</f>
        <v/>
      </c>
      <c r="G31" s="166">
        <f t="shared" si="3"/>
        <v>0</v>
      </c>
      <c r="H31" s="167">
        <f t="shared" si="4"/>
        <v>0</v>
      </c>
      <c r="I31" s="158">
        <f t="shared" si="5"/>
        <v>0</v>
      </c>
      <c r="J31" s="127">
        <f t="shared" si="6"/>
        <v>0</v>
      </c>
    </row>
    <row r="32" ht="14.25" customHeight="1">
      <c r="A32" s="165" t="str">
        <f>Vendas!A309</f>
        <v/>
      </c>
      <c r="B32" s="7" t="str">
        <f>Vendas!C312</f>
        <v/>
      </c>
      <c r="C32" s="7">
        <f>Aprovisionamento!C301</f>
        <v>0</v>
      </c>
      <c r="D32" s="7">
        <f t="shared" si="1"/>
        <v>0</v>
      </c>
      <c r="E32" s="7">
        <f t="shared" si="2"/>
        <v>1</v>
      </c>
      <c r="F32" s="7" t="str">
        <f>Vendas!O$313</f>
        <v/>
      </c>
      <c r="G32" s="166">
        <f t="shared" si="3"/>
        <v>0</v>
      </c>
      <c r="H32" s="167">
        <f t="shared" si="4"/>
        <v>0</v>
      </c>
      <c r="I32" s="158">
        <f t="shared" si="5"/>
        <v>0</v>
      </c>
      <c r="J32" s="127">
        <f t="shared" si="6"/>
        <v>0</v>
      </c>
    </row>
    <row r="33" ht="14.25" customHeight="1">
      <c r="A33" s="165" t="str">
        <f>Vendas!A319</f>
        <v/>
      </c>
      <c r="B33" s="7" t="str">
        <f>Vendas!C322</f>
        <v/>
      </c>
      <c r="C33" s="7">
        <f>Aprovisionamento!C311</f>
        <v>0</v>
      </c>
      <c r="D33" s="7">
        <f t="shared" si="1"/>
        <v>0</v>
      </c>
      <c r="E33" s="7">
        <f t="shared" si="2"/>
        <v>1</v>
      </c>
      <c r="F33" s="7" t="str">
        <f>Vendas!O$323</f>
        <v/>
      </c>
      <c r="G33" s="166">
        <f t="shared" si="3"/>
        <v>0</v>
      </c>
      <c r="H33" s="167">
        <f t="shared" si="4"/>
        <v>0</v>
      </c>
      <c r="I33" s="158">
        <f t="shared" si="5"/>
        <v>0</v>
      </c>
      <c r="J33" s="127">
        <f t="shared" si="6"/>
        <v>0</v>
      </c>
    </row>
    <row r="34" ht="14.25" customHeight="1">
      <c r="A34" s="165" t="str">
        <f>Vendas!A329</f>
        <v/>
      </c>
      <c r="B34" s="7" t="str">
        <f>Vendas!C332</f>
        <v/>
      </c>
      <c r="C34" s="7">
        <f>Aprovisionamento!C321</f>
        <v>0</v>
      </c>
      <c r="D34" s="7">
        <f t="shared" si="1"/>
        <v>0</v>
      </c>
      <c r="E34" s="7">
        <f t="shared" si="2"/>
        <v>1</v>
      </c>
      <c r="F34" s="7" t="str">
        <f>Vendas!O$333</f>
        <v/>
      </c>
      <c r="G34" s="166">
        <f t="shared" si="3"/>
        <v>0</v>
      </c>
      <c r="H34" s="167">
        <f t="shared" si="4"/>
        <v>0</v>
      </c>
      <c r="I34" s="158">
        <f t="shared" si="5"/>
        <v>0</v>
      </c>
      <c r="J34" s="127">
        <f t="shared" si="6"/>
        <v>0</v>
      </c>
    </row>
    <row r="35" ht="14.25" customHeight="1">
      <c r="A35" s="165" t="str">
        <f>Vendas!A339</f>
        <v/>
      </c>
      <c r="B35" s="7" t="str">
        <f>Vendas!C342</f>
        <v/>
      </c>
      <c r="C35" s="7">
        <f>Aprovisionamento!C331</f>
        <v>0</v>
      </c>
      <c r="D35" s="7">
        <f t="shared" si="1"/>
        <v>0</v>
      </c>
      <c r="E35" s="7">
        <f t="shared" si="2"/>
        <v>1</v>
      </c>
      <c r="F35" s="7" t="str">
        <f>Vendas!O$343</f>
        <v/>
      </c>
      <c r="G35" s="166">
        <f t="shared" si="3"/>
        <v>0</v>
      </c>
      <c r="H35" s="167">
        <f t="shared" si="4"/>
        <v>0</v>
      </c>
      <c r="I35" s="158">
        <f t="shared" si="5"/>
        <v>0</v>
      </c>
      <c r="J35" s="127">
        <f t="shared" si="6"/>
        <v>0</v>
      </c>
    </row>
    <row r="36" ht="14.25" customHeight="1">
      <c r="A36" s="165" t="str">
        <f>Vendas!A349</f>
        <v/>
      </c>
      <c r="B36" s="7" t="str">
        <f>Vendas!C352</f>
        <v/>
      </c>
      <c r="C36" s="7">
        <f>Aprovisionamento!C341</f>
        <v>0</v>
      </c>
      <c r="D36" s="7">
        <f t="shared" si="1"/>
        <v>0</v>
      </c>
      <c r="E36" s="7">
        <f t="shared" si="2"/>
        <v>1</v>
      </c>
      <c r="F36" s="7" t="str">
        <f>Vendas!O$353</f>
        <v/>
      </c>
      <c r="G36" s="166">
        <f t="shared" si="3"/>
        <v>0</v>
      </c>
      <c r="H36" s="167">
        <f t="shared" si="4"/>
        <v>0</v>
      </c>
      <c r="I36" s="158">
        <f t="shared" si="5"/>
        <v>0</v>
      </c>
      <c r="J36" s="127">
        <f t="shared" si="6"/>
        <v>0</v>
      </c>
    </row>
    <row r="37" ht="14.25" customHeight="1">
      <c r="A37" s="165" t="str">
        <f>Vendas!A359</f>
        <v/>
      </c>
      <c r="B37" s="7" t="str">
        <f>Vendas!C362</f>
        <v/>
      </c>
      <c r="C37" s="7">
        <f>Aprovisionamento!C351</f>
        <v>0</v>
      </c>
      <c r="D37" s="7">
        <f t="shared" si="1"/>
        <v>0</v>
      </c>
      <c r="E37" s="7">
        <f t="shared" si="2"/>
        <v>1</v>
      </c>
      <c r="F37" s="7" t="str">
        <f>Vendas!O$363</f>
        <v/>
      </c>
      <c r="G37" s="166">
        <f t="shared" si="3"/>
        <v>0</v>
      </c>
      <c r="H37" s="167">
        <f t="shared" si="4"/>
        <v>0</v>
      </c>
      <c r="I37" s="158">
        <f t="shared" si="5"/>
        <v>0</v>
      </c>
      <c r="J37" s="127">
        <f t="shared" si="6"/>
        <v>0</v>
      </c>
    </row>
    <row r="38" ht="14.25" customHeight="1">
      <c r="A38" s="165" t="str">
        <f>Vendas!A369</f>
        <v/>
      </c>
      <c r="B38" s="7" t="str">
        <f>Vendas!C372</f>
        <v/>
      </c>
      <c r="C38" s="7">
        <f>Aprovisionamento!C361</f>
        <v>0</v>
      </c>
      <c r="D38" s="7">
        <f t="shared" si="1"/>
        <v>0</v>
      </c>
      <c r="E38" s="7">
        <f t="shared" si="2"/>
        <v>1</v>
      </c>
      <c r="F38" s="7" t="str">
        <f>Vendas!O$373</f>
        <v/>
      </c>
      <c r="G38" s="166">
        <f t="shared" si="3"/>
        <v>0</v>
      </c>
      <c r="H38" s="167">
        <f t="shared" si="4"/>
        <v>0</v>
      </c>
      <c r="I38" s="158">
        <f t="shared" si="5"/>
        <v>0</v>
      </c>
      <c r="J38" s="127">
        <f t="shared" si="6"/>
        <v>0</v>
      </c>
    </row>
    <row r="39" ht="14.25" customHeight="1">
      <c r="A39" s="165" t="str">
        <f>Vendas!A379</f>
        <v/>
      </c>
      <c r="B39" s="7" t="str">
        <f>Vendas!C382</f>
        <v/>
      </c>
      <c r="C39" s="7">
        <f>Aprovisionamento!C371</f>
        <v>0</v>
      </c>
      <c r="D39" s="7">
        <f t="shared" si="1"/>
        <v>0</v>
      </c>
      <c r="E39" s="7">
        <f t="shared" si="2"/>
        <v>1</v>
      </c>
      <c r="F39" s="7" t="str">
        <f>Vendas!O$383</f>
        <v/>
      </c>
      <c r="G39" s="166">
        <f t="shared" si="3"/>
        <v>0</v>
      </c>
      <c r="H39" s="167">
        <f t="shared" si="4"/>
        <v>0</v>
      </c>
      <c r="I39" s="158">
        <f t="shared" si="5"/>
        <v>0</v>
      </c>
      <c r="J39" s="127">
        <f t="shared" si="6"/>
        <v>0</v>
      </c>
    </row>
    <row r="40" ht="14.25" customHeight="1">
      <c r="A40" s="165" t="str">
        <f>Vendas!A389</f>
        <v/>
      </c>
      <c r="B40" s="7" t="str">
        <f>Vendas!C392</f>
        <v/>
      </c>
      <c r="C40" s="7">
        <f>Aprovisionamento!C381</f>
        <v>0</v>
      </c>
      <c r="D40" s="7">
        <f t="shared" si="1"/>
        <v>0</v>
      </c>
      <c r="E40" s="7">
        <f t="shared" si="2"/>
        <v>1</v>
      </c>
      <c r="F40" s="7" t="str">
        <f>Vendas!O$393</f>
        <v/>
      </c>
      <c r="G40" s="166">
        <f t="shared" si="3"/>
        <v>0</v>
      </c>
      <c r="H40" s="167">
        <f t="shared" si="4"/>
        <v>0</v>
      </c>
      <c r="I40" s="158">
        <f t="shared" si="5"/>
        <v>0</v>
      </c>
      <c r="J40" s="127">
        <f t="shared" si="6"/>
        <v>0</v>
      </c>
    </row>
    <row r="41" ht="14.25" customHeight="1">
      <c r="A41" s="165" t="str">
        <f>Vendas!A399</f>
        <v/>
      </c>
      <c r="B41" s="7" t="str">
        <f>Vendas!C402</f>
        <v/>
      </c>
      <c r="C41" s="7">
        <f>Aprovisionamento!C391</f>
        <v>0</v>
      </c>
      <c r="D41" s="7">
        <f t="shared" si="1"/>
        <v>0</v>
      </c>
      <c r="E41" s="7">
        <f t="shared" si="2"/>
        <v>1</v>
      </c>
      <c r="F41" s="7" t="str">
        <f>Vendas!O$403</f>
        <v/>
      </c>
      <c r="G41" s="166">
        <f t="shared" si="3"/>
        <v>0</v>
      </c>
      <c r="H41" s="167">
        <f t="shared" si="4"/>
        <v>0</v>
      </c>
      <c r="I41" s="158">
        <f t="shared" si="5"/>
        <v>0</v>
      </c>
      <c r="J41" s="127">
        <f t="shared" si="6"/>
        <v>0</v>
      </c>
    </row>
    <row r="42" ht="14.25" customHeight="1">
      <c r="A42" s="165" t="str">
        <f>Vendas!A409</f>
        <v/>
      </c>
      <c r="B42" s="7" t="str">
        <f>Vendas!C412</f>
        <v/>
      </c>
      <c r="C42" s="7">
        <f>Aprovisionamento!C401</f>
        <v>0</v>
      </c>
      <c r="D42" s="7">
        <f t="shared" si="1"/>
        <v>0</v>
      </c>
      <c r="E42" s="7">
        <f t="shared" si="2"/>
        <v>1</v>
      </c>
      <c r="F42" s="7" t="str">
        <f>Vendas!O$413</f>
        <v/>
      </c>
      <c r="G42" s="166">
        <f t="shared" si="3"/>
        <v>0</v>
      </c>
      <c r="H42" s="167">
        <f t="shared" si="4"/>
        <v>0</v>
      </c>
      <c r="I42" s="158">
        <f t="shared" si="5"/>
        <v>0</v>
      </c>
      <c r="J42" s="127">
        <f t="shared" si="6"/>
        <v>0</v>
      </c>
    </row>
    <row r="43" ht="14.25" customHeight="1">
      <c r="A43" s="165" t="str">
        <f>Vendas!A419</f>
        <v/>
      </c>
      <c r="B43" s="7" t="str">
        <f>Vendas!C422</f>
        <v/>
      </c>
      <c r="C43" s="7">
        <f>Aprovisionamento!C411</f>
        <v>0</v>
      </c>
      <c r="D43" s="7">
        <f t="shared" si="1"/>
        <v>0</v>
      </c>
      <c r="E43" s="7">
        <f t="shared" si="2"/>
        <v>1</v>
      </c>
      <c r="F43" s="7" t="str">
        <f>Vendas!O$423</f>
        <v/>
      </c>
      <c r="G43" s="166">
        <f t="shared" si="3"/>
        <v>0</v>
      </c>
      <c r="H43" s="167">
        <f t="shared" si="4"/>
        <v>0</v>
      </c>
      <c r="I43" s="158">
        <f t="shared" si="5"/>
        <v>0</v>
      </c>
      <c r="J43" s="127">
        <f t="shared" si="6"/>
        <v>0</v>
      </c>
    </row>
    <row r="44" ht="14.25" customHeight="1">
      <c r="A44" s="165" t="str">
        <f>Vendas!A429</f>
        <v/>
      </c>
      <c r="B44" s="7" t="str">
        <f>Vendas!C432</f>
        <v/>
      </c>
      <c r="C44" s="7">
        <f>Aprovisionamento!C421</f>
        <v>0</v>
      </c>
      <c r="D44" s="7">
        <f t="shared" si="1"/>
        <v>0</v>
      </c>
      <c r="E44" s="7">
        <f t="shared" si="2"/>
        <v>1</v>
      </c>
      <c r="F44" s="7" t="str">
        <f>Vendas!O$433</f>
        <v/>
      </c>
      <c r="G44" s="166">
        <f t="shared" si="3"/>
        <v>0</v>
      </c>
      <c r="H44" s="167">
        <f t="shared" si="4"/>
        <v>0</v>
      </c>
      <c r="I44" s="158">
        <f t="shared" si="5"/>
        <v>0</v>
      </c>
      <c r="J44" s="127">
        <f t="shared" si="6"/>
        <v>0</v>
      </c>
    </row>
    <row r="45" ht="14.25" customHeight="1">
      <c r="A45" s="165" t="str">
        <f>Vendas!A439</f>
        <v/>
      </c>
      <c r="B45" s="7" t="str">
        <f>Vendas!C442</f>
        <v/>
      </c>
      <c r="C45" s="7">
        <f>Aprovisionamento!C431</f>
        <v>0</v>
      </c>
      <c r="D45" s="7">
        <f t="shared" si="1"/>
        <v>0</v>
      </c>
      <c r="E45" s="7">
        <f t="shared" si="2"/>
        <v>1</v>
      </c>
      <c r="F45" s="7" t="str">
        <f>Vendas!O$443</f>
        <v/>
      </c>
      <c r="G45" s="166">
        <f t="shared" si="3"/>
        <v>0</v>
      </c>
      <c r="H45" s="167">
        <f t="shared" si="4"/>
        <v>0</v>
      </c>
      <c r="I45" s="158">
        <f t="shared" si="5"/>
        <v>0</v>
      </c>
      <c r="J45" s="127">
        <f t="shared" si="6"/>
        <v>0</v>
      </c>
    </row>
    <row r="46" ht="14.25" customHeight="1">
      <c r="A46" s="165" t="str">
        <f>Vendas!A449</f>
        <v/>
      </c>
      <c r="B46" s="7" t="str">
        <f>Vendas!C452</f>
        <v/>
      </c>
      <c r="C46" s="7">
        <f>Aprovisionamento!C441</f>
        <v>0</v>
      </c>
      <c r="D46" s="7">
        <f t="shared" si="1"/>
        <v>0</v>
      </c>
      <c r="E46" s="7">
        <f t="shared" si="2"/>
        <v>1</v>
      </c>
      <c r="F46" s="7" t="str">
        <f>Vendas!O$453</f>
        <v/>
      </c>
      <c r="G46" s="166">
        <f t="shared" si="3"/>
        <v>0</v>
      </c>
      <c r="H46" s="167">
        <f t="shared" si="4"/>
        <v>0</v>
      </c>
      <c r="I46" s="158">
        <f t="shared" si="5"/>
        <v>0</v>
      </c>
      <c r="J46" s="127">
        <f t="shared" si="6"/>
        <v>0</v>
      </c>
    </row>
    <row r="47" ht="14.25" customHeight="1">
      <c r="A47" s="165" t="str">
        <f>Vendas!A459</f>
        <v/>
      </c>
      <c r="B47" s="7" t="str">
        <f>Vendas!C462</f>
        <v/>
      </c>
      <c r="C47" s="7">
        <f>Aprovisionamento!C451</f>
        <v>0</v>
      </c>
      <c r="D47" s="7">
        <f t="shared" si="1"/>
        <v>0</v>
      </c>
      <c r="E47" s="7">
        <f t="shared" si="2"/>
        <v>1</v>
      </c>
      <c r="F47" s="7" t="str">
        <f>Vendas!O$463</f>
        <v/>
      </c>
      <c r="G47" s="166">
        <f t="shared" si="3"/>
        <v>0</v>
      </c>
      <c r="H47" s="167">
        <f t="shared" si="4"/>
        <v>0</v>
      </c>
      <c r="I47" s="158">
        <f t="shared" si="5"/>
        <v>0</v>
      </c>
      <c r="J47" s="127">
        <f t="shared" si="6"/>
        <v>0</v>
      </c>
    </row>
    <row r="48" ht="14.25" customHeight="1">
      <c r="A48" s="165" t="str">
        <f>Vendas!A469</f>
        <v/>
      </c>
      <c r="B48" s="7" t="str">
        <f>Vendas!C472</f>
        <v/>
      </c>
      <c r="C48" s="7">
        <f>Aprovisionamento!C461</f>
        <v>0</v>
      </c>
      <c r="D48" s="7">
        <f t="shared" si="1"/>
        <v>0</v>
      </c>
      <c r="E48" s="7">
        <f t="shared" si="2"/>
        <v>1</v>
      </c>
      <c r="F48" s="7" t="str">
        <f>Vendas!O$473</f>
        <v/>
      </c>
      <c r="G48" s="166">
        <f t="shared" si="3"/>
        <v>0</v>
      </c>
      <c r="H48" s="167">
        <f t="shared" si="4"/>
        <v>0</v>
      </c>
      <c r="I48" s="158">
        <f t="shared" si="5"/>
        <v>0</v>
      </c>
      <c r="J48" s="127">
        <f t="shared" si="6"/>
        <v>0</v>
      </c>
    </row>
    <row r="49" ht="14.25" customHeight="1">
      <c r="A49" s="165" t="str">
        <f>Vendas!A479</f>
        <v/>
      </c>
      <c r="B49" s="7" t="str">
        <f>Vendas!C482</f>
        <v/>
      </c>
      <c r="C49" s="7">
        <f>Aprovisionamento!C471</f>
        <v>0</v>
      </c>
      <c r="D49" s="7">
        <f t="shared" si="1"/>
        <v>0</v>
      </c>
      <c r="E49" s="7">
        <f t="shared" si="2"/>
        <v>1</v>
      </c>
      <c r="F49" s="7" t="str">
        <f>Vendas!O$483</f>
        <v/>
      </c>
      <c r="G49" s="166">
        <f t="shared" si="3"/>
        <v>0</v>
      </c>
      <c r="H49" s="167">
        <f t="shared" si="4"/>
        <v>0</v>
      </c>
      <c r="I49" s="158">
        <f t="shared" si="5"/>
        <v>0</v>
      </c>
      <c r="J49" s="127">
        <f t="shared" si="6"/>
        <v>0</v>
      </c>
    </row>
    <row r="50" ht="14.25" customHeight="1">
      <c r="A50" s="165" t="str">
        <f>Vendas!A489</f>
        <v/>
      </c>
      <c r="B50" s="7" t="str">
        <f>Vendas!C492</f>
        <v/>
      </c>
      <c r="C50" s="7">
        <f>Aprovisionamento!C481</f>
        <v>0</v>
      </c>
      <c r="D50" s="7">
        <f t="shared" si="1"/>
        <v>0</v>
      </c>
      <c r="E50" s="7">
        <f t="shared" si="2"/>
        <v>1</v>
      </c>
      <c r="F50" s="7" t="str">
        <f>Vendas!O$493</f>
        <v/>
      </c>
      <c r="G50" s="166">
        <f t="shared" si="3"/>
        <v>0</v>
      </c>
      <c r="H50" s="167">
        <f t="shared" si="4"/>
        <v>0</v>
      </c>
      <c r="I50" s="158">
        <f t="shared" si="5"/>
        <v>0</v>
      </c>
      <c r="J50" s="127">
        <f t="shared" si="6"/>
        <v>0</v>
      </c>
    </row>
    <row r="51" ht="14.25" customHeight="1">
      <c r="A51" s="165" t="str">
        <f>Vendas!A499</f>
        <v/>
      </c>
      <c r="B51" s="7" t="str">
        <f>Vendas!C502</f>
        <v/>
      </c>
      <c r="C51" s="7">
        <f>Aprovisionamento!C491</f>
        <v>0</v>
      </c>
      <c r="D51" s="7">
        <f t="shared" si="1"/>
        <v>0</v>
      </c>
      <c r="E51" s="7">
        <f t="shared" si="2"/>
        <v>1</v>
      </c>
      <c r="F51" s="7" t="str">
        <f>Vendas!O$503</f>
        <v/>
      </c>
      <c r="G51" s="166">
        <f t="shared" si="3"/>
        <v>0</v>
      </c>
      <c r="H51" s="167">
        <f t="shared" si="4"/>
        <v>0</v>
      </c>
      <c r="I51" s="158">
        <f t="shared" si="5"/>
        <v>0</v>
      </c>
      <c r="J51" s="127">
        <f t="shared" si="6"/>
        <v>0</v>
      </c>
    </row>
    <row r="52" ht="14.25" customHeight="1">
      <c r="A52" s="165" t="str">
        <f>Vendas!A509</f>
        <v/>
      </c>
      <c r="B52" s="7" t="str">
        <f>Vendas!C512</f>
        <v/>
      </c>
      <c r="C52" s="7">
        <f>Aprovisionamento!C501</f>
        <v>0</v>
      </c>
      <c r="D52" s="7">
        <f t="shared" si="1"/>
        <v>0</v>
      </c>
      <c r="E52" s="7">
        <f t="shared" si="2"/>
        <v>1</v>
      </c>
      <c r="F52" s="7" t="str">
        <f>Vendas!O$513</f>
        <v/>
      </c>
      <c r="G52" s="166">
        <f t="shared" si="3"/>
        <v>0</v>
      </c>
      <c r="H52" s="167">
        <f t="shared" si="4"/>
        <v>0</v>
      </c>
      <c r="I52" s="158">
        <f t="shared" si="5"/>
        <v>0</v>
      </c>
      <c r="J52" s="127">
        <f t="shared" si="6"/>
        <v>0</v>
      </c>
    </row>
    <row r="53" ht="14.25" customHeight="1">
      <c r="A53" s="165" t="str">
        <f>Vendas!A519</f>
        <v/>
      </c>
      <c r="B53" s="7" t="str">
        <f>Vendas!C522</f>
        <v/>
      </c>
      <c r="C53" s="7">
        <f>Aprovisionamento!C511</f>
        <v>0</v>
      </c>
      <c r="D53" s="7">
        <f t="shared" si="1"/>
        <v>0</v>
      </c>
      <c r="E53" s="7">
        <f t="shared" si="2"/>
        <v>1</v>
      </c>
      <c r="F53" s="7" t="str">
        <f>Vendas!O$523</f>
        <v/>
      </c>
      <c r="G53" s="166">
        <f t="shared" si="3"/>
        <v>0</v>
      </c>
      <c r="H53" s="167">
        <f t="shared" si="4"/>
        <v>0</v>
      </c>
      <c r="I53" s="158">
        <f t="shared" si="5"/>
        <v>0</v>
      </c>
      <c r="J53" s="127">
        <f t="shared" si="6"/>
        <v>0</v>
      </c>
    </row>
    <row r="54" ht="14.25" customHeight="1">
      <c r="A54" s="165" t="str">
        <f>Vendas!A529</f>
        <v/>
      </c>
      <c r="B54" s="7" t="str">
        <f>Vendas!C532</f>
        <v/>
      </c>
      <c r="C54" s="7">
        <f>Aprovisionamento!C521</f>
        <v>0</v>
      </c>
      <c r="D54" s="7">
        <f t="shared" si="1"/>
        <v>0</v>
      </c>
      <c r="E54" s="7">
        <f t="shared" si="2"/>
        <v>1</v>
      </c>
      <c r="F54" s="7" t="str">
        <f>Vendas!O$533</f>
        <v/>
      </c>
      <c r="G54" s="166">
        <f t="shared" si="3"/>
        <v>0</v>
      </c>
      <c r="H54" s="167">
        <f t="shared" si="4"/>
        <v>0</v>
      </c>
      <c r="I54" s="158">
        <f t="shared" si="5"/>
        <v>0</v>
      </c>
      <c r="J54" s="127">
        <f t="shared" si="6"/>
        <v>0</v>
      </c>
    </row>
    <row r="55" ht="14.25" customHeight="1">
      <c r="A55" s="165" t="str">
        <f>Vendas!A539</f>
        <v/>
      </c>
      <c r="B55" s="7" t="str">
        <f>Vendas!C542</f>
        <v/>
      </c>
      <c r="C55" s="7">
        <f>Aprovisionamento!C531</f>
        <v>0</v>
      </c>
      <c r="D55" s="7">
        <f t="shared" si="1"/>
        <v>0</v>
      </c>
      <c r="E55" s="7">
        <f t="shared" si="2"/>
        <v>1</v>
      </c>
      <c r="F55" s="7" t="str">
        <f>Vendas!O$543</f>
        <v/>
      </c>
      <c r="G55" s="166">
        <f t="shared" si="3"/>
        <v>0</v>
      </c>
      <c r="H55" s="167">
        <f t="shared" si="4"/>
        <v>0</v>
      </c>
      <c r="I55" s="158">
        <f t="shared" si="5"/>
        <v>0</v>
      </c>
      <c r="J55" s="127">
        <f t="shared" si="6"/>
        <v>0</v>
      </c>
    </row>
    <row r="56" ht="14.25" customHeight="1">
      <c r="A56" s="165" t="str">
        <f>Vendas!A549</f>
        <v/>
      </c>
      <c r="B56" s="7" t="str">
        <f>Vendas!C552</f>
        <v/>
      </c>
      <c r="C56" s="7">
        <f>Aprovisionamento!C541</f>
        <v>0</v>
      </c>
      <c r="D56" s="7">
        <f t="shared" si="1"/>
        <v>0</v>
      </c>
      <c r="E56" s="7">
        <f t="shared" si="2"/>
        <v>1</v>
      </c>
      <c r="F56" s="7" t="str">
        <f>Vendas!O$553</f>
        <v/>
      </c>
      <c r="G56" s="166">
        <f t="shared" si="3"/>
        <v>0</v>
      </c>
      <c r="H56" s="167">
        <f t="shared" si="4"/>
        <v>0</v>
      </c>
      <c r="I56" s="158">
        <f t="shared" si="5"/>
        <v>0</v>
      </c>
      <c r="J56" s="127">
        <f t="shared" si="6"/>
        <v>0</v>
      </c>
    </row>
    <row r="57" ht="14.25" customHeight="1">
      <c r="A57" s="165" t="str">
        <f>Vendas!A559</f>
        <v/>
      </c>
      <c r="B57" s="7" t="str">
        <f>Vendas!C562</f>
        <v/>
      </c>
      <c r="C57" s="7">
        <f>Aprovisionamento!C551</f>
        <v>0</v>
      </c>
      <c r="D57" s="7">
        <f t="shared" si="1"/>
        <v>0</v>
      </c>
      <c r="E57" s="7">
        <f t="shared" si="2"/>
        <v>1</v>
      </c>
      <c r="F57" s="7" t="str">
        <f>Vendas!O$563</f>
        <v/>
      </c>
      <c r="G57" s="166">
        <f t="shared" si="3"/>
        <v>0</v>
      </c>
      <c r="H57" s="167">
        <f t="shared" si="4"/>
        <v>0</v>
      </c>
      <c r="I57" s="158">
        <f t="shared" si="5"/>
        <v>0</v>
      </c>
      <c r="J57" s="127">
        <f t="shared" si="6"/>
        <v>0</v>
      </c>
    </row>
    <row r="58" ht="14.25" customHeight="1">
      <c r="A58" s="165" t="str">
        <f>Vendas!A569</f>
        <v/>
      </c>
      <c r="B58" s="7" t="str">
        <f>Vendas!C572</f>
        <v/>
      </c>
      <c r="C58" s="7">
        <f>Aprovisionamento!C561</f>
        <v>0</v>
      </c>
      <c r="D58" s="7">
        <f t="shared" si="1"/>
        <v>0</v>
      </c>
      <c r="E58" s="7">
        <f t="shared" si="2"/>
        <v>1</v>
      </c>
      <c r="F58" s="7" t="str">
        <f>Vendas!O$573</f>
        <v/>
      </c>
      <c r="G58" s="166">
        <f t="shared" si="3"/>
        <v>0</v>
      </c>
      <c r="H58" s="167">
        <f t="shared" si="4"/>
        <v>0</v>
      </c>
      <c r="I58" s="158">
        <f t="shared" si="5"/>
        <v>0</v>
      </c>
      <c r="J58" s="127">
        <f t="shared" si="6"/>
        <v>0</v>
      </c>
    </row>
    <row r="59" ht="14.25" customHeight="1">
      <c r="A59" s="165" t="str">
        <f>Vendas!A579</f>
        <v/>
      </c>
      <c r="B59" s="7" t="str">
        <f>Vendas!C582</f>
        <v/>
      </c>
      <c r="C59" s="7">
        <f>Aprovisionamento!C571</f>
        <v>0</v>
      </c>
      <c r="D59" s="7">
        <f t="shared" si="1"/>
        <v>0</v>
      </c>
      <c r="E59" s="7">
        <f t="shared" si="2"/>
        <v>1</v>
      </c>
      <c r="F59" s="7" t="str">
        <f>Vendas!O$583</f>
        <v/>
      </c>
      <c r="G59" s="166">
        <f t="shared" si="3"/>
        <v>0</v>
      </c>
      <c r="H59" s="167">
        <f t="shared" si="4"/>
        <v>0</v>
      </c>
      <c r="I59" s="158">
        <f t="shared" si="5"/>
        <v>0</v>
      </c>
      <c r="J59" s="127">
        <f t="shared" si="6"/>
        <v>0</v>
      </c>
    </row>
    <row r="60" ht="14.25" customHeight="1">
      <c r="A60" s="165" t="str">
        <f>Vendas!A589</f>
        <v/>
      </c>
      <c r="B60" s="7" t="str">
        <f>Vendas!C592</f>
        <v/>
      </c>
      <c r="C60" s="7">
        <f>Aprovisionamento!C581</f>
        <v>0</v>
      </c>
      <c r="D60" s="7">
        <f t="shared" si="1"/>
        <v>0</v>
      </c>
      <c r="E60" s="7">
        <f t="shared" si="2"/>
        <v>1</v>
      </c>
      <c r="F60" s="7" t="str">
        <f>Vendas!O$593</f>
        <v/>
      </c>
      <c r="G60" s="166">
        <f t="shared" si="3"/>
        <v>0</v>
      </c>
      <c r="H60" s="167">
        <f t="shared" si="4"/>
        <v>0</v>
      </c>
      <c r="I60" s="158">
        <f t="shared" si="5"/>
        <v>0</v>
      </c>
      <c r="J60" s="127">
        <f t="shared" si="6"/>
        <v>0</v>
      </c>
    </row>
    <row r="61" ht="14.25" customHeight="1">
      <c r="A61" s="165" t="str">
        <f>Vendas!A599</f>
        <v/>
      </c>
      <c r="B61" s="7" t="str">
        <f>Vendas!C602</f>
        <v/>
      </c>
      <c r="C61" s="7">
        <f>Aprovisionamento!C591</f>
        <v>0</v>
      </c>
      <c r="D61" s="7">
        <f t="shared" si="1"/>
        <v>0</v>
      </c>
      <c r="E61" s="7">
        <f t="shared" si="2"/>
        <v>1</v>
      </c>
      <c r="F61" s="7" t="str">
        <f>Vendas!O$603</f>
        <v/>
      </c>
      <c r="G61" s="166">
        <f t="shared" si="3"/>
        <v>0</v>
      </c>
      <c r="H61" s="167">
        <f t="shared" si="4"/>
        <v>0</v>
      </c>
      <c r="I61" s="158">
        <f t="shared" si="5"/>
        <v>0</v>
      </c>
      <c r="J61" s="127">
        <f t="shared" si="6"/>
        <v>0</v>
      </c>
    </row>
    <row r="62" ht="14.25" customHeight="1">
      <c r="A62" s="165" t="str">
        <f>Vendas!A609</f>
        <v/>
      </c>
      <c r="B62" s="7" t="str">
        <f>Vendas!C612</f>
        <v/>
      </c>
      <c r="C62" s="7">
        <f>Aprovisionamento!C601</f>
        <v>0</v>
      </c>
      <c r="D62" s="7">
        <f t="shared" si="1"/>
        <v>0</v>
      </c>
      <c r="E62" s="7">
        <f t="shared" si="2"/>
        <v>1</v>
      </c>
      <c r="F62" s="7" t="str">
        <f>Vendas!O$613</f>
        <v/>
      </c>
      <c r="G62" s="166">
        <f t="shared" si="3"/>
        <v>0</v>
      </c>
      <c r="H62" s="167">
        <f t="shared" si="4"/>
        <v>0</v>
      </c>
      <c r="I62" s="158">
        <f t="shared" si="5"/>
        <v>0</v>
      </c>
      <c r="J62" s="127">
        <f t="shared" si="6"/>
        <v>0</v>
      </c>
    </row>
    <row r="63" ht="14.25" customHeight="1">
      <c r="A63" s="165" t="str">
        <f>Vendas!A619</f>
        <v/>
      </c>
      <c r="B63" s="7" t="str">
        <f>Vendas!C622</f>
        <v/>
      </c>
      <c r="C63" s="7">
        <f>Aprovisionamento!C611</f>
        <v>0</v>
      </c>
      <c r="D63" s="7">
        <f t="shared" si="1"/>
        <v>0</v>
      </c>
      <c r="E63" s="7">
        <f t="shared" si="2"/>
        <v>1</v>
      </c>
      <c r="F63" s="7" t="str">
        <f>Vendas!O$623</f>
        <v/>
      </c>
      <c r="G63" s="166">
        <f t="shared" si="3"/>
        <v>0</v>
      </c>
      <c r="H63" s="167">
        <f t="shared" si="4"/>
        <v>0</v>
      </c>
      <c r="I63" s="158">
        <f t="shared" si="5"/>
        <v>0</v>
      </c>
      <c r="J63" s="127">
        <f t="shared" si="6"/>
        <v>0</v>
      </c>
    </row>
    <row r="64" ht="14.25" customHeight="1">
      <c r="A64" s="165" t="str">
        <f>Vendas!A629</f>
        <v/>
      </c>
      <c r="B64" s="7" t="str">
        <f>Vendas!C632</f>
        <v/>
      </c>
      <c r="C64" s="7">
        <f>Aprovisionamento!C621</f>
        <v>0</v>
      </c>
      <c r="D64" s="7">
        <f t="shared" si="1"/>
        <v>0</v>
      </c>
      <c r="E64" s="7">
        <f t="shared" si="2"/>
        <v>1</v>
      </c>
      <c r="F64" s="7" t="str">
        <f>Vendas!O$633</f>
        <v/>
      </c>
      <c r="G64" s="166">
        <f t="shared" si="3"/>
        <v>0</v>
      </c>
      <c r="H64" s="167">
        <f t="shared" si="4"/>
        <v>0</v>
      </c>
      <c r="I64" s="158">
        <f t="shared" si="5"/>
        <v>0</v>
      </c>
      <c r="J64" s="127">
        <f t="shared" si="6"/>
        <v>0</v>
      </c>
    </row>
    <row r="65" ht="14.25" customHeight="1">
      <c r="A65" s="165" t="str">
        <f>Vendas!A639</f>
        <v/>
      </c>
      <c r="B65" s="7" t="str">
        <f>Vendas!C642</f>
        <v/>
      </c>
      <c r="C65" s="7">
        <f>Aprovisionamento!C631</f>
        <v>0</v>
      </c>
      <c r="D65" s="7">
        <f t="shared" si="1"/>
        <v>0</v>
      </c>
      <c r="E65" s="7">
        <f t="shared" si="2"/>
        <v>1</v>
      </c>
      <c r="F65" s="7" t="str">
        <f>Vendas!O$643</f>
        <v/>
      </c>
      <c r="G65" s="166">
        <f t="shared" si="3"/>
        <v>0</v>
      </c>
      <c r="H65" s="167">
        <f t="shared" si="4"/>
        <v>0</v>
      </c>
      <c r="I65" s="158">
        <f t="shared" si="5"/>
        <v>0</v>
      </c>
      <c r="J65" s="127">
        <f t="shared" si="6"/>
        <v>0</v>
      </c>
    </row>
    <row r="66" ht="14.25" customHeight="1">
      <c r="A66" s="165" t="str">
        <f>Vendas!A649</f>
        <v/>
      </c>
      <c r="B66" s="7" t="str">
        <f>Vendas!C652</f>
        <v/>
      </c>
      <c r="C66" s="7">
        <f>Aprovisionamento!C641</f>
        <v>0</v>
      </c>
      <c r="D66" s="7">
        <f t="shared" si="1"/>
        <v>0</v>
      </c>
      <c r="E66" s="7">
        <f t="shared" si="2"/>
        <v>1</v>
      </c>
      <c r="F66" s="7" t="str">
        <f>Vendas!O$653</f>
        <v/>
      </c>
      <c r="G66" s="166">
        <f t="shared" si="3"/>
        <v>0</v>
      </c>
      <c r="H66" s="167">
        <f t="shared" si="4"/>
        <v>0</v>
      </c>
      <c r="I66" s="158">
        <f t="shared" si="5"/>
        <v>0</v>
      </c>
      <c r="J66" s="127">
        <f t="shared" si="6"/>
        <v>0</v>
      </c>
    </row>
    <row r="67" ht="14.25" customHeight="1">
      <c r="A67" s="165" t="str">
        <f>Vendas!A659</f>
        <v/>
      </c>
      <c r="B67" s="7" t="str">
        <f>Vendas!C662</f>
        <v/>
      </c>
      <c r="C67" s="7">
        <f>Aprovisionamento!C651</f>
        <v>0</v>
      </c>
      <c r="D67" s="7">
        <f t="shared" si="1"/>
        <v>0</v>
      </c>
      <c r="E67" s="7">
        <f t="shared" si="2"/>
        <v>1</v>
      </c>
      <c r="F67" s="7" t="str">
        <f>Vendas!O$663</f>
        <v/>
      </c>
      <c r="G67" s="166">
        <f t="shared" si="3"/>
        <v>0</v>
      </c>
      <c r="H67" s="167">
        <f t="shared" si="4"/>
        <v>0</v>
      </c>
      <c r="I67" s="158">
        <f t="shared" si="5"/>
        <v>0</v>
      </c>
      <c r="J67" s="127">
        <f t="shared" si="6"/>
        <v>0</v>
      </c>
    </row>
    <row r="68" ht="14.25" customHeight="1">
      <c r="A68" s="165" t="str">
        <f>Vendas!A669</f>
        <v/>
      </c>
      <c r="B68" s="7" t="str">
        <f>Vendas!C672</f>
        <v/>
      </c>
      <c r="C68" s="7">
        <f>Aprovisionamento!C661</f>
        <v>0</v>
      </c>
      <c r="D68" s="7">
        <f t="shared" si="1"/>
        <v>0</v>
      </c>
      <c r="E68" s="7">
        <f t="shared" si="2"/>
        <v>1</v>
      </c>
      <c r="F68" s="7" t="str">
        <f>Vendas!O$673</f>
        <v/>
      </c>
      <c r="G68" s="166">
        <f t="shared" si="3"/>
        <v>0</v>
      </c>
      <c r="H68" s="167">
        <f t="shared" si="4"/>
        <v>0</v>
      </c>
      <c r="I68" s="158">
        <f t="shared" si="5"/>
        <v>0</v>
      </c>
      <c r="J68" s="127">
        <f t="shared" si="6"/>
        <v>0</v>
      </c>
    </row>
    <row r="69" ht="14.25" customHeight="1">
      <c r="A69" s="165" t="str">
        <f>Vendas!A679</f>
        <v/>
      </c>
      <c r="B69" s="7" t="str">
        <f>Vendas!C682</f>
        <v/>
      </c>
      <c r="C69" s="7">
        <f>Aprovisionamento!C671</f>
        <v>0</v>
      </c>
      <c r="D69" s="7">
        <f t="shared" si="1"/>
        <v>0</v>
      </c>
      <c r="E69" s="7">
        <f t="shared" si="2"/>
        <v>1</v>
      </c>
      <c r="F69" s="7" t="str">
        <f>Vendas!O$683</f>
        <v/>
      </c>
      <c r="G69" s="166">
        <f t="shared" si="3"/>
        <v>0</v>
      </c>
      <c r="H69" s="167">
        <f t="shared" si="4"/>
        <v>0</v>
      </c>
      <c r="I69" s="158">
        <f t="shared" si="5"/>
        <v>0</v>
      </c>
      <c r="J69" s="127">
        <f t="shared" si="6"/>
        <v>0</v>
      </c>
    </row>
    <row r="70" ht="14.25" customHeight="1">
      <c r="A70" s="165" t="str">
        <f>Vendas!A689</f>
        <v/>
      </c>
      <c r="B70" s="7" t="str">
        <f>Vendas!C692</f>
        <v/>
      </c>
      <c r="C70" s="7">
        <f>Aprovisionamento!C681</f>
        <v>0</v>
      </c>
      <c r="D70" s="7">
        <f t="shared" si="1"/>
        <v>0</v>
      </c>
      <c r="E70" s="7">
        <f t="shared" si="2"/>
        <v>1</v>
      </c>
      <c r="F70" s="7" t="str">
        <f>Vendas!O$693</f>
        <v/>
      </c>
      <c r="G70" s="166">
        <f t="shared" si="3"/>
        <v>0</v>
      </c>
      <c r="H70" s="167">
        <f t="shared" si="4"/>
        <v>0</v>
      </c>
      <c r="I70" s="158">
        <f t="shared" si="5"/>
        <v>0</v>
      </c>
      <c r="J70" s="127">
        <f t="shared" si="6"/>
        <v>0</v>
      </c>
    </row>
    <row r="71" ht="14.25" customHeight="1">
      <c r="A71" s="165" t="str">
        <f>Vendas!A699</f>
        <v/>
      </c>
      <c r="B71" s="7" t="str">
        <f>Vendas!C702</f>
        <v/>
      </c>
      <c r="C71" s="7">
        <f>Aprovisionamento!C691</f>
        <v>0</v>
      </c>
      <c r="D71" s="7">
        <f t="shared" si="1"/>
        <v>0</v>
      </c>
      <c r="E71" s="7">
        <f t="shared" si="2"/>
        <v>1</v>
      </c>
      <c r="F71" s="7" t="str">
        <f>Vendas!O$703</f>
        <v/>
      </c>
      <c r="G71" s="166">
        <f t="shared" si="3"/>
        <v>0</v>
      </c>
      <c r="H71" s="167">
        <f t="shared" si="4"/>
        <v>0</v>
      </c>
      <c r="I71" s="158">
        <f t="shared" si="5"/>
        <v>0</v>
      </c>
      <c r="J71" s="127">
        <f t="shared" si="6"/>
        <v>0</v>
      </c>
    </row>
    <row r="72" ht="14.25" customHeight="1">
      <c r="A72" s="165" t="str">
        <f>Vendas!A709</f>
        <v/>
      </c>
      <c r="B72" s="7" t="str">
        <f>Vendas!C712</f>
        <v/>
      </c>
      <c r="C72" s="7">
        <f>Aprovisionamento!C701</f>
        <v>0</v>
      </c>
      <c r="D72" s="7">
        <f t="shared" si="1"/>
        <v>0</v>
      </c>
      <c r="E72" s="7">
        <f t="shared" si="2"/>
        <v>1</v>
      </c>
      <c r="F72" s="7" t="str">
        <f>Vendas!O$713</f>
        <v/>
      </c>
      <c r="G72" s="166">
        <f t="shared" si="3"/>
        <v>0</v>
      </c>
      <c r="H72" s="167">
        <f t="shared" si="4"/>
        <v>0</v>
      </c>
      <c r="I72" s="158">
        <f t="shared" si="5"/>
        <v>0</v>
      </c>
      <c r="J72" s="127">
        <f t="shared" si="6"/>
        <v>0</v>
      </c>
    </row>
    <row r="73" ht="14.25" customHeight="1">
      <c r="A73" s="165" t="str">
        <f>Vendas!A719</f>
        <v/>
      </c>
      <c r="B73" s="7" t="str">
        <f>Vendas!C722</f>
        <v/>
      </c>
      <c r="C73" s="7">
        <f>Aprovisionamento!C711</f>
        <v>0</v>
      </c>
      <c r="D73" s="7">
        <f t="shared" si="1"/>
        <v>0</v>
      </c>
      <c r="E73" s="7">
        <f t="shared" si="2"/>
        <v>1</v>
      </c>
      <c r="F73" s="7" t="str">
        <f>Vendas!O$723</f>
        <v/>
      </c>
      <c r="G73" s="166">
        <f t="shared" si="3"/>
        <v>0</v>
      </c>
      <c r="H73" s="167">
        <f t="shared" si="4"/>
        <v>0</v>
      </c>
      <c r="I73" s="158">
        <f t="shared" si="5"/>
        <v>0</v>
      </c>
      <c r="J73" s="127">
        <f t="shared" si="6"/>
        <v>0</v>
      </c>
    </row>
    <row r="74" ht="14.25" customHeight="1">
      <c r="A74" s="165" t="str">
        <f>Vendas!A729</f>
        <v/>
      </c>
      <c r="B74" s="7" t="str">
        <f>Vendas!C732</f>
        <v/>
      </c>
      <c r="C74" s="7">
        <f>Aprovisionamento!C721</f>
        <v>0</v>
      </c>
      <c r="D74" s="7">
        <f t="shared" si="1"/>
        <v>0</v>
      </c>
      <c r="E74" s="7">
        <f t="shared" si="2"/>
        <v>1</v>
      </c>
      <c r="F74" s="7" t="str">
        <f>Vendas!O$733</f>
        <v/>
      </c>
      <c r="G74" s="166">
        <f t="shared" si="3"/>
        <v>0</v>
      </c>
      <c r="H74" s="167">
        <f t="shared" si="4"/>
        <v>0</v>
      </c>
      <c r="I74" s="158">
        <f t="shared" si="5"/>
        <v>0</v>
      </c>
      <c r="J74" s="127">
        <f t="shared" si="6"/>
        <v>0</v>
      </c>
    </row>
    <row r="75" ht="14.25" customHeight="1">
      <c r="A75" s="165" t="str">
        <f>Vendas!A739</f>
        <v/>
      </c>
      <c r="B75" s="7" t="str">
        <f>Vendas!C742</f>
        <v/>
      </c>
      <c r="C75" s="7">
        <f>Aprovisionamento!C731</f>
        <v>0</v>
      </c>
      <c r="D75" s="7">
        <f t="shared" si="1"/>
        <v>0</v>
      </c>
      <c r="E75" s="7">
        <f t="shared" si="2"/>
        <v>1</v>
      </c>
      <c r="F75" s="7" t="str">
        <f>Vendas!O$743</f>
        <v/>
      </c>
      <c r="G75" s="166">
        <f t="shared" si="3"/>
        <v>0</v>
      </c>
      <c r="H75" s="167">
        <f t="shared" si="4"/>
        <v>0</v>
      </c>
      <c r="I75" s="158">
        <f t="shared" si="5"/>
        <v>0</v>
      </c>
      <c r="J75" s="127">
        <f t="shared" si="6"/>
        <v>0</v>
      </c>
    </row>
    <row r="76" ht="14.25" customHeight="1">
      <c r="A76" s="165" t="str">
        <f>Vendas!A749</f>
        <v/>
      </c>
      <c r="B76" s="7" t="str">
        <f>Vendas!C752</f>
        <v/>
      </c>
      <c r="C76" s="7">
        <f>Aprovisionamento!C741</f>
        <v>0</v>
      </c>
      <c r="D76" s="7">
        <f t="shared" si="1"/>
        <v>0</v>
      </c>
      <c r="E76" s="7">
        <f t="shared" si="2"/>
        <v>1</v>
      </c>
      <c r="F76" s="7" t="str">
        <f>Vendas!O$753</f>
        <v/>
      </c>
      <c r="G76" s="166">
        <f t="shared" si="3"/>
        <v>0</v>
      </c>
      <c r="H76" s="167">
        <f t="shared" si="4"/>
        <v>0</v>
      </c>
      <c r="I76" s="158">
        <f t="shared" si="5"/>
        <v>0</v>
      </c>
      <c r="J76" s="127">
        <f t="shared" si="6"/>
        <v>0</v>
      </c>
    </row>
    <row r="77" ht="14.25" customHeight="1">
      <c r="A77" s="165" t="str">
        <f>Vendas!A759</f>
        <v/>
      </c>
      <c r="B77" s="7" t="str">
        <f>Vendas!C762</f>
        <v/>
      </c>
      <c r="C77" s="7">
        <f>Aprovisionamento!C751</f>
        <v>0</v>
      </c>
      <c r="D77" s="7">
        <f t="shared" si="1"/>
        <v>0</v>
      </c>
      <c r="E77" s="7">
        <f t="shared" si="2"/>
        <v>1</v>
      </c>
      <c r="F77" s="7" t="str">
        <f>Vendas!O$763</f>
        <v/>
      </c>
      <c r="G77" s="166">
        <f t="shared" si="3"/>
        <v>0</v>
      </c>
      <c r="H77" s="167">
        <f t="shared" si="4"/>
        <v>0</v>
      </c>
      <c r="I77" s="158">
        <f t="shared" si="5"/>
        <v>0</v>
      </c>
      <c r="J77" s="127">
        <f t="shared" si="6"/>
        <v>0</v>
      </c>
    </row>
    <row r="78" ht="14.25" customHeight="1">
      <c r="A78" s="165" t="str">
        <f>Vendas!A769</f>
        <v/>
      </c>
      <c r="B78" s="7" t="str">
        <f>Vendas!C772</f>
        <v/>
      </c>
      <c r="C78" s="7">
        <f>Aprovisionamento!C761</f>
        <v>0</v>
      </c>
      <c r="D78" s="7">
        <f t="shared" si="1"/>
        <v>0</v>
      </c>
      <c r="E78" s="7">
        <f t="shared" si="2"/>
        <v>1</v>
      </c>
      <c r="F78" s="7" t="str">
        <f>Vendas!O$773</f>
        <v/>
      </c>
      <c r="G78" s="166">
        <f t="shared" si="3"/>
        <v>0</v>
      </c>
      <c r="H78" s="167">
        <f t="shared" si="4"/>
        <v>0</v>
      </c>
      <c r="I78" s="158">
        <f t="shared" si="5"/>
        <v>0</v>
      </c>
      <c r="J78" s="127">
        <f t="shared" si="6"/>
        <v>0</v>
      </c>
    </row>
    <row r="79" ht="14.25" customHeight="1">
      <c r="A79" s="165" t="str">
        <f>Vendas!A779</f>
        <v/>
      </c>
      <c r="B79" s="7" t="str">
        <f>Vendas!C782</f>
        <v/>
      </c>
      <c r="C79" s="7">
        <f>Aprovisionamento!C771</f>
        <v>0</v>
      </c>
      <c r="D79" s="7">
        <f t="shared" si="1"/>
        <v>0</v>
      </c>
      <c r="E79" s="7">
        <f t="shared" si="2"/>
        <v>1</v>
      </c>
      <c r="F79" s="7" t="str">
        <f>Vendas!O$783</f>
        <v/>
      </c>
      <c r="G79" s="166">
        <f t="shared" si="3"/>
        <v>0</v>
      </c>
      <c r="H79" s="167">
        <f t="shared" si="4"/>
        <v>0</v>
      </c>
      <c r="I79" s="158">
        <f t="shared" si="5"/>
        <v>0</v>
      </c>
      <c r="J79" s="127">
        <f t="shared" si="6"/>
        <v>0</v>
      </c>
    </row>
    <row r="80" ht="14.25" customHeight="1">
      <c r="A80" s="165" t="str">
        <f>Vendas!A789</f>
        <v/>
      </c>
      <c r="B80" s="7" t="str">
        <f>Vendas!C792</f>
        <v/>
      </c>
      <c r="C80" s="7">
        <f>Aprovisionamento!C781</f>
        <v>0</v>
      </c>
      <c r="D80" s="7">
        <f t="shared" si="1"/>
        <v>0</v>
      </c>
      <c r="E80" s="7">
        <f t="shared" si="2"/>
        <v>1</v>
      </c>
      <c r="F80" s="7" t="str">
        <f>Vendas!O$793</f>
        <v/>
      </c>
      <c r="G80" s="166">
        <f t="shared" si="3"/>
        <v>0</v>
      </c>
      <c r="H80" s="167">
        <f t="shared" si="4"/>
        <v>0</v>
      </c>
      <c r="I80" s="158">
        <f t="shared" si="5"/>
        <v>0</v>
      </c>
      <c r="J80" s="127">
        <f t="shared" si="6"/>
        <v>0</v>
      </c>
    </row>
    <row r="81" ht="14.25" customHeight="1">
      <c r="A81" s="165" t="str">
        <f>Vendas!A799</f>
        <v/>
      </c>
      <c r="B81" s="7" t="str">
        <f>Vendas!C802</f>
        <v/>
      </c>
      <c r="C81" s="7">
        <f>Aprovisionamento!C791</f>
        <v>0</v>
      </c>
      <c r="D81" s="7">
        <f t="shared" si="1"/>
        <v>0</v>
      </c>
      <c r="E81" s="7">
        <f t="shared" si="2"/>
        <v>1</v>
      </c>
      <c r="F81" s="7" t="str">
        <f>Vendas!O$803</f>
        <v/>
      </c>
      <c r="G81" s="166">
        <f t="shared" si="3"/>
        <v>0</v>
      </c>
      <c r="H81" s="167">
        <f t="shared" si="4"/>
        <v>0</v>
      </c>
      <c r="I81" s="158">
        <f t="shared" si="5"/>
        <v>0</v>
      </c>
      <c r="J81" s="127">
        <f t="shared" si="6"/>
        <v>0</v>
      </c>
    </row>
    <row r="82" ht="14.25" customHeight="1">
      <c r="A82" s="165" t="str">
        <f>Vendas!A809</f>
        <v/>
      </c>
      <c r="B82" s="7" t="str">
        <f>Vendas!C812</f>
        <v/>
      </c>
      <c r="C82" s="7">
        <f>Aprovisionamento!C801</f>
        <v>0</v>
      </c>
      <c r="D82" s="7">
        <f t="shared" si="1"/>
        <v>0</v>
      </c>
      <c r="E82" s="7">
        <f t="shared" si="2"/>
        <v>1</v>
      </c>
      <c r="F82" s="7" t="str">
        <f>Vendas!O$813</f>
        <v/>
      </c>
      <c r="G82" s="166">
        <f t="shared" si="3"/>
        <v>0</v>
      </c>
      <c r="H82" s="167">
        <f t="shared" si="4"/>
        <v>0</v>
      </c>
      <c r="I82" s="158">
        <f t="shared" si="5"/>
        <v>0</v>
      </c>
      <c r="J82" s="127">
        <f t="shared" si="6"/>
        <v>0</v>
      </c>
    </row>
    <row r="83" ht="14.25" customHeight="1">
      <c r="A83" s="165" t="str">
        <f>Vendas!A819</f>
        <v/>
      </c>
      <c r="B83" s="7" t="str">
        <f>Vendas!C822</f>
        <v/>
      </c>
      <c r="C83" s="7">
        <f>Aprovisionamento!C811</f>
        <v>0</v>
      </c>
      <c r="D83" s="7">
        <f t="shared" si="1"/>
        <v>0</v>
      </c>
      <c r="E83" s="7">
        <f t="shared" si="2"/>
        <v>1</v>
      </c>
      <c r="F83" s="7" t="str">
        <f>Vendas!O$823</f>
        <v/>
      </c>
      <c r="G83" s="166">
        <f t="shared" si="3"/>
        <v>0</v>
      </c>
      <c r="H83" s="167">
        <f t="shared" si="4"/>
        <v>0</v>
      </c>
      <c r="I83" s="158">
        <f t="shared" si="5"/>
        <v>0</v>
      </c>
      <c r="J83" s="127">
        <f t="shared" si="6"/>
        <v>0</v>
      </c>
    </row>
    <row r="84" ht="14.25" customHeight="1">
      <c r="A84" s="165" t="str">
        <f>Vendas!A829</f>
        <v/>
      </c>
      <c r="B84" s="7" t="str">
        <f>Vendas!C832</f>
        <v/>
      </c>
      <c r="C84" s="7">
        <f>Aprovisionamento!C821</f>
        <v>0</v>
      </c>
      <c r="D84" s="7">
        <f t="shared" si="1"/>
        <v>0</v>
      </c>
      <c r="E84" s="7">
        <f t="shared" si="2"/>
        <v>1</v>
      </c>
      <c r="F84" s="7" t="str">
        <f>Vendas!O$833</f>
        <v/>
      </c>
      <c r="G84" s="166">
        <f t="shared" si="3"/>
        <v>0</v>
      </c>
      <c r="H84" s="167">
        <f t="shared" si="4"/>
        <v>0</v>
      </c>
      <c r="I84" s="158">
        <f t="shared" si="5"/>
        <v>0</v>
      </c>
      <c r="J84" s="127">
        <f t="shared" si="6"/>
        <v>0</v>
      </c>
    </row>
    <row r="85" ht="14.25" customHeight="1">
      <c r="A85" s="165" t="str">
        <f>Vendas!A839</f>
        <v/>
      </c>
      <c r="B85" s="7" t="str">
        <f>Vendas!C842</f>
        <v/>
      </c>
      <c r="C85" s="7">
        <f>Aprovisionamento!C831</f>
        <v>0</v>
      </c>
      <c r="D85" s="7">
        <f t="shared" si="1"/>
        <v>0</v>
      </c>
      <c r="E85" s="7">
        <f t="shared" si="2"/>
        <v>1</v>
      </c>
      <c r="F85" s="7" t="str">
        <f>Vendas!O$843</f>
        <v/>
      </c>
      <c r="G85" s="166">
        <f t="shared" si="3"/>
        <v>0</v>
      </c>
      <c r="H85" s="167">
        <f t="shared" si="4"/>
        <v>0</v>
      </c>
      <c r="I85" s="158">
        <f t="shared" si="5"/>
        <v>0</v>
      </c>
      <c r="J85" s="127">
        <f t="shared" si="6"/>
        <v>0</v>
      </c>
    </row>
    <row r="86" ht="14.25" customHeight="1">
      <c r="A86" s="165" t="str">
        <f>Vendas!A849</f>
        <v/>
      </c>
      <c r="B86" s="7" t="str">
        <f>Vendas!C852</f>
        <v/>
      </c>
      <c r="C86" s="7">
        <f>Aprovisionamento!C841</f>
        <v>0</v>
      </c>
      <c r="D86" s="7">
        <f t="shared" si="1"/>
        <v>0</v>
      </c>
      <c r="E86" s="7">
        <f t="shared" si="2"/>
        <v>1</v>
      </c>
      <c r="F86" s="7" t="str">
        <f>Vendas!O$853</f>
        <v/>
      </c>
      <c r="G86" s="166">
        <f t="shared" si="3"/>
        <v>0</v>
      </c>
      <c r="H86" s="167">
        <f t="shared" si="4"/>
        <v>0</v>
      </c>
      <c r="I86" s="158">
        <f t="shared" si="5"/>
        <v>0</v>
      </c>
      <c r="J86" s="127">
        <f t="shared" si="6"/>
        <v>0</v>
      </c>
    </row>
    <row r="87" ht="14.25" customHeight="1">
      <c r="A87" s="165" t="str">
        <f>Vendas!A859</f>
        <v/>
      </c>
      <c r="B87" s="7" t="str">
        <f>Vendas!C862</f>
        <v/>
      </c>
      <c r="C87" s="7">
        <f>Aprovisionamento!C851</f>
        <v>0</v>
      </c>
      <c r="D87" s="7">
        <f t="shared" si="1"/>
        <v>0</v>
      </c>
      <c r="E87" s="7">
        <f t="shared" si="2"/>
        <v>1</v>
      </c>
      <c r="F87" s="7" t="str">
        <f>Vendas!O$863</f>
        <v/>
      </c>
      <c r="G87" s="166">
        <f t="shared" si="3"/>
        <v>0</v>
      </c>
      <c r="H87" s="167">
        <f t="shared" si="4"/>
        <v>0</v>
      </c>
      <c r="I87" s="158">
        <f t="shared" si="5"/>
        <v>0</v>
      </c>
      <c r="J87" s="127">
        <f t="shared" si="6"/>
        <v>0</v>
      </c>
    </row>
    <row r="88" ht="14.25" customHeight="1">
      <c r="A88" s="165" t="str">
        <f>Vendas!A869</f>
        <v/>
      </c>
      <c r="B88" s="7" t="str">
        <f>Vendas!C872</f>
        <v/>
      </c>
      <c r="C88" s="7">
        <f>Aprovisionamento!C861</f>
        <v>0</v>
      </c>
      <c r="D88" s="7">
        <f t="shared" si="1"/>
        <v>0</v>
      </c>
      <c r="E88" s="7">
        <f t="shared" si="2"/>
        <v>1</v>
      </c>
      <c r="F88" s="7" t="str">
        <f>Vendas!O$873</f>
        <v/>
      </c>
      <c r="G88" s="166">
        <f t="shared" si="3"/>
        <v>0</v>
      </c>
      <c r="H88" s="167">
        <f t="shared" si="4"/>
        <v>0</v>
      </c>
      <c r="I88" s="158">
        <f t="shared" si="5"/>
        <v>0</v>
      </c>
      <c r="J88" s="127">
        <f t="shared" si="6"/>
        <v>0</v>
      </c>
    </row>
    <row r="89" ht="14.25" customHeight="1">
      <c r="A89" s="165" t="str">
        <f>Vendas!A879</f>
        <v/>
      </c>
      <c r="B89" s="7" t="str">
        <f>Vendas!C882</f>
        <v/>
      </c>
      <c r="C89" s="7">
        <f>Aprovisionamento!C871</f>
        <v>0</v>
      </c>
      <c r="D89" s="7">
        <f t="shared" si="1"/>
        <v>0</v>
      </c>
      <c r="E89" s="7">
        <f t="shared" si="2"/>
        <v>1</v>
      </c>
      <c r="F89" s="7" t="str">
        <f>Vendas!O$883</f>
        <v/>
      </c>
      <c r="G89" s="166">
        <f t="shared" si="3"/>
        <v>0</v>
      </c>
      <c r="H89" s="167">
        <f t="shared" si="4"/>
        <v>0</v>
      </c>
      <c r="I89" s="158">
        <f t="shared" si="5"/>
        <v>0</v>
      </c>
      <c r="J89" s="127">
        <f t="shared" si="6"/>
        <v>0</v>
      </c>
    </row>
    <row r="90" ht="14.25" customHeight="1">
      <c r="A90" s="165" t="str">
        <f>Vendas!A889</f>
        <v/>
      </c>
      <c r="B90" s="7" t="str">
        <f>Vendas!C892</f>
        <v/>
      </c>
      <c r="C90" s="7">
        <f>Aprovisionamento!C881</f>
        <v>0</v>
      </c>
      <c r="D90" s="7">
        <f t="shared" si="1"/>
        <v>0</v>
      </c>
      <c r="E90" s="7">
        <f t="shared" si="2"/>
        <v>1</v>
      </c>
      <c r="F90" s="7" t="str">
        <f>Vendas!O$893</f>
        <v/>
      </c>
      <c r="G90" s="166">
        <f t="shared" si="3"/>
        <v>0</v>
      </c>
      <c r="H90" s="167">
        <f t="shared" si="4"/>
        <v>0</v>
      </c>
      <c r="I90" s="158">
        <f t="shared" si="5"/>
        <v>0</v>
      </c>
      <c r="J90" s="127">
        <f t="shared" si="6"/>
        <v>0</v>
      </c>
    </row>
    <row r="91" ht="14.25" customHeight="1">
      <c r="A91" s="165" t="str">
        <f>Vendas!A899</f>
        <v/>
      </c>
      <c r="B91" s="7" t="str">
        <f>Vendas!C902</f>
        <v/>
      </c>
      <c r="C91" s="7">
        <f>Aprovisionamento!C891</f>
        <v>0</v>
      </c>
      <c r="D91" s="7">
        <f t="shared" si="1"/>
        <v>0</v>
      </c>
      <c r="E91" s="7">
        <f t="shared" si="2"/>
        <v>1</v>
      </c>
      <c r="F91" s="7" t="str">
        <f>Vendas!O$903</f>
        <v/>
      </c>
      <c r="G91" s="166">
        <f t="shared" si="3"/>
        <v>0</v>
      </c>
      <c r="H91" s="167">
        <f t="shared" si="4"/>
        <v>0</v>
      </c>
      <c r="I91" s="158">
        <f t="shared" si="5"/>
        <v>0</v>
      </c>
      <c r="J91" s="127">
        <f t="shared" si="6"/>
        <v>0</v>
      </c>
    </row>
    <row r="92" ht="14.25" customHeight="1">
      <c r="A92" s="165" t="str">
        <f>Vendas!A909</f>
        <v/>
      </c>
      <c r="B92" s="7" t="str">
        <f>Vendas!C912</f>
        <v/>
      </c>
      <c r="C92" s="7">
        <f>Aprovisionamento!C901</f>
        <v>0</v>
      </c>
      <c r="D92" s="7">
        <f t="shared" si="1"/>
        <v>0</v>
      </c>
      <c r="E92" s="7">
        <f t="shared" si="2"/>
        <v>1</v>
      </c>
      <c r="F92" s="7" t="str">
        <f>Vendas!O$913</f>
        <v/>
      </c>
      <c r="G92" s="166">
        <f t="shared" si="3"/>
        <v>0</v>
      </c>
      <c r="H92" s="167">
        <f t="shared" si="4"/>
        <v>0</v>
      </c>
      <c r="I92" s="158">
        <f t="shared" si="5"/>
        <v>0</v>
      </c>
      <c r="J92" s="127">
        <f t="shared" si="6"/>
        <v>0</v>
      </c>
    </row>
    <row r="93" ht="14.25" customHeight="1">
      <c r="A93" s="165" t="str">
        <f>Vendas!A919</f>
        <v/>
      </c>
      <c r="B93" s="7" t="str">
        <f>Vendas!C922</f>
        <v/>
      </c>
      <c r="C93" s="7">
        <f>Aprovisionamento!C911</f>
        <v>0</v>
      </c>
      <c r="D93" s="7">
        <f t="shared" si="1"/>
        <v>0</v>
      </c>
      <c r="E93" s="7">
        <f t="shared" si="2"/>
        <v>1</v>
      </c>
      <c r="F93" s="7" t="str">
        <f>Vendas!O$923</f>
        <v/>
      </c>
      <c r="G93" s="166">
        <f t="shared" si="3"/>
        <v>0</v>
      </c>
      <c r="H93" s="167">
        <f t="shared" si="4"/>
        <v>0</v>
      </c>
      <c r="I93" s="158">
        <f t="shared" si="5"/>
        <v>0</v>
      </c>
      <c r="J93" s="127">
        <f t="shared" si="6"/>
        <v>0</v>
      </c>
    </row>
    <row r="94" ht="14.25" customHeight="1">
      <c r="A94" s="165" t="str">
        <f>Vendas!A929</f>
        <v/>
      </c>
      <c r="B94" s="7" t="str">
        <f>Vendas!C932</f>
        <v/>
      </c>
      <c r="C94" s="7">
        <f>Aprovisionamento!C921</f>
        <v>0</v>
      </c>
      <c r="D94" s="7">
        <f t="shared" si="1"/>
        <v>0</v>
      </c>
      <c r="E94" s="7">
        <f t="shared" si="2"/>
        <v>1</v>
      </c>
      <c r="F94" s="7" t="str">
        <f>Vendas!O$933</f>
        <v/>
      </c>
      <c r="G94" s="166">
        <f t="shared" si="3"/>
        <v>0</v>
      </c>
      <c r="H94" s="167">
        <f t="shared" si="4"/>
        <v>0</v>
      </c>
      <c r="I94" s="158">
        <f t="shared" si="5"/>
        <v>0</v>
      </c>
      <c r="J94" s="127">
        <f t="shared" si="6"/>
        <v>0</v>
      </c>
    </row>
    <row r="95" ht="14.25" customHeight="1">
      <c r="A95" s="165" t="str">
        <f>Vendas!A939</f>
        <v/>
      </c>
      <c r="B95" s="7" t="str">
        <f>Vendas!C942</f>
        <v/>
      </c>
      <c r="C95" s="7">
        <f>Aprovisionamento!C931</f>
        <v>0</v>
      </c>
      <c r="D95" s="7">
        <f t="shared" si="1"/>
        <v>0</v>
      </c>
      <c r="E95" s="7">
        <f t="shared" si="2"/>
        <v>1</v>
      </c>
      <c r="F95" s="7" t="str">
        <f>Vendas!O$943</f>
        <v/>
      </c>
      <c r="G95" s="166">
        <f t="shared" si="3"/>
        <v>0</v>
      </c>
      <c r="H95" s="167">
        <f t="shared" si="4"/>
        <v>0</v>
      </c>
      <c r="I95" s="158">
        <f t="shared" si="5"/>
        <v>0</v>
      </c>
      <c r="J95" s="127">
        <f t="shared" si="6"/>
        <v>0</v>
      </c>
    </row>
    <row r="96" ht="14.25" customHeight="1">
      <c r="A96" s="165" t="str">
        <f>Vendas!A949</f>
        <v/>
      </c>
      <c r="B96" s="7" t="str">
        <f>Vendas!C952</f>
        <v/>
      </c>
      <c r="C96" s="7">
        <f>Aprovisionamento!C941</f>
        <v>0</v>
      </c>
      <c r="D96" s="7">
        <f t="shared" si="1"/>
        <v>0</v>
      </c>
      <c r="E96" s="7">
        <f t="shared" si="2"/>
        <v>1</v>
      </c>
      <c r="F96" s="7" t="str">
        <f>Vendas!O$953</f>
        <v/>
      </c>
      <c r="G96" s="166">
        <f t="shared" si="3"/>
        <v>0</v>
      </c>
      <c r="H96" s="167">
        <f t="shared" si="4"/>
        <v>0</v>
      </c>
      <c r="I96" s="158">
        <f t="shared" si="5"/>
        <v>0</v>
      </c>
      <c r="J96" s="127">
        <f t="shared" si="6"/>
        <v>0</v>
      </c>
    </row>
    <row r="97" ht="14.25" customHeight="1">
      <c r="A97" s="165" t="str">
        <f>Vendas!A959</f>
        <v/>
      </c>
      <c r="B97" s="7" t="str">
        <f>Vendas!C962</f>
        <v/>
      </c>
      <c r="C97" s="7">
        <f>Aprovisionamento!C951</f>
        <v>0</v>
      </c>
      <c r="D97" s="7">
        <f t="shared" si="1"/>
        <v>0</v>
      </c>
      <c r="E97" s="7">
        <f t="shared" si="2"/>
        <v>1</v>
      </c>
      <c r="F97" s="7" t="str">
        <f>Vendas!O$963</f>
        <v/>
      </c>
      <c r="G97" s="166">
        <f t="shared" si="3"/>
        <v>0</v>
      </c>
      <c r="H97" s="167">
        <f t="shared" si="4"/>
        <v>0</v>
      </c>
      <c r="I97" s="158">
        <f t="shared" si="5"/>
        <v>0</v>
      </c>
      <c r="J97" s="127">
        <f t="shared" si="6"/>
        <v>0</v>
      </c>
    </row>
    <row r="98" ht="14.25" customHeight="1">
      <c r="A98" s="165" t="str">
        <f>Vendas!A969</f>
        <v/>
      </c>
      <c r="B98" s="7" t="str">
        <f>Vendas!C972</f>
        <v/>
      </c>
      <c r="C98" s="7">
        <f>Aprovisionamento!C961</f>
        <v>0</v>
      </c>
      <c r="D98" s="7">
        <f t="shared" si="1"/>
        <v>0</v>
      </c>
      <c r="E98" s="7">
        <f t="shared" si="2"/>
        <v>1</v>
      </c>
      <c r="F98" s="7" t="str">
        <f>Vendas!O$973</f>
        <v/>
      </c>
      <c r="G98" s="166">
        <f t="shared" si="3"/>
        <v>0</v>
      </c>
      <c r="H98" s="167">
        <f t="shared" si="4"/>
        <v>0</v>
      </c>
      <c r="I98" s="158">
        <f t="shared" si="5"/>
        <v>0</v>
      </c>
      <c r="J98" s="127">
        <f t="shared" si="6"/>
        <v>0</v>
      </c>
    </row>
    <row r="99" ht="14.25" customHeight="1">
      <c r="A99" s="165" t="str">
        <f>Vendas!A979</f>
        <v/>
      </c>
      <c r="B99" s="7" t="str">
        <f>Vendas!C982</f>
        <v/>
      </c>
      <c r="C99" s="7">
        <f>Aprovisionamento!C971</f>
        <v>0</v>
      </c>
      <c r="D99" s="7">
        <f t="shared" si="1"/>
        <v>0</v>
      </c>
      <c r="E99" s="7">
        <f t="shared" si="2"/>
        <v>1</v>
      </c>
      <c r="F99" s="7" t="str">
        <f>Vendas!O$983</f>
        <v/>
      </c>
      <c r="G99" s="166">
        <f t="shared" si="3"/>
        <v>0</v>
      </c>
      <c r="H99" s="167">
        <f t="shared" si="4"/>
        <v>0</v>
      </c>
      <c r="I99" s="158">
        <f t="shared" si="5"/>
        <v>0</v>
      </c>
      <c r="J99" s="127">
        <f t="shared" si="6"/>
        <v>0</v>
      </c>
    </row>
    <row r="100" ht="14.25" customHeight="1">
      <c r="A100" s="165" t="str">
        <f>Vendas!A989</f>
        <v/>
      </c>
      <c r="B100" s="7" t="str">
        <f>Vendas!C992</f>
        <v/>
      </c>
      <c r="C100" s="7">
        <f>Aprovisionamento!C981</f>
        <v>0</v>
      </c>
      <c r="D100" s="7">
        <f t="shared" si="1"/>
        <v>0</v>
      </c>
      <c r="E100" s="7">
        <f t="shared" si="2"/>
        <v>1</v>
      </c>
      <c r="F100" s="7" t="str">
        <f>Vendas!O$993</f>
        <v/>
      </c>
      <c r="G100" s="166">
        <f t="shared" si="3"/>
        <v>0</v>
      </c>
      <c r="H100" s="167">
        <f t="shared" si="4"/>
        <v>0</v>
      </c>
      <c r="I100" s="158">
        <f t="shared" si="5"/>
        <v>0</v>
      </c>
      <c r="J100" s="127">
        <f t="shared" si="6"/>
        <v>0</v>
      </c>
    </row>
    <row r="101" ht="14.25" customHeight="1">
      <c r="A101" s="165" t="str">
        <f>Vendas!A999</f>
        <v/>
      </c>
      <c r="B101" s="7" t="str">
        <f>Vendas!C1002</f>
        <v/>
      </c>
      <c r="C101" s="7">
        <f>Aprovisionamento!C991</f>
        <v>0</v>
      </c>
      <c r="D101" s="7">
        <f t="shared" si="1"/>
        <v>0</v>
      </c>
      <c r="E101" s="7">
        <f t="shared" si="2"/>
        <v>1</v>
      </c>
      <c r="F101" s="7" t="str">
        <f>Vendas!O$1003</f>
        <v/>
      </c>
      <c r="G101" s="166">
        <f t="shared" si="3"/>
        <v>0</v>
      </c>
      <c r="H101" s="167">
        <f t="shared" si="4"/>
        <v>0</v>
      </c>
      <c r="I101" s="158">
        <f t="shared" si="5"/>
        <v>0</v>
      </c>
      <c r="J101" s="127">
        <f t="shared" si="6"/>
        <v>0</v>
      </c>
    </row>
    <row r="102" ht="14.25" customHeight="1">
      <c r="A102" s="165" t="str">
        <f>Vendas!A1009</f>
        <v/>
      </c>
      <c r="B102" s="7" t="str">
        <f>Vendas!C1012</f>
        <v/>
      </c>
      <c r="C102" s="7">
        <f>Aprovisionamento!C1001</f>
        <v>0</v>
      </c>
      <c r="D102" s="7">
        <f t="shared" si="1"/>
        <v>0</v>
      </c>
      <c r="E102" s="7">
        <f t="shared" si="2"/>
        <v>1</v>
      </c>
      <c r="F102" s="7" t="str">
        <f>Vendas!O$1013</f>
        <v/>
      </c>
      <c r="G102" s="166">
        <f t="shared" si="3"/>
        <v>0</v>
      </c>
      <c r="H102" s="167">
        <f t="shared" si="4"/>
        <v>0</v>
      </c>
      <c r="I102" s="158">
        <f t="shared" si="5"/>
        <v>0</v>
      </c>
      <c r="J102" s="127">
        <f t="shared" si="6"/>
        <v>0</v>
      </c>
    </row>
    <row r="103" ht="14.25" customHeight="1">
      <c r="A103" s="168"/>
      <c r="B103" s="100" t="s">
        <v>26</v>
      </c>
      <c r="C103" s="128"/>
      <c r="D103" s="128"/>
      <c r="E103" s="128"/>
      <c r="F103" s="127">
        <f t="shared" ref="F103:H103" si="7">SUM(F2:F102)</f>
        <v>532800</v>
      </c>
      <c r="G103" s="166">
        <f t="shared" si="7"/>
        <v>1</v>
      </c>
      <c r="H103" s="167">
        <f t="shared" si="7"/>
        <v>0.6176501502</v>
      </c>
      <c r="I103" s="158"/>
      <c r="J103" s="127">
        <f>SUM(J3:J102)</f>
        <v>203716</v>
      </c>
    </row>
    <row r="104" ht="14.25" customHeight="1">
      <c r="A104" s="152" t="s">
        <v>72</v>
      </c>
      <c r="B104" s="127">
        <f>PeG!F$5</f>
        <v>532800</v>
      </c>
      <c r="C104" s="128"/>
      <c r="D104" s="128"/>
      <c r="E104" s="128"/>
      <c r="F104" s="127"/>
      <c r="G104" s="168"/>
      <c r="H104" s="168"/>
      <c r="I104" s="169"/>
    </row>
    <row r="105" ht="14.25" customHeight="1">
      <c r="A105" s="152" t="s">
        <v>406</v>
      </c>
      <c r="B105" s="127">
        <f>SUM(B106:B108)</f>
        <v>307200.728</v>
      </c>
      <c r="C105" s="168"/>
      <c r="D105" s="168"/>
      <c r="E105" s="168"/>
      <c r="F105" s="168"/>
      <c r="G105" s="168"/>
      <c r="H105" s="168"/>
      <c r="I105" s="169"/>
    </row>
    <row r="106" ht="14.25" customHeight="1">
      <c r="A106" s="152" t="s">
        <v>407</v>
      </c>
      <c r="B106" s="127">
        <f>-PeG!F$14</f>
        <v>3295.528</v>
      </c>
      <c r="C106" s="168"/>
      <c r="D106" s="168"/>
      <c r="E106" s="168"/>
      <c r="F106" s="168"/>
      <c r="G106" s="168"/>
      <c r="H106" s="168"/>
      <c r="I106" s="169"/>
    </row>
    <row r="107" ht="14.25" customHeight="1">
      <c r="A107" s="152" t="s">
        <v>408</v>
      </c>
      <c r="B107" s="127">
        <f>-PeG!F$12</f>
        <v>17614</v>
      </c>
      <c r="C107" s="168"/>
      <c r="D107" s="168"/>
      <c r="E107" s="168"/>
      <c r="F107" s="168"/>
      <c r="G107" s="168"/>
      <c r="H107" s="168"/>
      <c r="I107" s="169"/>
    </row>
    <row r="108" ht="14.25" customHeight="1">
      <c r="A108" s="152" t="s">
        <v>409</v>
      </c>
      <c r="B108" s="127">
        <f>-PeG!F$11</f>
        <v>286291.2</v>
      </c>
      <c r="C108" s="168"/>
      <c r="D108" s="168"/>
      <c r="E108" s="168"/>
      <c r="F108" s="168"/>
      <c r="G108" s="168"/>
      <c r="H108" s="168"/>
      <c r="I108" s="169"/>
    </row>
    <row r="109" ht="14.25" customHeight="1">
      <c r="A109" s="168"/>
      <c r="B109" s="127"/>
      <c r="C109" s="168"/>
      <c r="D109" s="168"/>
      <c r="E109" s="168"/>
      <c r="F109" s="168"/>
      <c r="G109" s="168"/>
      <c r="H109" s="168"/>
      <c r="I109" s="169"/>
    </row>
    <row r="110" ht="14.25" customHeight="1">
      <c r="A110" s="152" t="s">
        <v>412</v>
      </c>
      <c r="B110" s="127">
        <f>B105/H103</f>
        <v>497370.1179</v>
      </c>
      <c r="C110" s="168"/>
      <c r="D110" s="168"/>
      <c r="E110" s="168"/>
      <c r="F110" s="168"/>
      <c r="G110" s="168"/>
      <c r="H110" s="168"/>
      <c r="I110" s="169"/>
    </row>
    <row r="111" ht="14.25" customHeight="1">
      <c r="A111" s="168" t="s">
        <v>396</v>
      </c>
      <c r="B111" s="127">
        <f>B104-B110</f>
        <v>35429.8821</v>
      </c>
      <c r="C111" s="168"/>
      <c r="D111" s="168"/>
      <c r="E111" s="168"/>
      <c r="F111" s="168"/>
      <c r="G111" s="168"/>
      <c r="H111" s="168"/>
      <c r="I111" s="169"/>
    </row>
    <row r="112" ht="14.25" customHeight="1">
      <c r="A112" s="168"/>
      <c r="B112" s="127"/>
      <c r="C112" s="168"/>
      <c r="D112" s="168"/>
      <c r="E112" s="168"/>
      <c r="F112" s="168"/>
      <c r="G112" s="168"/>
      <c r="H112" s="168"/>
      <c r="I112" s="169"/>
    </row>
    <row r="113" ht="14.25" customHeight="1">
      <c r="A113" s="168"/>
      <c r="B113" s="168"/>
      <c r="C113" s="168"/>
      <c r="D113" s="168"/>
      <c r="E113" s="168"/>
      <c r="F113" s="168"/>
      <c r="G113" s="168"/>
      <c r="H113" s="168"/>
      <c r="I113" s="169"/>
    </row>
    <row r="114" ht="14.25" customHeight="1">
      <c r="A114" s="168"/>
      <c r="B114" s="168"/>
      <c r="C114" s="168"/>
      <c r="D114" s="168"/>
      <c r="E114" s="168"/>
      <c r="F114" s="168"/>
      <c r="G114" s="168"/>
      <c r="H114" s="168"/>
      <c r="I114" s="169"/>
    </row>
    <row r="115" ht="14.25" customHeight="1">
      <c r="A115" s="168"/>
      <c r="B115" s="168"/>
      <c r="C115" s="168"/>
      <c r="D115" s="168"/>
      <c r="E115" s="168"/>
      <c r="F115" s="168"/>
      <c r="G115" s="168"/>
      <c r="H115" s="168"/>
      <c r="I115" s="169"/>
    </row>
    <row r="116" ht="14.25" customHeight="1">
      <c r="A116" s="168"/>
      <c r="B116" s="168"/>
      <c r="C116" s="168"/>
      <c r="D116" s="168"/>
      <c r="E116" s="168"/>
      <c r="F116" s="168"/>
      <c r="G116" s="168"/>
      <c r="H116" s="168"/>
    </row>
    <row r="117" ht="14.25" customHeight="1">
      <c r="A117" s="168"/>
      <c r="B117" s="168"/>
      <c r="C117" s="168"/>
      <c r="D117" s="168"/>
      <c r="E117" s="168"/>
      <c r="F117" s="168"/>
      <c r="G117" s="168"/>
      <c r="H117" s="168"/>
    </row>
    <row r="118" ht="14.25" customHeight="1">
      <c r="A118" s="168"/>
      <c r="B118" s="168"/>
      <c r="C118" s="168"/>
      <c r="D118" s="168"/>
      <c r="E118" s="168"/>
      <c r="F118" s="168"/>
      <c r="G118" s="168"/>
      <c r="H118" s="168"/>
    </row>
    <row r="119" ht="14.25" customHeight="1">
      <c r="A119" s="164" t="s">
        <v>424</v>
      </c>
      <c r="B119" s="5" t="s">
        <v>425</v>
      </c>
      <c r="C119" s="5" t="s">
        <v>426</v>
      </c>
      <c r="D119" s="5" t="s">
        <v>427</v>
      </c>
      <c r="E119" s="5" t="s">
        <v>428</v>
      </c>
      <c r="F119" s="5" t="s">
        <v>419</v>
      </c>
      <c r="G119" s="5" t="s">
        <v>420</v>
      </c>
      <c r="H119" s="5" t="s">
        <v>421</v>
      </c>
      <c r="I119" s="5" t="s">
        <v>422</v>
      </c>
      <c r="J119" s="5" t="s">
        <v>423</v>
      </c>
    </row>
    <row r="120" ht="14.25" customHeight="1">
      <c r="A120" s="165" t="str">
        <f t="shared" ref="A120:A220" si="8">A2</f>
        <v>PRESTACIÓN DE SERVIZOS</v>
      </c>
      <c r="B120" s="7">
        <f>B2*(1+Vendas!P$8)</f>
        <v>25</v>
      </c>
      <c r="C120" s="7">
        <f>C2*(1+Vendas!P$8)</f>
        <v>0</v>
      </c>
      <c r="D120" s="7">
        <f t="shared" ref="D120:D220" si="9">IF(B120=0,0,C120/B120)</f>
        <v>0</v>
      </c>
      <c r="E120" s="7">
        <f t="shared" ref="E120:E220" si="10">1-D120</f>
        <v>1</v>
      </c>
      <c r="F120" s="7">
        <f>Vendas!P$13</f>
        <v>226000</v>
      </c>
      <c r="G120" s="166">
        <f t="shared" ref="G120:G220" si="11">IF(F$103=0,0,F120/F$103)</f>
        <v>0.4241741742</v>
      </c>
      <c r="H120" s="167">
        <f t="shared" ref="H120:H220" si="12">E120*G120</f>
        <v>0.4241741742</v>
      </c>
      <c r="I120" s="158">
        <f t="shared" ref="I120:I220" si="13">IF(G120&gt;0,ROUNDUP(B$228*G120/B120,0),0)</f>
        <v>8072</v>
      </c>
    </row>
    <row r="121" ht="14.25" customHeight="1">
      <c r="A121" s="165" t="str">
        <f t="shared" si="8"/>
        <v>PRODUTO 1</v>
      </c>
      <c r="B121" s="7">
        <f>B3*(1+Vendas!P$8)</f>
        <v>1200</v>
      </c>
      <c r="C121" s="7">
        <f>C3*(1+Vendas!P$8)</f>
        <v>720</v>
      </c>
      <c r="D121" s="7">
        <f t="shared" si="9"/>
        <v>0.6</v>
      </c>
      <c r="E121" s="7">
        <f t="shared" si="10"/>
        <v>0.4</v>
      </c>
      <c r="F121" s="7">
        <f>Vendas!P$23</f>
        <v>223740</v>
      </c>
      <c r="G121" s="166">
        <f t="shared" si="11"/>
        <v>0.4199324324</v>
      </c>
      <c r="H121" s="167">
        <f t="shared" si="12"/>
        <v>0.167972973</v>
      </c>
      <c r="I121" s="158">
        <f t="shared" si="13"/>
        <v>167</v>
      </c>
      <c r="J121" s="127">
        <f t="shared" ref="J121:J220" si="14">IF(C121&gt;0,F121/B121*C121,0)</f>
        <v>134244</v>
      </c>
    </row>
    <row r="122" ht="14.25" customHeight="1">
      <c r="A122" s="165" t="str">
        <f t="shared" si="8"/>
        <v>PRODUTO 2</v>
      </c>
      <c r="B122" s="7">
        <f>B4*(1+Vendas!P$8)</f>
        <v>500</v>
      </c>
      <c r="C122" s="7">
        <f>C4*(1+Vendas!P$8)</f>
        <v>310</v>
      </c>
      <c r="D122" s="7">
        <f t="shared" si="9"/>
        <v>0.62</v>
      </c>
      <c r="E122" s="7">
        <f t="shared" si="10"/>
        <v>0.38</v>
      </c>
      <c r="F122" s="7">
        <f>Vendas!P$33</f>
        <v>169500</v>
      </c>
      <c r="G122" s="166">
        <f t="shared" si="11"/>
        <v>0.3181306306</v>
      </c>
      <c r="H122" s="167">
        <f t="shared" si="12"/>
        <v>0.1208896396</v>
      </c>
      <c r="I122" s="158">
        <f t="shared" si="13"/>
        <v>303</v>
      </c>
      <c r="J122" s="127">
        <f t="shared" si="14"/>
        <v>105090</v>
      </c>
    </row>
    <row r="123" ht="14.25" customHeight="1">
      <c r="A123" s="165" t="str">
        <f t="shared" si="8"/>
        <v>PRODUTO 3</v>
      </c>
      <c r="B123" s="7">
        <f>B5*(1+Vendas!P$8)</f>
        <v>200</v>
      </c>
      <c r="C123" s="7">
        <f>C5*(1+Vendas!P$8)</f>
        <v>134</v>
      </c>
      <c r="D123" s="7">
        <f t="shared" si="9"/>
        <v>0.67</v>
      </c>
      <c r="E123" s="7">
        <f t="shared" si="10"/>
        <v>0.33</v>
      </c>
      <c r="F123" s="7">
        <f>Vendas!P$43</f>
        <v>16724</v>
      </c>
      <c r="G123" s="166">
        <f t="shared" si="11"/>
        <v>0.03138888889</v>
      </c>
      <c r="H123" s="167">
        <f t="shared" si="12"/>
        <v>0.01035833333</v>
      </c>
      <c r="I123" s="158">
        <f t="shared" si="13"/>
        <v>75</v>
      </c>
      <c r="J123" s="127">
        <f t="shared" si="14"/>
        <v>11205.08</v>
      </c>
    </row>
    <row r="124" ht="14.25" customHeight="1">
      <c r="A124" s="165" t="str">
        <f t="shared" si="8"/>
        <v/>
      </c>
      <c r="B124" s="7">
        <f>B6*(1+Vendas!P$8)</f>
        <v>0</v>
      </c>
      <c r="C124" s="7">
        <f>C6*(1+Vendas!P$8)</f>
        <v>0</v>
      </c>
      <c r="D124" s="7">
        <f t="shared" si="9"/>
        <v>0</v>
      </c>
      <c r="E124" s="7">
        <f t="shared" si="10"/>
        <v>1</v>
      </c>
      <c r="F124" s="7" t="str">
        <f>Vendas!P$53</f>
        <v/>
      </c>
      <c r="G124" s="166">
        <f t="shared" si="11"/>
        <v>0</v>
      </c>
      <c r="H124" s="167">
        <f t="shared" si="12"/>
        <v>0</v>
      </c>
      <c r="I124" s="158">
        <f t="shared" si="13"/>
        <v>0</v>
      </c>
      <c r="J124" s="127">
        <f t="shared" si="14"/>
        <v>0</v>
      </c>
    </row>
    <row r="125" ht="14.25" customHeight="1">
      <c r="A125" s="165" t="str">
        <f t="shared" si="8"/>
        <v/>
      </c>
      <c r="B125" s="7">
        <f>B7*(1+Vendas!P$8)</f>
        <v>0</v>
      </c>
      <c r="C125" s="7">
        <f>C7*(1+Vendas!P$8)</f>
        <v>0</v>
      </c>
      <c r="D125" s="7">
        <f t="shared" si="9"/>
        <v>0</v>
      </c>
      <c r="E125" s="7">
        <f t="shared" si="10"/>
        <v>1</v>
      </c>
      <c r="F125" s="7" t="str">
        <f>Vendas!P$63</f>
        <v/>
      </c>
      <c r="G125" s="166">
        <f t="shared" si="11"/>
        <v>0</v>
      </c>
      <c r="H125" s="167">
        <f t="shared" si="12"/>
        <v>0</v>
      </c>
      <c r="I125" s="158">
        <f t="shared" si="13"/>
        <v>0</v>
      </c>
      <c r="J125" s="127">
        <f t="shared" si="14"/>
        <v>0</v>
      </c>
    </row>
    <row r="126" ht="14.25" customHeight="1">
      <c r="A126" s="165" t="str">
        <f t="shared" si="8"/>
        <v/>
      </c>
      <c r="B126" s="7">
        <f>B8*(1+Vendas!P$8)</f>
        <v>0</v>
      </c>
      <c r="C126" s="7">
        <f>C8*(1+Vendas!P$8)</f>
        <v>0</v>
      </c>
      <c r="D126" s="7">
        <f t="shared" si="9"/>
        <v>0</v>
      </c>
      <c r="E126" s="7">
        <f t="shared" si="10"/>
        <v>1</v>
      </c>
      <c r="F126" s="7" t="str">
        <f>Vendas!P$73</f>
        <v/>
      </c>
      <c r="G126" s="166">
        <f t="shared" si="11"/>
        <v>0</v>
      </c>
      <c r="H126" s="167">
        <f t="shared" si="12"/>
        <v>0</v>
      </c>
      <c r="I126" s="158">
        <f t="shared" si="13"/>
        <v>0</v>
      </c>
      <c r="J126" s="127">
        <f t="shared" si="14"/>
        <v>0</v>
      </c>
    </row>
    <row r="127" ht="14.25" customHeight="1">
      <c r="A127" s="165" t="str">
        <f t="shared" si="8"/>
        <v/>
      </c>
      <c r="B127" s="7">
        <f>B9*(1+Vendas!P$8)</f>
        <v>0</v>
      </c>
      <c r="C127" s="7">
        <f>C9*(1+Vendas!P$8)</f>
        <v>0</v>
      </c>
      <c r="D127" s="7">
        <f t="shared" si="9"/>
        <v>0</v>
      </c>
      <c r="E127" s="7">
        <f t="shared" si="10"/>
        <v>1</v>
      </c>
      <c r="F127" s="7" t="str">
        <f>Vendas!P$83</f>
        <v/>
      </c>
      <c r="G127" s="166">
        <f t="shared" si="11"/>
        <v>0</v>
      </c>
      <c r="H127" s="167">
        <f t="shared" si="12"/>
        <v>0</v>
      </c>
      <c r="I127" s="158">
        <f t="shared" si="13"/>
        <v>0</v>
      </c>
      <c r="J127" s="127">
        <f t="shared" si="14"/>
        <v>0</v>
      </c>
    </row>
    <row r="128" ht="14.25" customHeight="1">
      <c r="A128" s="165" t="str">
        <f t="shared" si="8"/>
        <v/>
      </c>
      <c r="B128" s="7">
        <f>B10*(1+Vendas!P$8)</f>
        <v>0</v>
      </c>
      <c r="C128" s="7">
        <f>C10*(1+Vendas!P$8)</f>
        <v>0</v>
      </c>
      <c r="D128" s="7">
        <f t="shared" si="9"/>
        <v>0</v>
      </c>
      <c r="E128" s="7">
        <f t="shared" si="10"/>
        <v>1</v>
      </c>
      <c r="F128" s="7" t="str">
        <f>Vendas!P$93</f>
        <v/>
      </c>
      <c r="G128" s="166">
        <f t="shared" si="11"/>
        <v>0</v>
      </c>
      <c r="H128" s="167">
        <f t="shared" si="12"/>
        <v>0</v>
      </c>
      <c r="I128" s="158">
        <f t="shared" si="13"/>
        <v>0</v>
      </c>
      <c r="J128" s="127">
        <f t="shared" si="14"/>
        <v>0</v>
      </c>
    </row>
    <row r="129" ht="14.25" customHeight="1">
      <c r="A129" s="165" t="str">
        <f t="shared" si="8"/>
        <v/>
      </c>
      <c r="B129" s="7">
        <f>B11*(1+Vendas!P$8)</f>
        <v>0</v>
      </c>
      <c r="C129" s="7">
        <f>C11*(1+Vendas!P$8)</f>
        <v>0</v>
      </c>
      <c r="D129" s="7">
        <f t="shared" si="9"/>
        <v>0</v>
      </c>
      <c r="E129" s="7">
        <f t="shared" si="10"/>
        <v>1</v>
      </c>
      <c r="F129" s="7" t="str">
        <f>Vendas!P$103</f>
        <v/>
      </c>
      <c r="G129" s="166">
        <f t="shared" si="11"/>
        <v>0</v>
      </c>
      <c r="H129" s="167">
        <f t="shared" si="12"/>
        <v>0</v>
      </c>
      <c r="I129" s="158">
        <f t="shared" si="13"/>
        <v>0</v>
      </c>
      <c r="J129" s="127">
        <f t="shared" si="14"/>
        <v>0</v>
      </c>
    </row>
    <row r="130" ht="14.25" customHeight="1">
      <c r="A130" s="165" t="str">
        <f t="shared" si="8"/>
        <v/>
      </c>
      <c r="B130" s="7">
        <f>B12*(1+Vendas!P$8)</f>
        <v>0</v>
      </c>
      <c r="C130" s="7">
        <f>C12*(1+Vendas!P$8)</f>
        <v>0</v>
      </c>
      <c r="D130" s="7">
        <f t="shared" si="9"/>
        <v>0</v>
      </c>
      <c r="E130" s="7">
        <f t="shared" si="10"/>
        <v>1</v>
      </c>
      <c r="F130" s="7" t="str">
        <f>Vendas!P$113</f>
        <v/>
      </c>
      <c r="G130" s="166">
        <f t="shared" si="11"/>
        <v>0</v>
      </c>
      <c r="H130" s="167">
        <f t="shared" si="12"/>
        <v>0</v>
      </c>
      <c r="I130" s="158">
        <f t="shared" si="13"/>
        <v>0</v>
      </c>
      <c r="J130" s="127">
        <f t="shared" si="14"/>
        <v>0</v>
      </c>
    </row>
    <row r="131" ht="14.25" customHeight="1">
      <c r="A131" s="165" t="str">
        <f t="shared" si="8"/>
        <v/>
      </c>
      <c r="B131" s="7">
        <f>B13*(1+Vendas!P$8)</f>
        <v>0</v>
      </c>
      <c r="C131" s="7">
        <f>C13*(1+Vendas!P$8)</f>
        <v>0</v>
      </c>
      <c r="D131" s="7">
        <f t="shared" si="9"/>
        <v>0</v>
      </c>
      <c r="E131" s="7">
        <f t="shared" si="10"/>
        <v>1</v>
      </c>
      <c r="F131" s="7" t="str">
        <f>Vendas!P$123</f>
        <v/>
      </c>
      <c r="G131" s="166">
        <f t="shared" si="11"/>
        <v>0</v>
      </c>
      <c r="H131" s="167">
        <f t="shared" si="12"/>
        <v>0</v>
      </c>
      <c r="I131" s="158">
        <f t="shared" si="13"/>
        <v>0</v>
      </c>
      <c r="J131" s="127">
        <f t="shared" si="14"/>
        <v>0</v>
      </c>
    </row>
    <row r="132" ht="14.25" customHeight="1">
      <c r="A132" s="165" t="str">
        <f t="shared" si="8"/>
        <v/>
      </c>
      <c r="B132" s="7">
        <f>B14*(1+Vendas!P$8)</f>
        <v>0</v>
      </c>
      <c r="C132" s="7">
        <f>C14*(1+Vendas!P$8)</f>
        <v>0</v>
      </c>
      <c r="D132" s="7">
        <f t="shared" si="9"/>
        <v>0</v>
      </c>
      <c r="E132" s="7">
        <f t="shared" si="10"/>
        <v>1</v>
      </c>
      <c r="F132" s="7" t="str">
        <f>Vendas!P$133</f>
        <v/>
      </c>
      <c r="G132" s="166">
        <f t="shared" si="11"/>
        <v>0</v>
      </c>
      <c r="H132" s="167">
        <f t="shared" si="12"/>
        <v>0</v>
      </c>
      <c r="I132" s="158">
        <f t="shared" si="13"/>
        <v>0</v>
      </c>
      <c r="J132" s="127">
        <f t="shared" si="14"/>
        <v>0</v>
      </c>
    </row>
    <row r="133" ht="14.25" customHeight="1">
      <c r="A133" s="165" t="str">
        <f t="shared" si="8"/>
        <v/>
      </c>
      <c r="B133" s="7">
        <f>B15*(1+Vendas!P$8)</f>
        <v>0</v>
      </c>
      <c r="C133" s="7">
        <f>C15*(1+Vendas!P$8)</f>
        <v>0</v>
      </c>
      <c r="D133" s="7">
        <f t="shared" si="9"/>
        <v>0</v>
      </c>
      <c r="E133" s="7">
        <f t="shared" si="10"/>
        <v>1</v>
      </c>
      <c r="F133" s="7" t="str">
        <f>Vendas!P$143</f>
        <v/>
      </c>
      <c r="G133" s="166">
        <f t="shared" si="11"/>
        <v>0</v>
      </c>
      <c r="H133" s="167">
        <f t="shared" si="12"/>
        <v>0</v>
      </c>
      <c r="I133" s="158">
        <f t="shared" si="13"/>
        <v>0</v>
      </c>
      <c r="J133" s="127">
        <f t="shared" si="14"/>
        <v>0</v>
      </c>
    </row>
    <row r="134" ht="14.25" customHeight="1">
      <c r="A134" s="165" t="str">
        <f t="shared" si="8"/>
        <v/>
      </c>
      <c r="B134" s="7">
        <f>B16*(1+Vendas!P$8)</f>
        <v>0</v>
      </c>
      <c r="C134" s="7">
        <f>C16*(1+Vendas!P$8)</f>
        <v>0</v>
      </c>
      <c r="D134" s="7">
        <f t="shared" si="9"/>
        <v>0</v>
      </c>
      <c r="E134" s="7">
        <f t="shared" si="10"/>
        <v>1</v>
      </c>
      <c r="F134" s="7" t="str">
        <f>Vendas!P$153</f>
        <v/>
      </c>
      <c r="G134" s="166">
        <f t="shared" si="11"/>
        <v>0</v>
      </c>
      <c r="H134" s="167">
        <f t="shared" si="12"/>
        <v>0</v>
      </c>
      <c r="I134" s="158">
        <f t="shared" si="13"/>
        <v>0</v>
      </c>
      <c r="J134" s="127">
        <f t="shared" si="14"/>
        <v>0</v>
      </c>
    </row>
    <row r="135" ht="14.25" customHeight="1">
      <c r="A135" s="165" t="str">
        <f t="shared" si="8"/>
        <v/>
      </c>
      <c r="B135" s="7">
        <f>B17*(1+Vendas!P$8)</f>
        <v>0</v>
      </c>
      <c r="C135" s="7">
        <f>C17*(1+Vendas!P$8)</f>
        <v>0</v>
      </c>
      <c r="D135" s="7">
        <f t="shared" si="9"/>
        <v>0</v>
      </c>
      <c r="E135" s="7">
        <f t="shared" si="10"/>
        <v>1</v>
      </c>
      <c r="F135" s="7" t="str">
        <f>Vendas!P$163</f>
        <v/>
      </c>
      <c r="G135" s="166">
        <f t="shared" si="11"/>
        <v>0</v>
      </c>
      <c r="H135" s="167">
        <f t="shared" si="12"/>
        <v>0</v>
      </c>
      <c r="I135" s="158">
        <f t="shared" si="13"/>
        <v>0</v>
      </c>
      <c r="J135" s="127">
        <f t="shared" si="14"/>
        <v>0</v>
      </c>
    </row>
    <row r="136" ht="14.25" customHeight="1">
      <c r="A136" s="165" t="str">
        <f t="shared" si="8"/>
        <v/>
      </c>
      <c r="B136" s="7">
        <f>B18*(1+Vendas!P$8)</f>
        <v>0</v>
      </c>
      <c r="C136" s="7">
        <f>C18*(1+Vendas!P$8)</f>
        <v>0</v>
      </c>
      <c r="D136" s="7">
        <f t="shared" si="9"/>
        <v>0</v>
      </c>
      <c r="E136" s="7">
        <f t="shared" si="10"/>
        <v>1</v>
      </c>
      <c r="F136" s="7" t="str">
        <f>Vendas!P$173</f>
        <v/>
      </c>
      <c r="G136" s="166">
        <f t="shared" si="11"/>
        <v>0</v>
      </c>
      <c r="H136" s="167">
        <f t="shared" si="12"/>
        <v>0</v>
      </c>
      <c r="I136" s="158">
        <f t="shared" si="13"/>
        <v>0</v>
      </c>
      <c r="J136" s="127">
        <f t="shared" si="14"/>
        <v>0</v>
      </c>
    </row>
    <row r="137" ht="14.25" customHeight="1">
      <c r="A137" s="165" t="str">
        <f t="shared" si="8"/>
        <v/>
      </c>
      <c r="B137" s="7">
        <f>B19*(1+Vendas!P$8)</f>
        <v>0</v>
      </c>
      <c r="C137" s="7">
        <f>C19*(1+Vendas!P$8)</f>
        <v>0</v>
      </c>
      <c r="D137" s="7">
        <f t="shared" si="9"/>
        <v>0</v>
      </c>
      <c r="E137" s="7">
        <f t="shared" si="10"/>
        <v>1</v>
      </c>
      <c r="F137" s="7" t="str">
        <f>Vendas!P$183</f>
        <v/>
      </c>
      <c r="G137" s="166">
        <f t="shared" si="11"/>
        <v>0</v>
      </c>
      <c r="H137" s="167">
        <f t="shared" si="12"/>
        <v>0</v>
      </c>
      <c r="I137" s="158">
        <f t="shared" si="13"/>
        <v>0</v>
      </c>
      <c r="J137" s="127">
        <f t="shared" si="14"/>
        <v>0</v>
      </c>
    </row>
    <row r="138" ht="14.25" customHeight="1">
      <c r="A138" s="165" t="str">
        <f t="shared" si="8"/>
        <v/>
      </c>
      <c r="B138" s="7">
        <f>B20*(1+Vendas!P$8)</f>
        <v>0</v>
      </c>
      <c r="C138" s="7">
        <f>C20*(1+Vendas!P$8)</f>
        <v>0</v>
      </c>
      <c r="D138" s="7">
        <f t="shared" si="9"/>
        <v>0</v>
      </c>
      <c r="E138" s="7">
        <f t="shared" si="10"/>
        <v>1</v>
      </c>
      <c r="F138" s="7" t="str">
        <f>Vendas!P$193</f>
        <v/>
      </c>
      <c r="G138" s="166">
        <f t="shared" si="11"/>
        <v>0</v>
      </c>
      <c r="H138" s="167">
        <f t="shared" si="12"/>
        <v>0</v>
      </c>
      <c r="I138" s="158">
        <f t="shared" si="13"/>
        <v>0</v>
      </c>
      <c r="J138" s="127">
        <f t="shared" si="14"/>
        <v>0</v>
      </c>
    </row>
    <row r="139" ht="14.25" customHeight="1">
      <c r="A139" s="165" t="str">
        <f t="shared" si="8"/>
        <v/>
      </c>
      <c r="B139" s="7">
        <f>B21*(1+Vendas!P$8)</f>
        <v>0</v>
      </c>
      <c r="C139" s="7">
        <f>C21*(1+Vendas!P$8)</f>
        <v>0</v>
      </c>
      <c r="D139" s="7">
        <f t="shared" si="9"/>
        <v>0</v>
      </c>
      <c r="E139" s="7">
        <f t="shared" si="10"/>
        <v>1</v>
      </c>
      <c r="F139" s="7" t="str">
        <f>Vendas!P$203</f>
        <v/>
      </c>
      <c r="G139" s="166">
        <f t="shared" si="11"/>
        <v>0</v>
      </c>
      <c r="H139" s="167">
        <f t="shared" si="12"/>
        <v>0</v>
      </c>
      <c r="I139" s="158">
        <f t="shared" si="13"/>
        <v>0</v>
      </c>
      <c r="J139" s="127">
        <f t="shared" si="14"/>
        <v>0</v>
      </c>
    </row>
    <row r="140" ht="14.25" customHeight="1">
      <c r="A140" s="165" t="str">
        <f t="shared" si="8"/>
        <v/>
      </c>
      <c r="B140" s="7">
        <f>B22*(1+Vendas!P$8)</f>
        <v>0</v>
      </c>
      <c r="C140" s="7">
        <f>C22*(1+Vendas!P$8)</f>
        <v>0</v>
      </c>
      <c r="D140" s="7">
        <f t="shared" si="9"/>
        <v>0</v>
      </c>
      <c r="E140" s="7">
        <f t="shared" si="10"/>
        <v>1</v>
      </c>
      <c r="F140" s="7" t="str">
        <f>Vendas!P$213</f>
        <v/>
      </c>
      <c r="G140" s="166">
        <f t="shared" si="11"/>
        <v>0</v>
      </c>
      <c r="H140" s="167">
        <f t="shared" si="12"/>
        <v>0</v>
      </c>
      <c r="I140" s="158">
        <f t="shared" si="13"/>
        <v>0</v>
      </c>
      <c r="J140" s="127">
        <f t="shared" si="14"/>
        <v>0</v>
      </c>
    </row>
    <row r="141" ht="14.25" customHeight="1">
      <c r="A141" s="165" t="str">
        <f t="shared" si="8"/>
        <v/>
      </c>
      <c r="B141" s="7">
        <f>B23*(1+Vendas!P$8)</f>
        <v>0</v>
      </c>
      <c r="C141" s="7">
        <f>C23*(1+Vendas!P$8)</f>
        <v>0</v>
      </c>
      <c r="D141" s="7">
        <f t="shared" si="9"/>
        <v>0</v>
      </c>
      <c r="E141" s="7">
        <f t="shared" si="10"/>
        <v>1</v>
      </c>
      <c r="F141" s="7" t="str">
        <f>Vendas!P$223</f>
        <v/>
      </c>
      <c r="G141" s="166">
        <f t="shared" si="11"/>
        <v>0</v>
      </c>
      <c r="H141" s="167">
        <f t="shared" si="12"/>
        <v>0</v>
      </c>
      <c r="I141" s="158">
        <f t="shared" si="13"/>
        <v>0</v>
      </c>
      <c r="J141" s="127">
        <f t="shared" si="14"/>
        <v>0</v>
      </c>
    </row>
    <row r="142" ht="14.25" customHeight="1">
      <c r="A142" s="165" t="str">
        <f t="shared" si="8"/>
        <v/>
      </c>
      <c r="B142" s="7">
        <f>B24*(1+Vendas!P$8)</f>
        <v>0</v>
      </c>
      <c r="C142" s="7">
        <f>C24*(1+Vendas!P$8)</f>
        <v>0</v>
      </c>
      <c r="D142" s="7">
        <f t="shared" si="9"/>
        <v>0</v>
      </c>
      <c r="E142" s="7">
        <f t="shared" si="10"/>
        <v>1</v>
      </c>
      <c r="F142" s="7" t="str">
        <f>Vendas!P$233</f>
        <v/>
      </c>
      <c r="G142" s="166">
        <f t="shared" si="11"/>
        <v>0</v>
      </c>
      <c r="H142" s="167">
        <f t="shared" si="12"/>
        <v>0</v>
      </c>
      <c r="I142" s="158">
        <f t="shared" si="13"/>
        <v>0</v>
      </c>
      <c r="J142" s="127">
        <f t="shared" si="14"/>
        <v>0</v>
      </c>
    </row>
    <row r="143" ht="14.25" customHeight="1">
      <c r="A143" s="165" t="str">
        <f t="shared" si="8"/>
        <v/>
      </c>
      <c r="B143" s="7">
        <f>B25*(1+Vendas!P$8)</f>
        <v>0</v>
      </c>
      <c r="C143" s="7">
        <f>C25*(1+Vendas!P$8)</f>
        <v>0</v>
      </c>
      <c r="D143" s="7">
        <f t="shared" si="9"/>
        <v>0</v>
      </c>
      <c r="E143" s="7">
        <f t="shared" si="10"/>
        <v>1</v>
      </c>
      <c r="F143" s="7" t="str">
        <f>Vendas!P$243</f>
        <v/>
      </c>
      <c r="G143" s="166">
        <f t="shared" si="11"/>
        <v>0</v>
      </c>
      <c r="H143" s="167">
        <f t="shared" si="12"/>
        <v>0</v>
      </c>
      <c r="I143" s="158">
        <f t="shared" si="13"/>
        <v>0</v>
      </c>
      <c r="J143" s="127">
        <f t="shared" si="14"/>
        <v>0</v>
      </c>
    </row>
    <row r="144" ht="14.25" customHeight="1">
      <c r="A144" s="165" t="str">
        <f t="shared" si="8"/>
        <v/>
      </c>
      <c r="B144" s="7">
        <f>B26*(1+Vendas!P$8)</f>
        <v>0</v>
      </c>
      <c r="C144" s="7">
        <f>C26*(1+Vendas!P$8)</f>
        <v>0</v>
      </c>
      <c r="D144" s="7">
        <f t="shared" si="9"/>
        <v>0</v>
      </c>
      <c r="E144" s="7">
        <f t="shared" si="10"/>
        <v>1</v>
      </c>
      <c r="F144" s="7" t="str">
        <f>Vendas!P$253</f>
        <v/>
      </c>
      <c r="G144" s="166">
        <f t="shared" si="11"/>
        <v>0</v>
      </c>
      <c r="H144" s="167">
        <f t="shared" si="12"/>
        <v>0</v>
      </c>
      <c r="I144" s="158">
        <f t="shared" si="13"/>
        <v>0</v>
      </c>
      <c r="J144" s="127">
        <f t="shared" si="14"/>
        <v>0</v>
      </c>
    </row>
    <row r="145" ht="14.25" customHeight="1">
      <c r="A145" s="165" t="str">
        <f t="shared" si="8"/>
        <v/>
      </c>
      <c r="B145" s="7">
        <f>B27*(1+Vendas!P$8)</f>
        <v>0</v>
      </c>
      <c r="C145" s="7">
        <f>C27*(1+Vendas!P$8)</f>
        <v>0</v>
      </c>
      <c r="D145" s="7">
        <f t="shared" si="9"/>
        <v>0</v>
      </c>
      <c r="E145" s="7">
        <f t="shared" si="10"/>
        <v>1</v>
      </c>
      <c r="F145" s="7" t="str">
        <f>Vendas!P$263</f>
        <v/>
      </c>
      <c r="G145" s="166">
        <f t="shared" si="11"/>
        <v>0</v>
      </c>
      <c r="H145" s="167">
        <f t="shared" si="12"/>
        <v>0</v>
      </c>
      <c r="I145" s="158">
        <f t="shared" si="13"/>
        <v>0</v>
      </c>
      <c r="J145" s="127">
        <f t="shared" si="14"/>
        <v>0</v>
      </c>
    </row>
    <row r="146" ht="14.25" customHeight="1">
      <c r="A146" s="165" t="str">
        <f t="shared" si="8"/>
        <v/>
      </c>
      <c r="B146" s="7">
        <f>B28*(1+Vendas!P$8)</f>
        <v>0</v>
      </c>
      <c r="C146" s="7">
        <f>C28*(1+Vendas!P$8)</f>
        <v>0</v>
      </c>
      <c r="D146" s="7">
        <f t="shared" si="9"/>
        <v>0</v>
      </c>
      <c r="E146" s="7">
        <f t="shared" si="10"/>
        <v>1</v>
      </c>
      <c r="F146" s="7" t="str">
        <f>Vendas!P$273</f>
        <v/>
      </c>
      <c r="G146" s="166">
        <f t="shared" si="11"/>
        <v>0</v>
      </c>
      <c r="H146" s="167">
        <f t="shared" si="12"/>
        <v>0</v>
      </c>
      <c r="I146" s="158">
        <f t="shared" si="13"/>
        <v>0</v>
      </c>
      <c r="J146" s="127">
        <f t="shared" si="14"/>
        <v>0</v>
      </c>
    </row>
    <row r="147" ht="14.25" customHeight="1">
      <c r="A147" s="165" t="str">
        <f t="shared" si="8"/>
        <v/>
      </c>
      <c r="B147" s="7">
        <f>B29*(1+Vendas!P$8)</f>
        <v>0</v>
      </c>
      <c r="C147" s="7">
        <f>C29*(1+Vendas!P$8)</f>
        <v>0</v>
      </c>
      <c r="D147" s="7">
        <f t="shared" si="9"/>
        <v>0</v>
      </c>
      <c r="E147" s="7">
        <f t="shared" si="10"/>
        <v>1</v>
      </c>
      <c r="F147" s="7" t="str">
        <f>Vendas!P$283</f>
        <v/>
      </c>
      <c r="G147" s="166">
        <f t="shared" si="11"/>
        <v>0</v>
      </c>
      <c r="H147" s="167">
        <f t="shared" si="12"/>
        <v>0</v>
      </c>
      <c r="I147" s="158">
        <f t="shared" si="13"/>
        <v>0</v>
      </c>
      <c r="J147" s="127">
        <f t="shared" si="14"/>
        <v>0</v>
      </c>
    </row>
    <row r="148" ht="14.25" customHeight="1">
      <c r="A148" s="165" t="str">
        <f t="shared" si="8"/>
        <v/>
      </c>
      <c r="B148" s="7">
        <f>B30*(1+Vendas!P$8)</f>
        <v>0</v>
      </c>
      <c r="C148" s="7">
        <f>C30*(1+Vendas!P$8)</f>
        <v>0</v>
      </c>
      <c r="D148" s="7">
        <f t="shared" si="9"/>
        <v>0</v>
      </c>
      <c r="E148" s="7">
        <f t="shared" si="10"/>
        <v>1</v>
      </c>
      <c r="F148" s="7" t="str">
        <f>Vendas!P$293</f>
        <v/>
      </c>
      <c r="G148" s="166">
        <f t="shared" si="11"/>
        <v>0</v>
      </c>
      <c r="H148" s="167">
        <f t="shared" si="12"/>
        <v>0</v>
      </c>
      <c r="I148" s="158">
        <f t="shared" si="13"/>
        <v>0</v>
      </c>
      <c r="J148" s="127">
        <f t="shared" si="14"/>
        <v>0</v>
      </c>
    </row>
    <row r="149" ht="14.25" customHeight="1">
      <c r="A149" s="165" t="str">
        <f t="shared" si="8"/>
        <v/>
      </c>
      <c r="B149" s="7">
        <f>B31*(1+Vendas!P$8)</f>
        <v>0</v>
      </c>
      <c r="C149" s="7">
        <f>C31*(1+Vendas!P$8)</f>
        <v>0</v>
      </c>
      <c r="D149" s="7">
        <f t="shared" si="9"/>
        <v>0</v>
      </c>
      <c r="E149" s="7">
        <f t="shared" si="10"/>
        <v>1</v>
      </c>
      <c r="F149" s="7" t="str">
        <f>Vendas!P$303</f>
        <v/>
      </c>
      <c r="G149" s="166">
        <f t="shared" si="11"/>
        <v>0</v>
      </c>
      <c r="H149" s="167">
        <f t="shared" si="12"/>
        <v>0</v>
      </c>
      <c r="I149" s="158">
        <f t="shared" si="13"/>
        <v>0</v>
      </c>
      <c r="J149" s="127">
        <f t="shared" si="14"/>
        <v>0</v>
      </c>
    </row>
    <row r="150" ht="14.25" customHeight="1">
      <c r="A150" s="165" t="str">
        <f t="shared" si="8"/>
        <v/>
      </c>
      <c r="B150" s="7">
        <f>B32*(1+Vendas!P$8)</f>
        <v>0</v>
      </c>
      <c r="C150" s="7">
        <f>C32*(1+Vendas!P$8)</f>
        <v>0</v>
      </c>
      <c r="D150" s="7">
        <f t="shared" si="9"/>
        <v>0</v>
      </c>
      <c r="E150" s="7">
        <f t="shared" si="10"/>
        <v>1</v>
      </c>
      <c r="F150" s="7" t="str">
        <f>Vendas!P$313</f>
        <v/>
      </c>
      <c r="G150" s="166">
        <f t="shared" si="11"/>
        <v>0</v>
      </c>
      <c r="H150" s="167">
        <f t="shared" si="12"/>
        <v>0</v>
      </c>
      <c r="I150" s="158">
        <f t="shared" si="13"/>
        <v>0</v>
      </c>
      <c r="J150" s="127">
        <f t="shared" si="14"/>
        <v>0</v>
      </c>
    </row>
    <row r="151" ht="14.25" customHeight="1">
      <c r="A151" s="165" t="str">
        <f t="shared" si="8"/>
        <v/>
      </c>
      <c r="B151" s="7">
        <f>B33*(1+Vendas!P$8)</f>
        <v>0</v>
      </c>
      <c r="C151" s="7">
        <f>C33*(1+Vendas!P$8)</f>
        <v>0</v>
      </c>
      <c r="D151" s="7">
        <f t="shared" si="9"/>
        <v>0</v>
      </c>
      <c r="E151" s="7">
        <f t="shared" si="10"/>
        <v>1</v>
      </c>
      <c r="F151" s="7" t="str">
        <f>Vendas!P$323</f>
        <v/>
      </c>
      <c r="G151" s="166">
        <f t="shared" si="11"/>
        <v>0</v>
      </c>
      <c r="H151" s="167">
        <f t="shared" si="12"/>
        <v>0</v>
      </c>
      <c r="I151" s="158">
        <f t="shared" si="13"/>
        <v>0</v>
      </c>
      <c r="J151" s="127">
        <f t="shared" si="14"/>
        <v>0</v>
      </c>
    </row>
    <row r="152" ht="14.25" customHeight="1">
      <c r="A152" s="165" t="str">
        <f t="shared" si="8"/>
        <v/>
      </c>
      <c r="B152" s="7">
        <f>B34*(1+Vendas!P$8)</f>
        <v>0</v>
      </c>
      <c r="C152" s="7">
        <f>C34*(1+Vendas!P$8)</f>
        <v>0</v>
      </c>
      <c r="D152" s="7">
        <f t="shared" si="9"/>
        <v>0</v>
      </c>
      <c r="E152" s="7">
        <f t="shared" si="10"/>
        <v>1</v>
      </c>
      <c r="F152" s="7" t="str">
        <f>Vendas!P$333</f>
        <v/>
      </c>
      <c r="G152" s="166">
        <f t="shared" si="11"/>
        <v>0</v>
      </c>
      <c r="H152" s="167">
        <f t="shared" si="12"/>
        <v>0</v>
      </c>
      <c r="I152" s="158">
        <f t="shared" si="13"/>
        <v>0</v>
      </c>
      <c r="J152" s="127">
        <f t="shared" si="14"/>
        <v>0</v>
      </c>
    </row>
    <row r="153" ht="14.25" customHeight="1">
      <c r="A153" s="165" t="str">
        <f t="shared" si="8"/>
        <v/>
      </c>
      <c r="B153" s="7">
        <f>B35*(1+Vendas!P$8)</f>
        <v>0</v>
      </c>
      <c r="C153" s="7">
        <f>C35*(1+Vendas!P$8)</f>
        <v>0</v>
      </c>
      <c r="D153" s="7">
        <f t="shared" si="9"/>
        <v>0</v>
      </c>
      <c r="E153" s="7">
        <f t="shared" si="10"/>
        <v>1</v>
      </c>
      <c r="F153" s="7" t="str">
        <f>Vendas!P$343</f>
        <v/>
      </c>
      <c r="G153" s="166">
        <f t="shared" si="11"/>
        <v>0</v>
      </c>
      <c r="H153" s="167">
        <f t="shared" si="12"/>
        <v>0</v>
      </c>
      <c r="I153" s="158">
        <f t="shared" si="13"/>
        <v>0</v>
      </c>
      <c r="J153" s="127">
        <f t="shared" si="14"/>
        <v>0</v>
      </c>
    </row>
    <row r="154" ht="14.25" customHeight="1">
      <c r="A154" s="165" t="str">
        <f t="shared" si="8"/>
        <v/>
      </c>
      <c r="B154" s="7">
        <f>B36*(1+Vendas!P$8)</f>
        <v>0</v>
      </c>
      <c r="C154" s="7">
        <f>C36*(1+Vendas!P$8)</f>
        <v>0</v>
      </c>
      <c r="D154" s="7">
        <f t="shared" si="9"/>
        <v>0</v>
      </c>
      <c r="E154" s="7">
        <f t="shared" si="10"/>
        <v>1</v>
      </c>
      <c r="F154" s="7" t="str">
        <f>Vendas!P$353</f>
        <v/>
      </c>
      <c r="G154" s="166">
        <f t="shared" si="11"/>
        <v>0</v>
      </c>
      <c r="H154" s="167">
        <f t="shared" si="12"/>
        <v>0</v>
      </c>
      <c r="I154" s="158">
        <f t="shared" si="13"/>
        <v>0</v>
      </c>
      <c r="J154" s="127">
        <f t="shared" si="14"/>
        <v>0</v>
      </c>
    </row>
    <row r="155" ht="14.25" customHeight="1">
      <c r="A155" s="165" t="str">
        <f t="shared" si="8"/>
        <v/>
      </c>
      <c r="B155" s="7">
        <f>B37*(1+Vendas!P$8)</f>
        <v>0</v>
      </c>
      <c r="C155" s="7">
        <f>C37*(1+Vendas!P$8)</f>
        <v>0</v>
      </c>
      <c r="D155" s="7">
        <f t="shared" si="9"/>
        <v>0</v>
      </c>
      <c r="E155" s="7">
        <f t="shared" si="10"/>
        <v>1</v>
      </c>
      <c r="F155" s="7" t="str">
        <f>Vendas!P$363</f>
        <v/>
      </c>
      <c r="G155" s="166">
        <f t="shared" si="11"/>
        <v>0</v>
      </c>
      <c r="H155" s="167">
        <f t="shared" si="12"/>
        <v>0</v>
      </c>
      <c r="I155" s="158">
        <f t="shared" si="13"/>
        <v>0</v>
      </c>
      <c r="J155" s="127">
        <f t="shared" si="14"/>
        <v>0</v>
      </c>
    </row>
    <row r="156" ht="14.25" customHeight="1">
      <c r="A156" s="165" t="str">
        <f t="shared" si="8"/>
        <v/>
      </c>
      <c r="B156" s="7">
        <f>B38*(1+Vendas!P$8)</f>
        <v>0</v>
      </c>
      <c r="C156" s="7">
        <f>C38*(1+Vendas!P$8)</f>
        <v>0</v>
      </c>
      <c r="D156" s="7">
        <f t="shared" si="9"/>
        <v>0</v>
      </c>
      <c r="E156" s="7">
        <f t="shared" si="10"/>
        <v>1</v>
      </c>
      <c r="F156" s="7" t="str">
        <f>Vendas!P$373</f>
        <v/>
      </c>
      <c r="G156" s="166">
        <f t="shared" si="11"/>
        <v>0</v>
      </c>
      <c r="H156" s="167">
        <f t="shared" si="12"/>
        <v>0</v>
      </c>
      <c r="I156" s="158">
        <f t="shared" si="13"/>
        <v>0</v>
      </c>
      <c r="J156" s="127">
        <f t="shared" si="14"/>
        <v>0</v>
      </c>
    </row>
    <row r="157" ht="14.25" customHeight="1">
      <c r="A157" s="165" t="str">
        <f t="shared" si="8"/>
        <v/>
      </c>
      <c r="B157" s="7">
        <f>B39*(1+Vendas!P$8)</f>
        <v>0</v>
      </c>
      <c r="C157" s="7">
        <f>C39*(1+Vendas!P$8)</f>
        <v>0</v>
      </c>
      <c r="D157" s="7">
        <f t="shared" si="9"/>
        <v>0</v>
      </c>
      <c r="E157" s="7">
        <f t="shared" si="10"/>
        <v>1</v>
      </c>
      <c r="F157" s="7" t="str">
        <f>Vendas!P$383</f>
        <v/>
      </c>
      <c r="G157" s="166">
        <f t="shared" si="11"/>
        <v>0</v>
      </c>
      <c r="H157" s="167">
        <f t="shared" si="12"/>
        <v>0</v>
      </c>
      <c r="I157" s="158">
        <f t="shared" si="13"/>
        <v>0</v>
      </c>
      <c r="J157" s="127">
        <f t="shared" si="14"/>
        <v>0</v>
      </c>
    </row>
    <row r="158" ht="14.25" customHeight="1">
      <c r="A158" s="165" t="str">
        <f t="shared" si="8"/>
        <v/>
      </c>
      <c r="B158" s="7">
        <f>B40*(1+Vendas!P$8)</f>
        <v>0</v>
      </c>
      <c r="C158" s="7">
        <f>C40*(1+Vendas!P$8)</f>
        <v>0</v>
      </c>
      <c r="D158" s="7">
        <f t="shared" si="9"/>
        <v>0</v>
      </c>
      <c r="E158" s="7">
        <f t="shared" si="10"/>
        <v>1</v>
      </c>
      <c r="F158" s="7" t="str">
        <f>Vendas!P$393</f>
        <v/>
      </c>
      <c r="G158" s="166">
        <f t="shared" si="11"/>
        <v>0</v>
      </c>
      <c r="H158" s="167">
        <f t="shared" si="12"/>
        <v>0</v>
      </c>
      <c r="I158" s="158">
        <f t="shared" si="13"/>
        <v>0</v>
      </c>
      <c r="J158" s="127">
        <f t="shared" si="14"/>
        <v>0</v>
      </c>
    </row>
    <row r="159" ht="14.25" customHeight="1">
      <c r="A159" s="165" t="str">
        <f t="shared" si="8"/>
        <v/>
      </c>
      <c r="B159" s="7">
        <f>B41*(1+Vendas!P$8)</f>
        <v>0</v>
      </c>
      <c r="C159" s="7">
        <f>C41*(1+Vendas!P$8)</f>
        <v>0</v>
      </c>
      <c r="D159" s="7">
        <f t="shared" si="9"/>
        <v>0</v>
      </c>
      <c r="E159" s="7">
        <f t="shared" si="10"/>
        <v>1</v>
      </c>
      <c r="F159" s="7" t="str">
        <f>Vendas!P$403</f>
        <v/>
      </c>
      <c r="G159" s="166">
        <f t="shared" si="11"/>
        <v>0</v>
      </c>
      <c r="H159" s="167">
        <f t="shared" si="12"/>
        <v>0</v>
      </c>
      <c r="I159" s="158">
        <f t="shared" si="13"/>
        <v>0</v>
      </c>
      <c r="J159" s="127">
        <f t="shared" si="14"/>
        <v>0</v>
      </c>
    </row>
    <row r="160" ht="14.25" customHeight="1">
      <c r="A160" s="165" t="str">
        <f t="shared" si="8"/>
        <v/>
      </c>
      <c r="B160" s="7">
        <f>B42*(1+Vendas!P$8)</f>
        <v>0</v>
      </c>
      <c r="C160" s="7">
        <f>C42*(1+Vendas!P$8)</f>
        <v>0</v>
      </c>
      <c r="D160" s="7">
        <f t="shared" si="9"/>
        <v>0</v>
      </c>
      <c r="E160" s="7">
        <f t="shared" si="10"/>
        <v>1</v>
      </c>
      <c r="F160" s="7" t="str">
        <f>Vendas!P$413</f>
        <v/>
      </c>
      <c r="G160" s="166">
        <f t="shared" si="11"/>
        <v>0</v>
      </c>
      <c r="H160" s="167">
        <f t="shared" si="12"/>
        <v>0</v>
      </c>
      <c r="I160" s="158">
        <f t="shared" si="13"/>
        <v>0</v>
      </c>
      <c r="J160" s="127">
        <f t="shared" si="14"/>
        <v>0</v>
      </c>
    </row>
    <row r="161" ht="14.25" customHeight="1">
      <c r="A161" s="165" t="str">
        <f t="shared" si="8"/>
        <v/>
      </c>
      <c r="B161" s="7">
        <f>B43*(1+Vendas!P$8)</f>
        <v>0</v>
      </c>
      <c r="C161" s="7">
        <f>C43*(1+Vendas!P$8)</f>
        <v>0</v>
      </c>
      <c r="D161" s="7">
        <f t="shared" si="9"/>
        <v>0</v>
      </c>
      <c r="E161" s="7">
        <f t="shared" si="10"/>
        <v>1</v>
      </c>
      <c r="F161" s="7" t="str">
        <f>Vendas!P$423</f>
        <v/>
      </c>
      <c r="G161" s="166">
        <f t="shared" si="11"/>
        <v>0</v>
      </c>
      <c r="H161" s="167">
        <f t="shared" si="12"/>
        <v>0</v>
      </c>
      <c r="I161" s="158">
        <f t="shared" si="13"/>
        <v>0</v>
      </c>
      <c r="J161" s="127">
        <f t="shared" si="14"/>
        <v>0</v>
      </c>
    </row>
    <row r="162" ht="14.25" customHeight="1">
      <c r="A162" s="165" t="str">
        <f t="shared" si="8"/>
        <v/>
      </c>
      <c r="B162" s="7">
        <f>B44*(1+Vendas!P$8)</f>
        <v>0</v>
      </c>
      <c r="C162" s="7">
        <f>C44*(1+Vendas!P$8)</f>
        <v>0</v>
      </c>
      <c r="D162" s="7">
        <f t="shared" si="9"/>
        <v>0</v>
      </c>
      <c r="E162" s="7">
        <f t="shared" si="10"/>
        <v>1</v>
      </c>
      <c r="F162" s="7" t="str">
        <f>Vendas!P$433</f>
        <v/>
      </c>
      <c r="G162" s="166">
        <f t="shared" si="11"/>
        <v>0</v>
      </c>
      <c r="H162" s="167">
        <f t="shared" si="12"/>
        <v>0</v>
      </c>
      <c r="I162" s="158">
        <f t="shared" si="13"/>
        <v>0</v>
      </c>
      <c r="J162" s="127">
        <f t="shared" si="14"/>
        <v>0</v>
      </c>
    </row>
    <row r="163" ht="14.25" customHeight="1">
      <c r="A163" s="165" t="str">
        <f t="shared" si="8"/>
        <v/>
      </c>
      <c r="B163" s="7">
        <f>B45*(1+Vendas!P$8)</f>
        <v>0</v>
      </c>
      <c r="C163" s="7">
        <f>C45*(1+Vendas!P$8)</f>
        <v>0</v>
      </c>
      <c r="D163" s="7">
        <f t="shared" si="9"/>
        <v>0</v>
      </c>
      <c r="E163" s="7">
        <f t="shared" si="10"/>
        <v>1</v>
      </c>
      <c r="F163" s="7" t="str">
        <f>Vendas!P$443</f>
        <v/>
      </c>
      <c r="G163" s="166">
        <f t="shared" si="11"/>
        <v>0</v>
      </c>
      <c r="H163" s="167">
        <f t="shared" si="12"/>
        <v>0</v>
      </c>
      <c r="I163" s="158">
        <f t="shared" si="13"/>
        <v>0</v>
      </c>
      <c r="J163" s="127">
        <f t="shared" si="14"/>
        <v>0</v>
      </c>
    </row>
    <row r="164" ht="14.25" customHeight="1">
      <c r="A164" s="165" t="str">
        <f t="shared" si="8"/>
        <v/>
      </c>
      <c r="B164" s="7">
        <f>B46*(1+Vendas!P$8)</f>
        <v>0</v>
      </c>
      <c r="C164" s="7">
        <f>C46*(1+Vendas!P$8)</f>
        <v>0</v>
      </c>
      <c r="D164" s="7">
        <f t="shared" si="9"/>
        <v>0</v>
      </c>
      <c r="E164" s="7">
        <f t="shared" si="10"/>
        <v>1</v>
      </c>
      <c r="F164" s="7" t="str">
        <f>Vendas!P$453</f>
        <v/>
      </c>
      <c r="G164" s="166">
        <f t="shared" si="11"/>
        <v>0</v>
      </c>
      <c r="H164" s="167">
        <f t="shared" si="12"/>
        <v>0</v>
      </c>
      <c r="I164" s="158">
        <f t="shared" si="13"/>
        <v>0</v>
      </c>
      <c r="J164" s="127">
        <f t="shared" si="14"/>
        <v>0</v>
      </c>
    </row>
    <row r="165" ht="14.25" customHeight="1">
      <c r="A165" s="165" t="str">
        <f t="shared" si="8"/>
        <v/>
      </c>
      <c r="B165" s="7">
        <f>B47*(1+Vendas!P$8)</f>
        <v>0</v>
      </c>
      <c r="C165" s="7">
        <f>C47*(1+Vendas!P$8)</f>
        <v>0</v>
      </c>
      <c r="D165" s="7">
        <f t="shared" si="9"/>
        <v>0</v>
      </c>
      <c r="E165" s="7">
        <f t="shared" si="10"/>
        <v>1</v>
      </c>
      <c r="F165" s="7" t="str">
        <f>Vendas!P$463</f>
        <v/>
      </c>
      <c r="G165" s="166">
        <f t="shared" si="11"/>
        <v>0</v>
      </c>
      <c r="H165" s="167">
        <f t="shared" si="12"/>
        <v>0</v>
      </c>
      <c r="I165" s="158">
        <f t="shared" si="13"/>
        <v>0</v>
      </c>
      <c r="J165" s="127">
        <f t="shared" si="14"/>
        <v>0</v>
      </c>
    </row>
    <row r="166" ht="14.25" customHeight="1">
      <c r="A166" s="165" t="str">
        <f t="shared" si="8"/>
        <v/>
      </c>
      <c r="B166" s="7">
        <f>B48*(1+Vendas!P$8)</f>
        <v>0</v>
      </c>
      <c r="C166" s="7">
        <f>C48*(1+Vendas!P$8)</f>
        <v>0</v>
      </c>
      <c r="D166" s="7">
        <f t="shared" si="9"/>
        <v>0</v>
      </c>
      <c r="E166" s="7">
        <f t="shared" si="10"/>
        <v>1</v>
      </c>
      <c r="F166" s="7" t="str">
        <f>Vendas!P$473</f>
        <v/>
      </c>
      <c r="G166" s="166">
        <f t="shared" si="11"/>
        <v>0</v>
      </c>
      <c r="H166" s="167">
        <f t="shared" si="12"/>
        <v>0</v>
      </c>
      <c r="I166" s="158">
        <f t="shared" si="13"/>
        <v>0</v>
      </c>
      <c r="J166" s="127">
        <f t="shared" si="14"/>
        <v>0</v>
      </c>
    </row>
    <row r="167" ht="14.25" customHeight="1">
      <c r="A167" s="165" t="str">
        <f t="shared" si="8"/>
        <v/>
      </c>
      <c r="B167" s="7">
        <f>B49*(1+Vendas!P$8)</f>
        <v>0</v>
      </c>
      <c r="C167" s="7">
        <f>C49*(1+Vendas!P$8)</f>
        <v>0</v>
      </c>
      <c r="D167" s="7">
        <f t="shared" si="9"/>
        <v>0</v>
      </c>
      <c r="E167" s="7">
        <f t="shared" si="10"/>
        <v>1</v>
      </c>
      <c r="F167" s="7" t="str">
        <f>Vendas!P$483</f>
        <v/>
      </c>
      <c r="G167" s="166">
        <f t="shared" si="11"/>
        <v>0</v>
      </c>
      <c r="H167" s="167">
        <f t="shared" si="12"/>
        <v>0</v>
      </c>
      <c r="I167" s="158">
        <f t="shared" si="13"/>
        <v>0</v>
      </c>
      <c r="J167" s="127">
        <f t="shared" si="14"/>
        <v>0</v>
      </c>
    </row>
    <row r="168" ht="14.25" customHeight="1">
      <c r="A168" s="165" t="str">
        <f t="shared" si="8"/>
        <v/>
      </c>
      <c r="B168" s="7">
        <f>B50*(1+Vendas!P$8)</f>
        <v>0</v>
      </c>
      <c r="C168" s="7">
        <f>C50*(1+Vendas!P$8)</f>
        <v>0</v>
      </c>
      <c r="D168" s="7">
        <f t="shared" si="9"/>
        <v>0</v>
      </c>
      <c r="E168" s="7">
        <f t="shared" si="10"/>
        <v>1</v>
      </c>
      <c r="F168" s="7" t="str">
        <f>Vendas!P$493</f>
        <v/>
      </c>
      <c r="G168" s="166">
        <f t="shared" si="11"/>
        <v>0</v>
      </c>
      <c r="H168" s="167">
        <f t="shared" si="12"/>
        <v>0</v>
      </c>
      <c r="I168" s="158">
        <f t="shared" si="13"/>
        <v>0</v>
      </c>
      <c r="J168" s="127">
        <f t="shared" si="14"/>
        <v>0</v>
      </c>
    </row>
    <row r="169" ht="14.25" customHeight="1">
      <c r="A169" s="165" t="str">
        <f t="shared" si="8"/>
        <v/>
      </c>
      <c r="B169" s="7">
        <f>B51*(1+Vendas!P$8)</f>
        <v>0</v>
      </c>
      <c r="C169" s="7">
        <f>C51*(1+Vendas!P$8)</f>
        <v>0</v>
      </c>
      <c r="D169" s="7">
        <f t="shared" si="9"/>
        <v>0</v>
      </c>
      <c r="E169" s="7">
        <f t="shared" si="10"/>
        <v>1</v>
      </c>
      <c r="F169" s="7" t="str">
        <f>Vendas!P$503</f>
        <v/>
      </c>
      <c r="G169" s="166">
        <f t="shared" si="11"/>
        <v>0</v>
      </c>
      <c r="H169" s="167">
        <f t="shared" si="12"/>
        <v>0</v>
      </c>
      <c r="I169" s="158">
        <f t="shared" si="13"/>
        <v>0</v>
      </c>
      <c r="J169" s="127">
        <f t="shared" si="14"/>
        <v>0</v>
      </c>
    </row>
    <row r="170" ht="14.25" customHeight="1">
      <c r="A170" s="165" t="str">
        <f t="shared" si="8"/>
        <v/>
      </c>
      <c r="B170" s="7">
        <f>B52*(1+Vendas!P$8)</f>
        <v>0</v>
      </c>
      <c r="C170" s="7">
        <f>C52*(1+Vendas!P$8)</f>
        <v>0</v>
      </c>
      <c r="D170" s="7">
        <f t="shared" si="9"/>
        <v>0</v>
      </c>
      <c r="E170" s="7">
        <f t="shared" si="10"/>
        <v>1</v>
      </c>
      <c r="F170" s="7" t="str">
        <f>Vendas!P$513</f>
        <v/>
      </c>
      <c r="G170" s="166">
        <f t="shared" si="11"/>
        <v>0</v>
      </c>
      <c r="H170" s="167">
        <f t="shared" si="12"/>
        <v>0</v>
      </c>
      <c r="I170" s="158">
        <f t="shared" si="13"/>
        <v>0</v>
      </c>
      <c r="J170" s="127">
        <f t="shared" si="14"/>
        <v>0</v>
      </c>
    </row>
    <row r="171" ht="14.25" customHeight="1">
      <c r="A171" s="165" t="str">
        <f t="shared" si="8"/>
        <v/>
      </c>
      <c r="B171" s="7">
        <f>B53*(1+Vendas!P$8)</f>
        <v>0</v>
      </c>
      <c r="C171" s="7">
        <f>C53*(1+Vendas!P$8)</f>
        <v>0</v>
      </c>
      <c r="D171" s="7">
        <f t="shared" si="9"/>
        <v>0</v>
      </c>
      <c r="E171" s="7">
        <f t="shared" si="10"/>
        <v>1</v>
      </c>
      <c r="F171" s="7" t="str">
        <f>Vendas!P$523</f>
        <v/>
      </c>
      <c r="G171" s="166">
        <f t="shared" si="11"/>
        <v>0</v>
      </c>
      <c r="H171" s="167">
        <f t="shared" si="12"/>
        <v>0</v>
      </c>
      <c r="I171" s="158">
        <f t="shared" si="13"/>
        <v>0</v>
      </c>
      <c r="J171" s="127">
        <f t="shared" si="14"/>
        <v>0</v>
      </c>
    </row>
    <row r="172" ht="14.25" customHeight="1">
      <c r="A172" s="165" t="str">
        <f t="shared" si="8"/>
        <v/>
      </c>
      <c r="B172" s="7">
        <f>B54*(1+Vendas!P$8)</f>
        <v>0</v>
      </c>
      <c r="C172" s="7">
        <f>C54*(1+Vendas!P$8)</f>
        <v>0</v>
      </c>
      <c r="D172" s="7">
        <f t="shared" si="9"/>
        <v>0</v>
      </c>
      <c r="E172" s="7">
        <f t="shared" si="10"/>
        <v>1</v>
      </c>
      <c r="F172" s="7" t="str">
        <f>Vendas!P$533</f>
        <v/>
      </c>
      <c r="G172" s="166">
        <f t="shared" si="11"/>
        <v>0</v>
      </c>
      <c r="H172" s="167">
        <f t="shared" si="12"/>
        <v>0</v>
      </c>
      <c r="I172" s="158">
        <f t="shared" si="13"/>
        <v>0</v>
      </c>
      <c r="J172" s="127">
        <f t="shared" si="14"/>
        <v>0</v>
      </c>
    </row>
    <row r="173" ht="14.25" customHeight="1">
      <c r="A173" s="165" t="str">
        <f t="shared" si="8"/>
        <v/>
      </c>
      <c r="B173" s="7">
        <f>B55*(1+Vendas!P$8)</f>
        <v>0</v>
      </c>
      <c r="C173" s="7">
        <f>C55*(1+Vendas!P$8)</f>
        <v>0</v>
      </c>
      <c r="D173" s="7">
        <f t="shared" si="9"/>
        <v>0</v>
      </c>
      <c r="E173" s="7">
        <f t="shared" si="10"/>
        <v>1</v>
      </c>
      <c r="F173" s="7" t="str">
        <f>Vendas!P$543</f>
        <v/>
      </c>
      <c r="G173" s="166">
        <f t="shared" si="11"/>
        <v>0</v>
      </c>
      <c r="H173" s="167">
        <f t="shared" si="12"/>
        <v>0</v>
      </c>
      <c r="I173" s="158">
        <f t="shared" si="13"/>
        <v>0</v>
      </c>
      <c r="J173" s="127">
        <f t="shared" si="14"/>
        <v>0</v>
      </c>
    </row>
    <row r="174" ht="14.25" customHeight="1">
      <c r="A174" s="165" t="str">
        <f t="shared" si="8"/>
        <v/>
      </c>
      <c r="B174" s="7">
        <f>B56*(1+Vendas!P$8)</f>
        <v>0</v>
      </c>
      <c r="C174" s="7">
        <f>C56*(1+Vendas!P$8)</f>
        <v>0</v>
      </c>
      <c r="D174" s="7">
        <f t="shared" si="9"/>
        <v>0</v>
      </c>
      <c r="E174" s="7">
        <f t="shared" si="10"/>
        <v>1</v>
      </c>
      <c r="F174" s="7" t="str">
        <f>Vendas!P$553</f>
        <v/>
      </c>
      <c r="G174" s="166">
        <f t="shared" si="11"/>
        <v>0</v>
      </c>
      <c r="H174" s="167">
        <f t="shared" si="12"/>
        <v>0</v>
      </c>
      <c r="I174" s="158">
        <f t="shared" si="13"/>
        <v>0</v>
      </c>
      <c r="J174" s="127">
        <f t="shared" si="14"/>
        <v>0</v>
      </c>
    </row>
    <row r="175" ht="14.25" customHeight="1">
      <c r="A175" s="165" t="str">
        <f t="shared" si="8"/>
        <v/>
      </c>
      <c r="B175" s="7">
        <f>B57*(1+Vendas!P$8)</f>
        <v>0</v>
      </c>
      <c r="C175" s="7">
        <f>C57*(1+Vendas!P$8)</f>
        <v>0</v>
      </c>
      <c r="D175" s="7">
        <f t="shared" si="9"/>
        <v>0</v>
      </c>
      <c r="E175" s="7">
        <f t="shared" si="10"/>
        <v>1</v>
      </c>
      <c r="F175" s="7" t="str">
        <f>Vendas!P$563</f>
        <v/>
      </c>
      <c r="G175" s="166">
        <f t="shared" si="11"/>
        <v>0</v>
      </c>
      <c r="H175" s="167">
        <f t="shared" si="12"/>
        <v>0</v>
      </c>
      <c r="I175" s="158">
        <f t="shared" si="13"/>
        <v>0</v>
      </c>
      <c r="J175" s="127">
        <f t="shared" si="14"/>
        <v>0</v>
      </c>
    </row>
    <row r="176" ht="14.25" customHeight="1">
      <c r="A176" s="165" t="str">
        <f t="shared" si="8"/>
        <v/>
      </c>
      <c r="B176" s="7">
        <f>B58*(1+Vendas!P$8)</f>
        <v>0</v>
      </c>
      <c r="C176" s="7">
        <f>C58*(1+Vendas!P$8)</f>
        <v>0</v>
      </c>
      <c r="D176" s="7">
        <f t="shared" si="9"/>
        <v>0</v>
      </c>
      <c r="E176" s="7">
        <f t="shared" si="10"/>
        <v>1</v>
      </c>
      <c r="F176" s="7" t="str">
        <f>Vendas!P$573</f>
        <v/>
      </c>
      <c r="G176" s="166">
        <f t="shared" si="11"/>
        <v>0</v>
      </c>
      <c r="H176" s="167">
        <f t="shared" si="12"/>
        <v>0</v>
      </c>
      <c r="I176" s="158">
        <f t="shared" si="13"/>
        <v>0</v>
      </c>
      <c r="J176" s="127">
        <f t="shared" si="14"/>
        <v>0</v>
      </c>
    </row>
    <row r="177" ht="14.25" customHeight="1">
      <c r="A177" s="165" t="str">
        <f t="shared" si="8"/>
        <v/>
      </c>
      <c r="B177" s="7">
        <f>B59*(1+Vendas!P$8)</f>
        <v>0</v>
      </c>
      <c r="C177" s="7">
        <f>C59*(1+Vendas!P$8)</f>
        <v>0</v>
      </c>
      <c r="D177" s="7">
        <f t="shared" si="9"/>
        <v>0</v>
      </c>
      <c r="E177" s="7">
        <f t="shared" si="10"/>
        <v>1</v>
      </c>
      <c r="F177" s="7" t="str">
        <f>Vendas!P$583</f>
        <v/>
      </c>
      <c r="G177" s="166">
        <f t="shared" si="11"/>
        <v>0</v>
      </c>
      <c r="H177" s="167">
        <f t="shared" si="12"/>
        <v>0</v>
      </c>
      <c r="I177" s="158">
        <f t="shared" si="13"/>
        <v>0</v>
      </c>
      <c r="J177" s="127">
        <f t="shared" si="14"/>
        <v>0</v>
      </c>
    </row>
    <row r="178" ht="14.25" customHeight="1">
      <c r="A178" s="165" t="str">
        <f t="shared" si="8"/>
        <v/>
      </c>
      <c r="B178" s="7">
        <f>B60*(1+Vendas!P$8)</f>
        <v>0</v>
      </c>
      <c r="C178" s="7">
        <f>C60*(1+Vendas!P$8)</f>
        <v>0</v>
      </c>
      <c r="D178" s="7">
        <f t="shared" si="9"/>
        <v>0</v>
      </c>
      <c r="E178" s="7">
        <f t="shared" si="10"/>
        <v>1</v>
      </c>
      <c r="F178" s="7" t="str">
        <f>Vendas!P$593</f>
        <v/>
      </c>
      <c r="G178" s="166">
        <f t="shared" si="11"/>
        <v>0</v>
      </c>
      <c r="H178" s="167">
        <f t="shared" si="12"/>
        <v>0</v>
      </c>
      <c r="I178" s="158">
        <f t="shared" si="13"/>
        <v>0</v>
      </c>
      <c r="J178" s="127">
        <f t="shared" si="14"/>
        <v>0</v>
      </c>
    </row>
    <row r="179" ht="14.25" customHeight="1">
      <c r="A179" s="165" t="str">
        <f t="shared" si="8"/>
        <v/>
      </c>
      <c r="B179" s="7">
        <f>B61*(1+Vendas!P$8)</f>
        <v>0</v>
      </c>
      <c r="C179" s="7">
        <f>C61*(1+Vendas!P$8)</f>
        <v>0</v>
      </c>
      <c r="D179" s="7">
        <f t="shared" si="9"/>
        <v>0</v>
      </c>
      <c r="E179" s="7">
        <f t="shared" si="10"/>
        <v>1</v>
      </c>
      <c r="F179" s="7" t="str">
        <f>Vendas!P$603</f>
        <v/>
      </c>
      <c r="G179" s="166">
        <f t="shared" si="11"/>
        <v>0</v>
      </c>
      <c r="H179" s="167">
        <f t="shared" si="12"/>
        <v>0</v>
      </c>
      <c r="I179" s="158">
        <f t="shared" si="13"/>
        <v>0</v>
      </c>
      <c r="J179" s="127">
        <f t="shared" si="14"/>
        <v>0</v>
      </c>
    </row>
    <row r="180" ht="14.25" customHeight="1">
      <c r="A180" s="165" t="str">
        <f t="shared" si="8"/>
        <v/>
      </c>
      <c r="B180" s="7">
        <f>B62*(1+Vendas!P$8)</f>
        <v>0</v>
      </c>
      <c r="C180" s="7">
        <f>C62*(1+Vendas!P$8)</f>
        <v>0</v>
      </c>
      <c r="D180" s="7">
        <f t="shared" si="9"/>
        <v>0</v>
      </c>
      <c r="E180" s="7">
        <f t="shared" si="10"/>
        <v>1</v>
      </c>
      <c r="F180" s="7" t="str">
        <f>Vendas!P$613</f>
        <v/>
      </c>
      <c r="G180" s="166">
        <f t="shared" si="11"/>
        <v>0</v>
      </c>
      <c r="H180" s="167">
        <f t="shared" si="12"/>
        <v>0</v>
      </c>
      <c r="I180" s="158">
        <f t="shared" si="13"/>
        <v>0</v>
      </c>
      <c r="J180" s="127">
        <f t="shared" si="14"/>
        <v>0</v>
      </c>
    </row>
    <row r="181" ht="14.25" customHeight="1">
      <c r="A181" s="165" t="str">
        <f t="shared" si="8"/>
        <v/>
      </c>
      <c r="B181" s="7">
        <f>B63*(1+Vendas!P$8)</f>
        <v>0</v>
      </c>
      <c r="C181" s="7">
        <f>C63*(1+Vendas!P$8)</f>
        <v>0</v>
      </c>
      <c r="D181" s="7">
        <f t="shared" si="9"/>
        <v>0</v>
      </c>
      <c r="E181" s="7">
        <f t="shared" si="10"/>
        <v>1</v>
      </c>
      <c r="F181" s="7" t="str">
        <f>Vendas!P$623</f>
        <v/>
      </c>
      <c r="G181" s="166">
        <f t="shared" si="11"/>
        <v>0</v>
      </c>
      <c r="H181" s="167">
        <f t="shared" si="12"/>
        <v>0</v>
      </c>
      <c r="I181" s="158">
        <f t="shared" si="13"/>
        <v>0</v>
      </c>
      <c r="J181" s="127">
        <f t="shared" si="14"/>
        <v>0</v>
      </c>
    </row>
    <row r="182" ht="14.25" customHeight="1">
      <c r="A182" s="165" t="str">
        <f t="shared" si="8"/>
        <v/>
      </c>
      <c r="B182" s="7">
        <f>B64*(1+Vendas!P$8)</f>
        <v>0</v>
      </c>
      <c r="C182" s="7">
        <f>C64*(1+Vendas!P$8)</f>
        <v>0</v>
      </c>
      <c r="D182" s="7">
        <f t="shared" si="9"/>
        <v>0</v>
      </c>
      <c r="E182" s="7">
        <f t="shared" si="10"/>
        <v>1</v>
      </c>
      <c r="F182" s="7" t="str">
        <f>Vendas!P$633</f>
        <v/>
      </c>
      <c r="G182" s="166">
        <f t="shared" si="11"/>
        <v>0</v>
      </c>
      <c r="H182" s="167">
        <f t="shared" si="12"/>
        <v>0</v>
      </c>
      <c r="I182" s="158">
        <f t="shared" si="13"/>
        <v>0</v>
      </c>
      <c r="J182" s="127">
        <f t="shared" si="14"/>
        <v>0</v>
      </c>
    </row>
    <row r="183" ht="14.25" customHeight="1">
      <c r="A183" s="165" t="str">
        <f t="shared" si="8"/>
        <v/>
      </c>
      <c r="B183" s="7">
        <f>B65*(1+Vendas!P$8)</f>
        <v>0</v>
      </c>
      <c r="C183" s="7">
        <f>C65*(1+Vendas!P$8)</f>
        <v>0</v>
      </c>
      <c r="D183" s="7">
        <f t="shared" si="9"/>
        <v>0</v>
      </c>
      <c r="E183" s="7">
        <f t="shared" si="10"/>
        <v>1</v>
      </c>
      <c r="F183" s="7" t="str">
        <f>Vendas!P$643</f>
        <v/>
      </c>
      <c r="G183" s="166">
        <f t="shared" si="11"/>
        <v>0</v>
      </c>
      <c r="H183" s="167">
        <f t="shared" si="12"/>
        <v>0</v>
      </c>
      <c r="I183" s="158">
        <f t="shared" si="13"/>
        <v>0</v>
      </c>
      <c r="J183" s="127">
        <f t="shared" si="14"/>
        <v>0</v>
      </c>
    </row>
    <row r="184" ht="14.25" customHeight="1">
      <c r="A184" s="165" t="str">
        <f t="shared" si="8"/>
        <v/>
      </c>
      <c r="B184" s="7">
        <f>B66*(1+Vendas!P$8)</f>
        <v>0</v>
      </c>
      <c r="C184" s="7">
        <f>C66*(1+Vendas!P$8)</f>
        <v>0</v>
      </c>
      <c r="D184" s="7">
        <f t="shared" si="9"/>
        <v>0</v>
      </c>
      <c r="E184" s="7">
        <f t="shared" si="10"/>
        <v>1</v>
      </c>
      <c r="F184" s="7" t="str">
        <f>Vendas!P$653</f>
        <v/>
      </c>
      <c r="G184" s="166">
        <f t="shared" si="11"/>
        <v>0</v>
      </c>
      <c r="H184" s="167">
        <f t="shared" si="12"/>
        <v>0</v>
      </c>
      <c r="I184" s="158">
        <f t="shared" si="13"/>
        <v>0</v>
      </c>
      <c r="J184" s="127">
        <f t="shared" si="14"/>
        <v>0</v>
      </c>
    </row>
    <row r="185" ht="14.25" customHeight="1">
      <c r="A185" s="165" t="str">
        <f t="shared" si="8"/>
        <v/>
      </c>
      <c r="B185" s="7">
        <f>B67*(1+Vendas!P$8)</f>
        <v>0</v>
      </c>
      <c r="C185" s="7">
        <f>C67*(1+Vendas!P$8)</f>
        <v>0</v>
      </c>
      <c r="D185" s="7">
        <f t="shared" si="9"/>
        <v>0</v>
      </c>
      <c r="E185" s="7">
        <f t="shared" si="10"/>
        <v>1</v>
      </c>
      <c r="F185" s="7" t="str">
        <f>Vendas!P$663</f>
        <v/>
      </c>
      <c r="G185" s="166">
        <f t="shared" si="11"/>
        <v>0</v>
      </c>
      <c r="H185" s="167">
        <f t="shared" si="12"/>
        <v>0</v>
      </c>
      <c r="I185" s="158">
        <f t="shared" si="13"/>
        <v>0</v>
      </c>
      <c r="J185" s="127">
        <f t="shared" si="14"/>
        <v>0</v>
      </c>
    </row>
    <row r="186" ht="14.25" customHeight="1">
      <c r="A186" s="165" t="str">
        <f t="shared" si="8"/>
        <v/>
      </c>
      <c r="B186" s="7">
        <f>B68*(1+Vendas!P$8)</f>
        <v>0</v>
      </c>
      <c r="C186" s="7">
        <f>C68*(1+Vendas!P$8)</f>
        <v>0</v>
      </c>
      <c r="D186" s="7">
        <f t="shared" si="9"/>
        <v>0</v>
      </c>
      <c r="E186" s="7">
        <f t="shared" si="10"/>
        <v>1</v>
      </c>
      <c r="F186" s="7" t="str">
        <f>Vendas!P$673</f>
        <v/>
      </c>
      <c r="G186" s="166">
        <f t="shared" si="11"/>
        <v>0</v>
      </c>
      <c r="H186" s="167">
        <f t="shared" si="12"/>
        <v>0</v>
      </c>
      <c r="I186" s="158">
        <f t="shared" si="13"/>
        <v>0</v>
      </c>
      <c r="J186" s="127">
        <f t="shared" si="14"/>
        <v>0</v>
      </c>
    </row>
    <row r="187" ht="14.25" customHeight="1">
      <c r="A187" s="165" t="str">
        <f t="shared" si="8"/>
        <v/>
      </c>
      <c r="B187" s="7">
        <f>B69*(1+Vendas!P$8)</f>
        <v>0</v>
      </c>
      <c r="C187" s="7">
        <f>C69*(1+Vendas!P$8)</f>
        <v>0</v>
      </c>
      <c r="D187" s="7">
        <f t="shared" si="9"/>
        <v>0</v>
      </c>
      <c r="E187" s="7">
        <f t="shared" si="10"/>
        <v>1</v>
      </c>
      <c r="F187" s="7" t="str">
        <f>Vendas!P$683</f>
        <v/>
      </c>
      <c r="G187" s="166">
        <f t="shared" si="11"/>
        <v>0</v>
      </c>
      <c r="H187" s="167">
        <f t="shared" si="12"/>
        <v>0</v>
      </c>
      <c r="I187" s="158">
        <f t="shared" si="13"/>
        <v>0</v>
      </c>
      <c r="J187" s="127">
        <f t="shared" si="14"/>
        <v>0</v>
      </c>
    </row>
    <row r="188" ht="14.25" customHeight="1">
      <c r="A188" s="165" t="str">
        <f t="shared" si="8"/>
        <v/>
      </c>
      <c r="B188" s="7">
        <f>B70*(1+Vendas!P$8)</f>
        <v>0</v>
      </c>
      <c r="C188" s="7">
        <f>C70*(1+Vendas!P$8)</f>
        <v>0</v>
      </c>
      <c r="D188" s="7">
        <f t="shared" si="9"/>
        <v>0</v>
      </c>
      <c r="E188" s="7">
        <f t="shared" si="10"/>
        <v>1</v>
      </c>
      <c r="F188" s="7" t="str">
        <f>Vendas!P$693</f>
        <v/>
      </c>
      <c r="G188" s="166">
        <f t="shared" si="11"/>
        <v>0</v>
      </c>
      <c r="H188" s="167">
        <f t="shared" si="12"/>
        <v>0</v>
      </c>
      <c r="I188" s="158">
        <f t="shared" si="13"/>
        <v>0</v>
      </c>
      <c r="J188" s="127">
        <f t="shared" si="14"/>
        <v>0</v>
      </c>
    </row>
    <row r="189" ht="14.25" customHeight="1">
      <c r="A189" s="165" t="str">
        <f t="shared" si="8"/>
        <v/>
      </c>
      <c r="B189" s="7">
        <f>B71*(1+Vendas!P$8)</f>
        <v>0</v>
      </c>
      <c r="C189" s="7">
        <f>C71*(1+Vendas!P$8)</f>
        <v>0</v>
      </c>
      <c r="D189" s="7">
        <f t="shared" si="9"/>
        <v>0</v>
      </c>
      <c r="E189" s="7">
        <f t="shared" si="10"/>
        <v>1</v>
      </c>
      <c r="F189" s="7" t="str">
        <f>Vendas!P$703</f>
        <v/>
      </c>
      <c r="G189" s="166">
        <f t="shared" si="11"/>
        <v>0</v>
      </c>
      <c r="H189" s="167">
        <f t="shared" si="12"/>
        <v>0</v>
      </c>
      <c r="I189" s="158">
        <f t="shared" si="13"/>
        <v>0</v>
      </c>
      <c r="J189" s="127">
        <f t="shared" si="14"/>
        <v>0</v>
      </c>
    </row>
    <row r="190" ht="14.25" customHeight="1">
      <c r="A190" s="165" t="str">
        <f t="shared" si="8"/>
        <v/>
      </c>
      <c r="B190" s="7">
        <f>B72*(1+Vendas!P$8)</f>
        <v>0</v>
      </c>
      <c r="C190" s="7">
        <f>C72*(1+Vendas!P$8)</f>
        <v>0</v>
      </c>
      <c r="D190" s="7">
        <f t="shared" si="9"/>
        <v>0</v>
      </c>
      <c r="E190" s="7">
        <f t="shared" si="10"/>
        <v>1</v>
      </c>
      <c r="F190" s="7" t="str">
        <f>Vendas!P$713</f>
        <v/>
      </c>
      <c r="G190" s="166">
        <f t="shared" si="11"/>
        <v>0</v>
      </c>
      <c r="H190" s="167">
        <f t="shared" si="12"/>
        <v>0</v>
      </c>
      <c r="I190" s="158">
        <f t="shared" si="13"/>
        <v>0</v>
      </c>
      <c r="J190" s="127">
        <f t="shared" si="14"/>
        <v>0</v>
      </c>
    </row>
    <row r="191" ht="14.25" customHeight="1">
      <c r="A191" s="165" t="str">
        <f t="shared" si="8"/>
        <v/>
      </c>
      <c r="B191" s="7">
        <f>B73*(1+Vendas!P$8)</f>
        <v>0</v>
      </c>
      <c r="C191" s="7">
        <f>C73*(1+Vendas!P$8)</f>
        <v>0</v>
      </c>
      <c r="D191" s="7">
        <f t="shared" si="9"/>
        <v>0</v>
      </c>
      <c r="E191" s="7">
        <f t="shared" si="10"/>
        <v>1</v>
      </c>
      <c r="F191" s="7" t="str">
        <f>Vendas!P$723</f>
        <v/>
      </c>
      <c r="G191" s="166">
        <f t="shared" si="11"/>
        <v>0</v>
      </c>
      <c r="H191" s="167">
        <f t="shared" si="12"/>
        <v>0</v>
      </c>
      <c r="I191" s="158">
        <f t="shared" si="13"/>
        <v>0</v>
      </c>
      <c r="J191" s="127">
        <f t="shared" si="14"/>
        <v>0</v>
      </c>
    </row>
    <row r="192" ht="14.25" customHeight="1">
      <c r="A192" s="165" t="str">
        <f t="shared" si="8"/>
        <v/>
      </c>
      <c r="B192" s="7">
        <f>B74*(1+Vendas!P$8)</f>
        <v>0</v>
      </c>
      <c r="C192" s="7">
        <f>C74*(1+Vendas!P$8)</f>
        <v>0</v>
      </c>
      <c r="D192" s="7">
        <f t="shared" si="9"/>
        <v>0</v>
      </c>
      <c r="E192" s="7">
        <f t="shared" si="10"/>
        <v>1</v>
      </c>
      <c r="F192" s="7" t="str">
        <f>Vendas!P$733</f>
        <v/>
      </c>
      <c r="G192" s="166">
        <f t="shared" si="11"/>
        <v>0</v>
      </c>
      <c r="H192" s="167">
        <f t="shared" si="12"/>
        <v>0</v>
      </c>
      <c r="I192" s="158">
        <f t="shared" si="13"/>
        <v>0</v>
      </c>
      <c r="J192" s="127">
        <f t="shared" si="14"/>
        <v>0</v>
      </c>
    </row>
    <row r="193" ht="14.25" customHeight="1">
      <c r="A193" s="165" t="str">
        <f t="shared" si="8"/>
        <v/>
      </c>
      <c r="B193" s="7">
        <f>B75*(1+Vendas!P$8)</f>
        <v>0</v>
      </c>
      <c r="C193" s="7">
        <f>C75*(1+Vendas!P$8)</f>
        <v>0</v>
      </c>
      <c r="D193" s="7">
        <f t="shared" si="9"/>
        <v>0</v>
      </c>
      <c r="E193" s="7">
        <f t="shared" si="10"/>
        <v>1</v>
      </c>
      <c r="F193" s="7" t="str">
        <f>Vendas!P$743</f>
        <v/>
      </c>
      <c r="G193" s="166">
        <f t="shared" si="11"/>
        <v>0</v>
      </c>
      <c r="H193" s="167">
        <f t="shared" si="12"/>
        <v>0</v>
      </c>
      <c r="I193" s="158">
        <f t="shared" si="13"/>
        <v>0</v>
      </c>
      <c r="J193" s="127">
        <f t="shared" si="14"/>
        <v>0</v>
      </c>
    </row>
    <row r="194" ht="14.25" customHeight="1">
      <c r="A194" s="165" t="str">
        <f t="shared" si="8"/>
        <v/>
      </c>
      <c r="B194" s="7">
        <f>B76*(1+Vendas!P$8)</f>
        <v>0</v>
      </c>
      <c r="C194" s="7">
        <f>C76*(1+Vendas!P$8)</f>
        <v>0</v>
      </c>
      <c r="D194" s="7">
        <f t="shared" si="9"/>
        <v>0</v>
      </c>
      <c r="E194" s="7">
        <f t="shared" si="10"/>
        <v>1</v>
      </c>
      <c r="F194" s="7" t="str">
        <f>Vendas!P$753</f>
        <v/>
      </c>
      <c r="G194" s="166">
        <f t="shared" si="11"/>
        <v>0</v>
      </c>
      <c r="H194" s="167">
        <f t="shared" si="12"/>
        <v>0</v>
      </c>
      <c r="I194" s="158">
        <f t="shared" si="13"/>
        <v>0</v>
      </c>
      <c r="J194" s="127">
        <f t="shared" si="14"/>
        <v>0</v>
      </c>
    </row>
    <row r="195" ht="14.25" customHeight="1">
      <c r="A195" s="165" t="str">
        <f t="shared" si="8"/>
        <v/>
      </c>
      <c r="B195" s="7">
        <f>B77*(1+Vendas!P$8)</f>
        <v>0</v>
      </c>
      <c r="C195" s="7">
        <f>C77*(1+Vendas!P$8)</f>
        <v>0</v>
      </c>
      <c r="D195" s="7">
        <f t="shared" si="9"/>
        <v>0</v>
      </c>
      <c r="E195" s="7">
        <f t="shared" si="10"/>
        <v>1</v>
      </c>
      <c r="F195" s="7" t="str">
        <f>Vendas!P$763</f>
        <v/>
      </c>
      <c r="G195" s="166">
        <f t="shared" si="11"/>
        <v>0</v>
      </c>
      <c r="H195" s="167">
        <f t="shared" si="12"/>
        <v>0</v>
      </c>
      <c r="I195" s="158">
        <f t="shared" si="13"/>
        <v>0</v>
      </c>
      <c r="J195" s="127">
        <f t="shared" si="14"/>
        <v>0</v>
      </c>
    </row>
    <row r="196" ht="14.25" customHeight="1">
      <c r="A196" s="165" t="str">
        <f t="shared" si="8"/>
        <v/>
      </c>
      <c r="B196" s="7">
        <f>B78*(1+Vendas!P$8)</f>
        <v>0</v>
      </c>
      <c r="C196" s="7">
        <f>C78*(1+Vendas!P$8)</f>
        <v>0</v>
      </c>
      <c r="D196" s="7">
        <f t="shared" si="9"/>
        <v>0</v>
      </c>
      <c r="E196" s="7">
        <f t="shared" si="10"/>
        <v>1</v>
      </c>
      <c r="F196" s="7" t="str">
        <f>Vendas!P$773</f>
        <v/>
      </c>
      <c r="G196" s="166">
        <f t="shared" si="11"/>
        <v>0</v>
      </c>
      <c r="H196" s="167">
        <f t="shared" si="12"/>
        <v>0</v>
      </c>
      <c r="I196" s="158">
        <f t="shared" si="13"/>
        <v>0</v>
      </c>
      <c r="J196" s="127">
        <f t="shared" si="14"/>
        <v>0</v>
      </c>
    </row>
    <row r="197" ht="14.25" customHeight="1">
      <c r="A197" s="165" t="str">
        <f t="shared" si="8"/>
        <v/>
      </c>
      <c r="B197" s="7">
        <f>B79*(1+Vendas!P$8)</f>
        <v>0</v>
      </c>
      <c r="C197" s="7">
        <f>C79*(1+Vendas!P$8)</f>
        <v>0</v>
      </c>
      <c r="D197" s="7">
        <f t="shared" si="9"/>
        <v>0</v>
      </c>
      <c r="E197" s="7">
        <f t="shared" si="10"/>
        <v>1</v>
      </c>
      <c r="F197" s="7" t="str">
        <f>Vendas!P$783</f>
        <v/>
      </c>
      <c r="G197" s="166">
        <f t="shared" si="11"/>
        <v>0</v>
      </c>
      <c r="H197" s="167">
        <f t="shared" si="12"/>
        <v>0</v>
      </c>
      <c r="I197" s="158">
        <f t="shared" si="13"/>
        <v>0</v>
      </c>
      <c r="J197" s="127">
        <f t="shared" si="14"/>
        <v>0</v>
      </c>
    </row>
    <row r="198" ht="14.25" customHeight="1">
      <c r="A198" s="165" t="str">
        <f t="shared" si="8"/>
        <v/>
      </c>
      <c r="B198" s="7">
        <f>B80*(1+Vendas!P$8)</f>
        <v>0</v>
      </c>
      <c r="C198" s="7">
        <f>C80*(1+Vendas!P$8)</f>
        <v>0</v>
      </c>
      <c r="D198" s="7">
        <f t="shared" si="9"/>
        <v>0</v>
      </c>
      <c r="E198" s="7">
        <f t="shared" si="10"/>
        <v>1</v>
      </c>
      <c r="F198" s="7" t="str">
        <f>Vendas!P$793</f>
        <v/>
      </c>
      <c r="G198" s="166">
        <f t="shared" si="11"/>
        <v>0</v>
      </c>
      <c r="H198" s="167">
        <f t="shared" si="12"/>
        <v>0</v>
      </c>
      <c r="I198" s="158">
        <f t="shared" si="13"/>
        <v>0</v>
      </c>
      <c r="J198" s="127">
        <f t="shared" si="14"/>
        <v>0</v>
      </c>
    </row>
    <row r="199" ht="14.25" customHeight="1">
      <c r="A199" s="165" t="str">
        <f t="shared" si="8"/>
        <v/>
      </c>
      <c r="B199" s="7">
        <f>B81*(1+Vendas!P$8)</f>
        <v>0</v>
      </c>
      <c r="C199" s="7">
        <f>C81*(1+Vendas!P$8)</f>
        <v>0</v>
      </c>
      <c r="D199" s="7">
        <f t="shared" si="9"/>
        <v>0</v>
      </c>
      <c r="E199" s="7">
        <f t="shared" si="10"/>
        <v>1</v>
      </c>
      <c r="F199" s="7" t="str">
        <f>Vendas!P$803</f>
        <v/>
      </c>
      <c r="G199" s="166">
        <f t="shared" si="11"/>
        <v>0</v>
      </c>
      <c r="H199" s="167">
        <f t="shared" si="12"/>
        <v>0</v>
      </c>
      <c r="I199" s="158">
        <f t="shared" si="13"/>
        <v>0</v>
      </c>
      <c r="J199" s="127">
        <f t="shared" si="14"/>
        <v>0</v>
      </c>
    </row>
    <row r="200" ht="14.25" customHeight="1">
      <c r="A200" s="165" t="str">
        <f t="shared" si="8"/>
        <v/>
      </c>
      <c r="B200" s="7">
        <f>B82*(1+Vendas!P$8)</f>
        <v>0</v>
      </c>
      <c r="C200" s="7">
        <f>C82*(1+Vendas!P$8)</f>
        <v>0</v>
      </c>
      <c r="D200" s="7">
        <f t="shared" si="9"/>
        <v>0</v>
      </c>
      <c r="E200" s="7">
        <f t="shared" si="10"/>
        <v>1</v>
      </c>
      <c r="F200" s="7" t="str">
        <f>Vendas!P$813</f>
        <v/>
      </c>
      <c r="G200" s="166">
        <f t="shared" si="11"/>
        <v>0</v>
      </c>
      <c r="H200" s="167">
        <f t="shared" si="12"/>
        <v>0</v>
      </c>
      <c r="I200" s="158">
        <f t="shared" si="13"/>
        <v>0</v>
      </c>
      <c r="J200" s="127">
        <f t="shared" si="14"/>
        <v>0</v>
      </c>
    </row>
    <row r="201" ht="14.25" customHeight="1">
      <c r="A201" s="165" t="str">
        <f t="shared" si="8"/>
        <v/>
      </c>
      <c r="B201" s="7">
        <f>B83*(1+Vendas!P$8)</f>
        <v>0</v>
      </c>
      <c r="C201" s="7">
        <f>C83*(1+Vendas!P$8)</f>
        <v>0</v>
      </c>
      <c r="D201" s="7">
        <f t="shared" si="9"/>
        <v>0</v>
      </c>
      <c r="E201" s="7">
        <f t="shared" si="10"/>
        <v>1</v>
      </c>
      <c r="F201" s="7" t="str">
        <f>Vendas!P$823</f>
        <v/>
      </c>
      <c r="G201" s="166">
        <f t="shared" si="11"/>
        <v>0</v>
      </c>
      <c r="H201" s="167">
        <f t="shared" si="12"/>
        <v>0</v>
      </c>
      <c r="I201" s="158">
        <f t="shared" si="13"/>
        <v>0</v>
      </c>
      <c r="J201" s="127">
        <f t="shared" si="14"/>
        <v>0</v>
      </c>
    </row>
    <row r="202" ht="14.25" customHeight="1">
      <c r="A202" s="165" t="str">
        <f t="shared" si="8"/>
        <v/>
      </c>
      <c r="B202" s="7">
        <f>B84*(1+Vendas!P$8)</f>
        <v>0</v>
      </c>
      <c r="C202" s="7">
        <f>C84*(1+Vendas!P$8)</f>
        <v>0</v>
      </c>
      <c r="D202" s="7">
        <f t="shared" si="9"/>
        <v>0</v>
      </c>
      <c r="E202" s="7">
        <f t="shared" si="10"/>
        <v>1</v>
      </c>
      <c r="F202" s="7" t="str">
        <f>Vendas!P$833</f>
        <v/>
      </c>
      <c r="G202" s="166">
        <f t="shared" si="11"/>
        <v>0</v>
      </c>
      <c r="H202" s="167">
        <f t="shared" si="12"/>
        <v>0</v>
      </c>
      <c r="I202" s="158">
        <f t="shared" si="13"/>
        <v>0</v>
      </c>
      <c r="J202" s="127">
        <f t="shared" si="14"/>
        <v>0</v>
      </c>
    </row>
    <row r="203" ht="14.25" customHeight="1">
      <c r="A203" s="165" t="str">
        <f t="shared" si="8"/>
        <v/>
      </c>
      <c r="B203" s="7">
        <f>B85*(1+Vendas!P$8)</f>
        <v>0</v>
      </c>
      <c r="C203" s="7">
        <f>C85*(1+Vendas!P$8)</f>
        <v>0</v>
      </c>
      <c r="D203" s="7">
        <f t="shared" si="9"/>
        <v>0</v>
      </c>
      <c r="E203" s="7">
        <f t="shared" si="10"/>
        <v>1</v>
      </c>
      <c r="F203" s="7" t="str">
        <f>Vendas!P$843</f>
        <v/>
      </c>
      <c r="G203" s="166">
        <f t="shared" si="11"/>
        <v>0</v>
      </c>
      <c r="H203" s="167">
        <f t="shared" si="12"/>
        <v>0</v>
      </c>
      <c r="I203" s="158">
        <f t="shared" si="13"/>
        <v>0</v>
      </c>
      <c r="J203" s="127">
        <f t="shared" si="14"/>
        <v>0</v>
      </c>
    </row>
    <row r="204" ht="14.25" customHeight="1">
      <c r="A204" s="165" t="str">
        <f t="shared" si="8"/>
        <v/>
      </c>
      <c r="B204" s="7">
        <f>B86*(1+Vendas!P$8)</f>
        <v>0</v>
      </c>
      <c r="C204" s="7">
        <f>C86*(1+Vendas!P$8)</f>
        <v>0</v>
      </c>
      <c r="D204" s="7">
        <f t="shared" si="9"/>
        <v>0</v>
      </c>
      <c r="E204" s="7">
        <f t="shared" si="10"/>
        <v>1</v>
      </c>
      <c r="F204" s="7" t="str">
        <f>Vendas!P$853</f>
        <v/>
      </c>
      <c r="G204" s="166">
        <f t="shared" si="11"/>
        <v>0</v>
      </c>
      <c r="H204" s="167">
        <f t="shared" si="12"/>
        <v>0</v>
      </c>
      <c r="I204" s="158">
        <f t="shared" si="13"/>
        <v>0</v>
      </c>
      <c r="J204" s="127">
        <f t="shared" si="14"/>
        <v>0</v>
      </c>
    </row>
    <row r="205" ht="14.25" customHeight="1">
      <c r="A205" s="165" t="str">
        <f t="shared" si="8"/>
        <v/>
      </c>
      <c r="B205" s="7">
        <f>B87*(1+Vendas!P$8)</f>
        <v>0</v>
      </c>
      <c r="C205" s="7">
        <f>C87*(1+Vendas!P$8)</f>
        <v>0</v>
      </c>
      <c r="D205" s="7">
        <f t="shared" si="9"/>
        <v>0</v>
      </c>
      <c r="E205" s="7">
        <f t="shared" si="10"/>
        <v>1</v>
      </c>
      <c r="F205" s="7" t="str">
        <f>Vendas!P$863</f>
        <v/>
      </c>
      <c r="G205" s="166">
        <f t="shared" si="11"/>
        <v>0</v>
      </c>
      <c r="H205" s="167">
        <f t="shared" si="12"/>
        <v>0</v>
      </c>
      <c r="I205" s="158">
        <f t="shared" si="13"/>
        <v>0</v>
      </c>
      <c r="J205" s="127">
        <f t="shared" si="14"/>
        <v>0</v>
      </c>
    </row>
    <row r="206" ht="14.25" customHeight="1">
      <c r="A206" s="165" t="str">
        <f t="shared" si="8"/>
        <v/>
      </c>
      <c r="B206" s="7">
        <f>B88*(1+Vendas!P$8)</f>
        <v>0</v>
      </c>
      <c r="C206" s="7">
        <f>C88*(1+Vendas!P$8)</f>
        <v>0</v>
      </c>
      <c r="D206" s="7">
        <f t="shared" si="9"/>
        <v>0</v>
      </c>
      <c r="E206" s="7">
        <f t="shared" si="10"/>
        <v>1</v>
      </c>
      <c r="F206" s="7" t="str">
        <f>Vendas!P$873</f>
        <v/>
      </c>
      <c r="G206" s="166">
        <f t="shared" si="11"/>
        <v>0</v>
      </c>
      <c r="H206" s="167">
        <f t="shared" si="12"/>
        <v>0</v>
      </c>
      <c r="I206" s="158">
        <f t="shared" si="13"/>
        <v>0</v>
      </c>
      <c r="J206" s="127">
        <f t="shared" si="14"/>
        <v>0</v>
      </c>
    </row>
    <row r="207" ht="14.25" customHeight="1">
      <c r="A207" s="165" t="str">
        <f t="shared" si="8"/>
        <v/>
      </c>
      <c r="B207" s="7">
        <f>B89*(1+Vendas!P$8)</f>
        <v>0</v>
      </c>
      <c r="C207" s="7">
        <f>C89*(1+Vendas!P$8)</f>
        <v>0</v>
      </c>
      <c r="D207" s="7">
        <f t="shared" si="9"/>
        <v>0</v>
      </c>
      <c r="E207" s="7">
        <f t="shared" si="10"/>
        <v>1</v>
      </c>
      <c r="F207" s="7" t="str">
        <f>Vendas!P$883</f>
        <v/>
      </c>
      <c r="G207" s="166">
        <f t="shared" si="11"/>
        <v>0</v>
      </c>
      <c r="H207" s="167">
        <f t="shared" si="12"/>
        <v>0</v>
      </c>
      <c r="I207" s="158">
        <f t="shared" si="13"/>
        <v>0</v>
      </c>
      <c r="J207" s="127">
        <f t="shared" si="14"/>
        <v>0</v>
      </c>
    </row>
    <row r="208" ht="14.25" customHeight="1">
      <c r="A208" s="165" t="str">
        <f t="shared" si="8"/>
        <v/>
      </c>
      <c r="B208" s="7">
        <f>B90*(1+Vendas!P$8)</f>
        <v>0</v>
      </c>
      <c r="C208" s="7">
        <f>C90*(1+Vendas!P$8)</f>
        <v>0</v>
      </c>
      <c r="D208" s="7">
        <f t="shared" si="9"/>
        <v>0</v>
      </c>
      <c r="E208" s="7">
        <f t="shared" si="10"/>
        <v>1</v>
      </c>
      <c r="F208" s="7" t="str">
        <f>Vendas!P$893</f>
        <v/>
      </c>
      <c r="G208" s="166">
        <f t="shared" si="11"/>
        <v>0</v>
      </c>
      <c r="H208" s="167">
        <f t="shared" si="12"/>
        <v>0</v>
      </c>
      <c r="I208" s="158">
        <f t="shared" si="13"/>
        <v>0</v>
      </c>
      <c r="J208" s="127">
        <f t="shared" si="14"/>
        <v>0</v>
      </c>
    </row>
    <row r="209" ht="14.25" customHeight="1">
      <c r="A209" s="165" t="str">
        <f t="shared" si="8"/>
        <v/>
      </c>
      <c r="B209" s="7">
        <f>B91*(1+Vendas!P$8)</f>
        <v>0</v>
      </c>
      <c r="C209" s="7">
        <f>C91*(1+Vendas!P$8)</f>
        <v>0</v>
      </c>
      <c r="D209" s="7">
        <f t="shared" si="9"/>
        <v>0</v>
      </c>
      <c r="E209" s="7">
        <f t="shared" si="10"/>
        <v>1</v>
      </c>
      <c r="F209" s="7" t="str">
        <f>Vendas!P$903</f>
        <v/>
      </c>
      <c r="G209" s="166">
        <f t="shared" si="11"/>
        <v>0</v>
      </c>
      <c r="H209" s="167">
        <f t="shared" si="12"/>
        <v>0</v>
      </c>
      <c r="I209" s="158">
        <f t="shared" si="13"/>
        <v>0</v>
      </c>
      <c r="J209" s="127">
        <f t="shared" si="14"/>
        <v>0</v>
      </c>
    </row>
    <row r="210" ht="14.25" customHeight="1">
      <c r="A210" s="165" t="str">
        <f t="shared" si="8"/>
        <v/>
      </c>
      <c r="B210" s="7">
        <f>B92*(1+Vendas!P$8)</f>
        <v>0</v>
      </c>
      <c r="C210" s="7">
        <f>C92*(1+Vendas!P$8)</f>
        <v>0</v>
      </c>
      <c r="D210" s="7">
        <f t="shared" si="9"/>
        <v>0</v>
      </c>
      <c r="E210" s="7">
        <f t="shared" si="10"/>
        <v>1</v>
      </c>
      <c r="F210" s="7" t="str">
        <f>Vendas!P$913</f>
        <v/>
      </c>
      <c r="G210" s="166">
        <f t="shared" si="11"/>
        <v>0</v>
      </c>
      <c r="H210" s="167">
        <f t="shared" si="12"/>
        <v>0</v>
      </c>
      <c r="I210" s="158">
        <f t="shared" si="13"/>
        <v>0</v>
      </c>
      <c r="J210" s="127">
        <f t="shared" si="14"/>
        <v>0</v>
      </c>
    </row>
    <row r="211" ht="14.25" customHeight="1">
      <c r="A211" s="165" t="str">
        <f t="shared" si="8"/>
        <v/>
      </c>
      <c r="B211" s="7">
        <f>B93*(1+Vendas!P$8)</f>
        <v>0</v>
      </c>
      <c r="C211" s="7">
        <f>C93*(1+Vendas!P$8)</f>
        <v>0</v>
      </c>
      <c r="D211" s="7">
        <f t="shared" si="9"/>
        <v>0</v>
      </c>
      <c r="E211" s="7">
        <f t="shared" si="10"/>
        <v>1</v>
      </c>
      <c r="F211" s="7" t="str">
        <f>Vendas!P$923</f>
        <v/>
      </c>
      <c r="G211" s="166">
        <f t="shared" si="11"/>
        <v>0</v>
      </c>
      <c r="H211" s="167">
        <f t="shared" si="12"/>
        <v>0</v>
      </c>
      <c r="I211" s="158">
        <f t="shared" si="13"/>
        <v>0</v>
      </c>
      <c r="J211" s="127">
        <f t="shared" si="14"/>
        <v>0</v>
      </c>
    </row>
    <row r="212" ht="14.25" customHeight="1">
      <c r="A212" s="165" t="str">
        <f t="shared" si="8"/>
        <v/>
      </c>
      <c r="B212" s="7">
        <f>B94*(1+Vendas!P$8)</f>
        <v>0</v>
      </c>
      <c r="C212" s="7">
        <f>C94*(1+Vendas!P$8)</f>
        <v>0</v>
      </c>
      <c r="D212" s="7">
        <f t="shared" si="9"/>
        <v>0</v>
      </c>
      <c r="E212" s="7">
        <f t="shared" si="10"/>
        <v>1</v>
      </c>
      <c r="F212" s="7" t="str">
        <f>Vendas!P$933</f>
        <v/>
      </c>
      <c r="G212" s="166">
        <f t="shared" si="11"/>
        <v>0</v>
      </c>
      <c r="H212" s="167">
        <f t="shared" si="12"/>
        <v>0</v>
      </c>
      <c r="I212" s="158">
        <f t="shared" si="13"/>
        <v>0</v>
      </c>
      <c r="J212" s="127">
        <f t="shared" si="14"/>
        <v>0</v>
      </c>
    </row>
    <row r="213" ht="14.25" customHeight="1">
      <c r="A213" s="165" t="str">
        <f t="shared" si="8"/>
        <v/>
      </c>
      <c r="B213" s="7">
        <f>B95*(1+Vendas!P$8)</f>
        <v>0</v>
      </c>
      <c r="C213" s="7">
        <f>C95*(1+Vendas!P$8)</f>
        <v>0</v>
      </c>
      <c r="D213" s="7">
        <f t="shared" si="9"/>
        <v>0</v>
      </c>
      <c r="E213" s="7">
        <f t="shared" si="10"/>
        <v>1</v>
      </c>
      <c r="F213" s="7" t="str">
        <f>Vendas!P$943</f>
        <v/>
      </c>
      <c r="G213" s="166">
        <f t="shared" si="11"/>
        <v>0</v>
      </c>
      <c r="H213" s="167">
        <f t="shared" si="12"/>
        <v>0</v>
      </c>
      <c r="I213" s="158">
        <f t="shared" si="13"/>
        <v>0</v>
      </c>
      <c r="J213" s="127">
        <f t="shared" si="14"/>
        <v>0</v>
      </c>
    </row>
    <row r="214" ht="14.25" customHeight="1">
      <c r="A214" s="165" t="str">
        <f t="shared" si="8"/>
        <v/>
      </c>
      <c r="B214" s="7">
        <f>B96*(1+Vendas!P$8)</f>
        <v>0</v>
      </c>
      <c r="C214" s="7">
        <f>C96*(1+Vendas!P$8)</f>
        <v>0</v>
      </c>
      <c r="D214" s="7">
        <f t="shared" si="9"/>
        <v>0</v>
      </c>
      <c r="E214" s="7">
        <f t="shared" si="10"/>
        <v>1</v>
      </c>
      <c r="F214" s="7" t="str">
        <f>Vendas!P$953</f>
        <v/>
      </c>
      <c r="G214" s="166">
        <f t="shared" si="11"/>
        <v>0</v>
      </c>
      <c r="H214" s="167">
        <f t="shared" si="12"/>
        <v>0</v>
      </c>
      <c r="I214" s="158">
        <f t="shared" si="13"/>
        <v>0</v>
      </c>
      <c r="J214" s="127">
        <f t="shared" si="14"/>
        <v>0</v>
      </c>
    </row>
    <row r="215" ht="14.25" customHeight="1">
      <c r="A215" s="165" t="str">
        <f t="shared" si="8"/>
        <v/>
      </c>
      <c r="B215" s="7">
        <f>B97*(1+Vendas!P$8)</f>
        <v>0</v>
      </c>
      <c r="C215" s="7">
        <f>C97*(1+Vendas!P$8)</f>
        <v>0</v>
      </c>
      <c r="D215" s="7">
        <f t="shared" si="9"/>
        <v>0</v>
      </c>
      <c r="E215" s="7">
        <f t="shared" si="10"/>
        <v>1</v>
      </c>
      <c r="F215" s="7" t="str">
        <f>Vendas!P$963</f>
        <v/>
      </c>
      <c r="G215" s="166">
        <f t="shared" si="11"/>
        <v>0</v>
      </c>
      <c r="H215" s="167">
        <f t="shared" si="12"/>
        <v>0</v>
      </c>
      <c r="I215" s="158">
        <f t="shared" si="13"/>
        <v>0</v>
      </c>
      <c r="J215" s="127">
        <f t="shared" si="14"/>
        <v>0</v>
      </c>
    </row>
    <row r="216" ht="14.25" customHeight="1">
      <c r="A216" s="165" t="str">
        <f t="shared" si="8"/>
        <v/>
      </c>
      <c r="B216" s="7">
        <f>B98*(1+Vendas!P$8)</f>
        <v>0</v>
      </c>
      <c r="C216" s="7">
        <f>C98*(1+Vendas!P$8)</f>
        <v>0</v>
      </c>
      <c r="D216" s="7">
        <f t="shared" si="9"/>
        <v>0</v>
      </c>
      <c r="E216" s="7">
        <f t="shared" si="10"/>
        <v>1</v>
      </c>
      <c r="F216" s="7" t="str">
        <f>Vendas!P$973</f>
        <v/>
      </c>
      <c r="G216" s="166">
        <f t="shared" si="11"/>
        <v>0</v>
      </c>
      <c r="H216" s="167">
        <f t="shared" si="12"/>
        <v>0</v>
      </c>
      <c r="I216" s="158">
        <f t="shared" si="13"/>
        <v>0</v>
      </c>
      <c r="J216" s="127">
        <f t="shared" si="14"/>
        <v>0</v>
      </c>
    </row>
    <row r="217" ht="14.25" customHeight="1">
      <c r="A217" s="165" t="str">
        <f t="shared" si="8"/>
        <v/>
      </c>
      <c r="B217" s="7">
        <f>B99*(1+Vendas!P$8)</f>
        <v>0</v>
      </c>
      <c r="C217" s="7">
        <f>C99*(1+Vendas!P$8)</f>
        <v>0</v>
      </c>
      <c r="D217" s="7">
        <f t="shared" si="9"/>
        <v>0</v>
      </c>
      <c r="E217" s="7">
        <f t="shared" si="10"/>
        <v>1</v>
      </c>
      <c r="F217" s="7" t="str">
        <f>Vendas!P$983</f>
        <v/>
      </c>
      <c r="G217" s="166">
        <f t="shared" si="11"/>
        <v>0</v>
      </c>
      <c r="H217" s="167">
        <f t="shared" si="12"/>
        <v>0</v>
      </c>
      <c r="I217" s="158">
        <f t="shared" si="13"/>
        <v>0</v>
      </c>
      <c r="J217" s="127">
        <f t="shared" si="14"/>
        <v>0</v>
      </c>
    </row>
    <row r="218" ht="14.25" customHeight="1">
      <c r="A218" s="165" t="str">
        <f t="shared" si="8"/>
        <v/>
      </c>
      <c r="B218" s="7">
        <f>B100*(1+Vendas!P$8)</f>
        <v>0</v>
      </c>
      <c r="C218" s="7">
        <f>C100*(1+Vendas!P$8)</f>
        <v>0</v>
      </c>
      <c r="D218" s="7">
        <f t="shared" si="9"/>
        <v>0</v>
      </c>
      <c r="E218" s="7">
        <f t="shared" si="10"/>
        <v>1</v>
      </c>
      <c r="F218" s="7" t="str">
        <f>Vendas!P$993</f>
        <v/>
      </c>
      <c r="G218" s="166">
        <f t="shared" si="11"/>
        <v>0</v>
      </c>
      <c r="H218" s="167">
        <f t="shared" si="12"/>
        <v>0</v>
      </c>
      <c r="I218" s="158">
        <f t="shared" si="13"/>
        <v>0</v>
      </c>
      <c r="J218" s="127">
        <f t="shared" si="14"/>
        <v>0</v>
      </c>
    </row>
    <row r="219" ht="14.25" customHeight="1">
      <c r="A219" s="165" t="str">
        <f t="shared" si="8"/>
        <v/>
      </c>
      <c r="B219" s="7">
        <f>B101*(1+Vendas!P$8)</f>
        <v>0</v>
      </c>
      <c r="C219" s="7">
        <f>C101*(1+Vendas!P$8)</f>
        <v>0</v>
      </c>
      <c r="D219" s="7">
        <f t="shared" si="9"/>
        <v>0</v>
      </c>
      <c r="E219" s="7">
        <f t="shared" si="10"/>
        <v>1</v>
      </c>
      <c r="F219" s="7" t="str">
        <f>Vendas!P$1003</f>
        <v/>
      </c>
      <c r="G219" s="166">
        <f t="shared" si="11"/>
        <v>0</v>
      </c>
      <c r="H219" s="167">
        <f t="shared" si="12"/>
        <v>0</v>
      </c>
      <c r="I219" s="158">
        <f t="shared" si="13"/>
        <v>0</v>
      </c>
      <c r="J219" s="127">
        <f t="shared" si="14"/>
        <v>0</v>
      </c>
    </row>
    <row r="220" ht="14.25" customHeight="1">
      <c r="A220" s="165" t="str">
        <f t="shared" si="8"/>
        <v/>
      </c>
      <c r="B220" s="7">
        <f>B102*(1+Vendas!P$8)</f>
        <v>0</v>
      </c>
      <c r="C220" s="7">
        <f>C102*(1+Vendas!P$8)</f>
        <v>0</v>
      </c>
      <c r="D220" s="7">
        <f t="shared" si="9"/>
        <v>0</v>
      </c>
      <c r="E220" s="7">
        <f t="shared" si="10"/>
        <v>1</v>
      </c>
      <c r="F220" s="7" t="str">
        <f>Vendas!P$1013</f>
        <v/>
      </c>
      <c r="G220" s="166">
        <f t="shared" si="11"/>
        <v>0</v>
      </c>
      <c r="H220" s="167">
        <f t="shared" si="12"/>
        <v>0</v>
      </c>
      <c r="I220" s="158">
        <f t="shared" si="13"/>
        <v>0</v>
      </c>
      <c r="J220" s="127">
        <f t="shared" si="14"/>
        <v>0</v>
      </c>
    </row>
    <row r="221" ht="14.25" customHeight="1">
      <c r="A221" s="168"/>
      <c r="B221" s="100" t="s">
        <v>27</v>
      </c>
      <c r="C221" s="128"/>
      <c r="D221" s="128"/>
      <c r="E221" s="128"/>
      <c r="F221" s="127">
        <f t="shared" ref="F221:H221" si="15">SUM(F120:F220)</f>
        <v>635964</v>
      </c>
      <c r="G221" s="166">
        <f t="shared" si="15"/>
        <v>1.193626126</v>
      </c>
      <c r="H221" s="167">
        <f t="shared" si="15"/>
        <v>0.7233951201</v>
      </c>
      <c r="I221" s="158"/>
      <c r="J221" s="127">
        <f>SUM(J121:J220)</f>
        <v>250539.08</v>
      </c>
    </row>
    <row r="222" ht="14.25" customHeight="1">
      <c r="A222" s="152" t="s">
        <v>72</v>
      </c>
      <c r="B222" s="127">
        <f>PeG!G$5</f>
        <v>635964</v>
      </c>
      <c r="C222" s="128"/>
      <c r="D222" s="128"/>
      <c r="E222" s="128"/>
      <c r="F222" s="127"/>
      <c r="G222" s="168"/>
      <c r="H222" s="168"/>
      <c r="I222" s="169"/>
    </row>
    <row r="223" ht="14.25" customHeight="1">
      <c r="A223" s="152" t="s">
        <v>406</v>
      </c>
      <c r="B223" s="127">
        <f>SUM(B224:B226)</f>
        <v>344153.128</v>
      </c>
      <c r="C223" s="168"/>
      <c r="D223" s="168"/>
      <c r="E223" s="168"/>
      <c r="F223" s="168"/>
      <c r="G223" s="168"/>
      <c r="H223" s="168"/>
      <c r="I223" s="169"/>
    </row>
    <row r="224" ht="14.25" customHeight="1">
      <c r="A224" s="152" t="s">
        <v>407</v>
      </c>
      <c r="B224" s="127">
        <f>-PeG!G$14</f>
        <v>3295.528</v>
      </c>
      <c r="C224" s="168"/>
      <c r="D224" s="168"/>
      <c r="E224" s="168"/>
      <c r="F224" s="168"/>
      <c r="G224" s="168"/>
      <c r="H224" s="168"/>
      <c r="I224" s="169"/>
    </row>
    <row r="225" ht="14.25" customHeight="1">
      <c r="A225" s="152" t="s">
        <v>408</v>
      </c>
      <c r="B225" s="127">
        <f>-PeG!G$12</f>
        <v>31188</v>
      </c>
      <c r="C225" s="168"/>
      <c r="D225" s="168"/>
      <c r="E225" s="168"/>
      <c r="F225" s="168"/>
      <c r="G225" s="168"/>
      <c r="H225" s="168"/>
      <c r="I225" s="169"/>
    </row>
    <row r="226" ht="14.25" customHeight="1">
      <c r="A226" s="152" t="s">
        <v>409</v>
      </c>
      <c r="B226" s="127">
        <f>-PeG!G$11</f>
        <v>309669.6</v>
      </c>
      <c r="C226" s="168"/>
      <c r="D226" s="168"/>
      <c r="E226" s="168"/>
      <c r="F226" s="168"/>
      <c r="G226" s="168"/>
      <c r="H226" s="168"/>
      <c r="I226" s="169"/>
    </row>
    <row r="227" ht="14.25" customHeight="1">
      <c r="A227" s="168"/>
      <c r="B227" s="127"/>
      <c r="C227" s="168"/>
      <c r="D227" s="168"/>
      <c r="E227" s="168"/>
      <c r="F227" s="168"/>
      <c r="G227" s="168"/>
      <c r="H227" s="168"/>
      <c r="I227" s="169"/>
    </row>
    <row r="228" ht="14.25" customHeight="1">
      <c r="A228" s="152" t="s">
        <v>412</v>
      </c>
      <c r="B228" s="127">
        <f>B223/H221</f>
        <v>475747.0965</v>
      </c>
      <c r="C228" s="168"/>
      <c r="D228" s="168"/>
      <c r="E228" s="168"/>
      <c r="F228" s="168"/>
      <c r="G228" s="168"/>
      <c r="H228" s="168"/>
      <c r="I228" s="169"/>
    </row>
    <row r="229" ht="14.25" customHeight="1">
      <c r="A229" s="168" t="s">
        <v>396</v>
      </c>
      <c r="B229" s="127">
        <f>B222-B228</f>
        <v>160216.9035</v>
      </c>
      <c r="C229" s="168"/>
      <c r="D229" s="168"/>
      <c r="E229" s="168"/>
      <c r="F229" s="168"/>
      <c r="G229" s="168"/>
      <c r="H229" s="168"/>
      <c r="I229" s="169"/>
    </row>
    <row r="230" ht="14.25" customHeight="1">
      <c r="A230" s="168"/>
      <c r="B230" s="127"/>
      <c r="C230" s="168"/>
      <c r="D230" s="168"/>
      <c r="E230" s="168"/>
      <c r="F230" s="168"/>
      <c r="G230" s="168"/>
      <c r="H230" s="168"/>
      <c r="I230" s="169"/>
    </row>
    <row r="231" ht="14.25" customHeight="1">
      <c r="A231" s="168"/>
      <c r="B231" s="168"/>
      <c r="C231" s="168"/>
      <c r="D231" s="168"/>
      <c r="E231" s="168"/>
      <c r="F231" s="168"/>
      <c r="G231" s="168"/>
      <c r="H231" s="168"/>
      <c r="I231" s="169"/>
    </row>
    <row r="232" ht="14.25" customHeight="1">
      <c r="A232" s="168"/>
      <c r="B232" s="168"/>
      <c r="C232" s="168"/>
      <c r="D232" s="168"/>
      <c r="E232" s="168"/>
      <c r="F232" s="168"/>
      <c r="G232" s="168"/>
      <c r="H232" s="168"/>
      <c r="I232" s="169"/>
    </row>
    <row r="233" ht="14.25" customHeight="1">
      <c r="A233" s="168"/>
      <c r="B233" s="168"/>
      <c r="C233" s="168"/>
      <c r="D233" s="168"/>
      <c r="E233" s="168"/>
      <c r="F233" s="168"/>
      <c r="G233" s="168"/>
      <c r="H233" s="168"/>
      <c r="I233" s="169"/>
    </row>
    <row r="234" ht="14.25" customHeight="1">
      <c r="A234" s="168"/>
      <c r="B234" s="168"/>
      <c r="C234" s="168"/>
      <c r="D234" s="168"/>
      <c r="E234" s="168"/>
      <c r="F234" s="168"/>
      <c r="G234" s="168"/>
      <c r="H234" s="168"/>
    </row>
    <row r="235" ht="14.25" customHeight="1">
      <c r="A235" s="168"/>
      <c r="B235" s="168"/>
      <c r="C235" s="168"/>
      <c r="D235" s="168"/>
      <c r="E235" s="168"/>
      <c r="F235" s="168"/>
      <c r="G235" s="168"/>
      <c r="H235" s="168"/>
    </row>
    <row r="236" ht="14.25" customHeight="1">
      <c r="A236" s="168"/>
      <c r="B236" s="168"/>
      <c r="C236" s="168"/>
      <c r="D236" s="168"/>
      <c r="E236" s="168"/>
      <c r="F236" s="168"/>
      <c r="G236" s="168"/>
      <c r="H236" s="168"/>
    </row>
    <row r="237" ht="14.25" customHeight="1">
      <c r="A237" s="164" t="s">
        <v>429</v>
      </c>
      <c r="B237" s="5" t="s">
        <v>430</v>
      </c>
      <c r="C237" s="5" t="s">
        <v>431</v>
      </c>
      <c r="D237" s="5" t="s">
        <v>432</v>
      </c>
      <c r="E237" s="5" t="s">
        <v>433</v>
      </c>
      <c r="F237" s="5" t="s">
        <v>419</v>
      </c>
      <c r="G237" s="5" t="s">
        <v>420</v>
      </c>
      <c r="H237" s="5" t="s">
        <v>421</v>
      </c>
      <c r="I237" s="5" t="s">
        <v>422</v>
      </c>
      <c r="J237" s="5" t="s">
        <v>423</v>
      </c>
    </row>
    <row r="238" ht="14.25" customHeight="1">
      <c r="A238" s="165" t="str">
        <f t="shared" ref="A238:A338" si="16">A120</f>
        <v>PRESTACIÓN DE SERVIZOS</v>
      </c>
      <c r="B238" s="7">
        <f>B120*(1+Vendas!Q$8)</f>
        <v>25</v>
      </c>
      <c r="C238" s="7">
        <f>C120*(1+Vendas!Q$8)</f>
        <v>0</v>
      </c>
      <c r="D238" s="7">
        <f t="shared" ref="D238:D338" si="17">IF(B238=0,0,C238/B238)</f>
        <v>0</v>
      </c>
      <c r="E238" s="7">
        <f t="shared" ref="E238:E338" si="18">1-D238</f>
        <v>1</v>
      </c>
      <c r="F238" s="7">
        <f>Vendas!Q$13</f>
        <v>244080</v>
      </c>
      <c r="G238" s="166">
        <f t="shared" ref="G238:G338" si="19">IF(F$103=0,0,F238/F$103)</f>
        <v>0.4581081081</v>
      </c>
      <c r="H238" s="167">
        <f t="shared" ref="H238:H338" si="20">E238*G238</f>
        <v>0.4581081081</v>
      </c>
      <c r="I238" s="158">
        <f t="shared" ref="I238:I338" si="21">IF(G238&gt;0,ROUNDUP(B$228*G238/B238,0),0)</f>
        <v>8718</v>
      </c>
    </row>
    <row r="239" ht="14.25" customHeight="1">
      <c r="A239" s="165" t="str">
        <f t="shared" si="16"/>
        <v>PRODUTO 1</v>
      </c>
      <c r="B239" s="7">
        <f>B121*(1+Vendas!Q$8)</f>
        <v>1200</v>
      </c>
      <c r="C239" s="7">
        <f>C121*(1+Vendas!Q$8)</f>
        <v>720</v>
      </c>
      <c r="D239" s="7">
        <f t="shared" si="17"/>
        <v>0.6</v>
      </c>
      <c r="E239" s="7">
        <f t="shared" si="18"/>
        <v>0.4</v>
      </c>
      <c r="F239" s="7">
        <f>Vendas!Q$23</f>
        <v>241639.2</v>
      </c>
      <c r="G239" s="166">
        <f t="shared" si="19"/>
        <v>0.453527027</v>
      </c>
      <c r="H239" s="167">
        <f t="shared" si="20"/>
        <v>0.1814108108</v>
      </c>
      <c r="I239" s="158">
        <f t="shared" si="21"/>
        <v>180</v>
      </c>
      <c r="J239" s="127">
        <f t="shared" ref="J239:J338" si="22">IF(C239&gt;0,F239/B239*C239,0)</f>
        <v>144983.52</v>
      </c>
    </row>
    <row r="240" ht="14.25" customHeight="1">
      <c r="A240" s="165" t="str">
        <f t="shared" si="16"/>
        <v>PRODUTO 2</v>
      </c>
      <c r="B240" s="7">
        <f>B122*(1+Vendas!Q$8)</f>
        <v>500</v>
      </c>
      <c r="C240" s="7">
        <f>C122*(1+Vendas!Q$8)</f>
        <v>310</v>
      </c>
      <c r="D240" s="7">
        <f t="shared" si="17"/>
        <v>0.62</v>
      </c>
      <c r="E240" s="7">
        <f t="shared" si="18"/>
        <v>0.38</v>
      </c>
      <c r="F240" s="7">
        <f>Vendas!Q$33</f>
        <v>183060</v>
      </c>
      <c r="G240" s="166">
        <f t="shared" si="19"/>
        <v>0.3435810811</v>
      </c>
      <c r="H240" s="167">
        <f t="shared" si="20"/>
        <v>0.1305608108</v>
      </c>
      <c r="I240" s="158">
        <f t="shared" si="21"/>
        <v>327</v>
      </c>
      <c r="J240" s="127">
        <f t="shared" si="22"/>
        <v>113497.2</v>
      </c>
    </row>
    <row r="241" ht="14.25" customHeight="1">
      <c r="A241" s="165" t="str">
        <f t="shared" si="16"/>
        <v>PRODUTO 3</v>
      </c>
      <c r="B241" s="7">
        <f>B123*(1+Vendas!Q$8)</f>
        <v>200</v>
      </c>
      <c r="C241" s="7">
        <f>C123*(1+Vendas!Q$8)</f>
        <v>134</v>
      </c>
      <c r="D241" s="7">
        <f t="shared" si="17"/>
        <v>0.67</v>
      </c>
      <c r="E241" s="7">
        <f t="shared" si="18"/>
        <v>0.33</v>
      </c>
      <c r="F241" s="7">
        <f>Vendas!Q$43</f>
        <v>18061.92</v>
      </c>
      <c r="G241" s="166">
        <f t="shared" si="19"/>
        <v>0.0339</v>
      </c>
      <c r="H241" s="167">
        <f t="shared" si="20"/>
        <v>0.011187</v>
      </c>
      <c r="I241" s="158">
        <f t="shared" si="21"/>
        <v>81</v>
      </c>
      <c r="J241" s="127">
        <f t="shared" si="22"/>
        <v>12101.4864</v>
      </c>
    </row>
    <row r="242" ht="14.25" customHeight="1">
      <c r="A242" s="165" t="str">
        <f t="shared" si="16"/>
        <v/>
      </c>
      <c r="B242" s="7">
        <f>B124*(1+Vendas!Q$8)</f>
        <v>0</v>
      </c>
      <c r="C242" s="7">
        <f>C124*(1+Vendas!Q$8)</f>
        <v>0</v>
      </c>
      <c r="D242" s="7">
        <f t="shared" si="17"/>
        <v>0</v>
      </c>
      <c r="E242" s="7">
        <f t="shared" si="18"/>
        <v>1</v>
      </c>
      <c r="F242" s="7" t="str">
        <f>Vendas!Q$53</f>
        <v/>
      </c>
      <c r="G242" s="166">
        <f t="shared" si="19"/>
        <v>0</v>
      </c>
      <c r="H242" s="167">
        <f t="shared" si="20"/>
        <v>0</v>
      </c>
      <c r="I242" s="158">
        <f t="shared" si="21"/>
        <v>0</v>
      </c>
      <c r="J242" s="127">
        <f t="shared" si="22"/>
        <v>0</v>
      </c>
    </row>
    <row r="243" ht="14.25" customHeight="1">
      <c r="A243" s="165" t="str">
        <f t="shared" si="16"/>
        <v/>
      </c>
      <c r="B243" s="7">
        <f>B125*(1+Vendas!Q$8)</f>
        <v>0</v>
      </c>
      <c r="C243" s="7">
        <f>C125*(1+Vendas!Q$8)</f>
        <v>0</v>
      </c>
      <c r="D243" s="7">
        <f t="shared" si="17"/>
        <v>0</v>
      </c>
      <c r="E243" s="7">
        <f t="shared" si="18"/>
        <v>1</v>
      </c>
      <c r="F243" s="7" t="str">
        <f>Vendas!Q$63</f>
        <v/>
      </c>
      <c r="G243" s="166">
        <f t="shared" si="19"/>
        <v>0</v>
      </c>
      <c r="H243" s="167">
        <f t="shared" si="20"/>
        <v>0</v>
      </c>
      <c r="I243" s="158">
        <f t="shared" si="21"/>
        <v>0</v>
      </c>
      <c r="J243" s="127">
        <f t="shared" si="22"/>
        <v>0</v>
      </c>
    </row>
    <row r="244" ht="14.25" customHeight="1">
      <c r="A244" s="165" t="str">
        <f t="shared" si="16"/>
        <v/>
      </c>
      <c r="B244" s="7">
        <f>B126*(1+Vendas!Q$8)</f>
        <v>0</v>
      </c>
      <c r="C244" s="7">
        <f>C126*(1+Vendas!Q$8)</f>
        <v>0</v>
      </c>
      <c r="D244" s="7">
        <f t="shared" si="17"/>
        <v>0</v>
      </c>
      <c r="E244" s="7">
        <f t="shared" si="18"/>
        <v>1</v>
      </c>
      <c r="F244" s="7" t="str">
        <f>Vendas!Q$73</f>
        <v/>
      </c>
      <c r="G244" s="166">
        <f t="shared" si="19"/>
        <v>0</v>
      </c>
      <c r="H244" s="167">
        <f t="shared" si="20"/>
        <v>0</v>
      </c>
      <c r="I244" s="158">
        <f t="shared" si="21"/>
        <v>0</v>
      </c>
      <c r="J244" s="127">
        <f t="shared" si="22"/>
        <v>0</v>
      </c>
    </row>
    <row r="245" ht="14.25" customHeight="1">
      <c r="A245" s="165" t="str">
        <f t="shared" si="16"/>
        <v/>
      </c>
      <c r="B245" s="7">
        <f>B127*(1+Vendas!Q$8)</f>
        <v>0</v>
      </c>
      <c r="C245" s="7">
        <f>C127*(1+Vendas!Q$8)</f>
        <v>0</v>
      </c>
      <c r="D245" s="7">
        <f t="shared" si="17"/>
        <v>0</v>
      </c>
      <c r="E245" s="7">
        <f t="shared" si="18"/>
        <v>1</v>
      </c>
      <c r="F245" s="7" t="str">
        <f>Vendas!Q$83</f>
        <v/>
      </c>
      <c r="G245" s="166">
        <f t="shared" si="19"/>
        <v>0</v>
      </c>
      <c r="H245" s="167">
        <f t="shared" si="20"/>
        <v>0</v>
      </c>
      <c r="I245" s="158">
        <f t="shared" si="21"/>
        <v>0</v>
      </c>
      <c r="J245" s="127">
        <f t="shared" si="22"/>
        <v>0</v>
      </c>
    </row>
    <row r="246" ht="14.25" customHeight="1">
      <c r="A246" s="165" t="str">
        <f t="shared" si="16"/>
        <v/>
      </c>
      <c r="B246" s="7">
        <f>B128*(1+Vendas!Q$8)</f>
        <v>0</v>
      </c>
      <c r="C246" s="7">
        <f>C128*(1+Vendas!Q$8)</f>
        <v>0</v>
      </c>
      <c r="D246" s="7">
        <f t="shared" si="17"/>
        <v>0</v>
      </c>
      <c r="E246" s="7">
        <f t="shared" si="18"/>
        <v>1</v>
      </c>
      <c r="F246" s="7" t="str">
        <f>Vendas!Q$93</f>
        <v/>
      </c>
      <c r="G246" s="166">
        <f t="shared" si="19"/>
        <v>0</v>
      </c>
      <c r="H246" s="167">
        <f t="shared" si="20"/>
        <v>0</v>
      </c>
      <c r="I246" s="158">
        <f t="shared" si="21"/>
        <v>0</v>
      </c>
      <c r="J246" s="127">
        <f t="shared" si="22"/>
        <v>0</v>
      </c>
    </row>
    <row r="247" ht="14.25" customHeight="1">
      <c r="A247" s="165" t="str">
        <f t="shared" si="16"/>
        <v/>
      </c>
      <c r="B247" s="7">
        <f>B129*(1+Vendas!Q$8)</f>
        <v>0</v>
      </c>
      <c r="C247" s="7">
        <f>C129*(1+Vendas!Q$8)</f>
        <v>0</v>
      </c>
      <c r="D247" s="7">
        <f t="shared" si="17"/>
        <v>0</v>
      </c>
      <c r="E247" s="7">
        <f t="shared" si="18"/>
        <v>1</v>
      </c>
      <c r="F247" s="7" t="str">
        <f>Vendas!Q$103</f>
        <v/>
      </c>
      <c r="G247" s="166">
        <f t="shared" si="19"/>
        <v>0</v>
      </c>
      <c r="H247" s="167">
        <f t="shared" si="20"/>
        <v>0</v>
      </c>
      <c r="I247" s="158">
        <f t="shared" si="21"/>
        <v>0</v>
      </c>
      <c r="J247" s="127">
        <f t="shared" si="22"/>
        <v>0</v>
      </c>
    </row>
    <row r="248" ht="14.25" customHeight="1">
      <c r="A248" s="165" t="str">
        <f t="shared" si="16"/>
        <v/>
      </c>
      <c r="B248" s="7">
        <f>B130*(1+Vendas!Q$8)</f>
        <v>0</v>
      </c>
      <c r="C248" s="7">
        <f>C130*(1+Vendas!Q$8)</f>
        <v>0</v>
      </c>
      <c r="D248" s="7">
        <f t="shared" si="17"/>
        <v>0</v>
      </c>
      <c r="E248" s="7">
        <f t="shared" si="18"/>
        <v>1</v>
      </c>
      <c r="F248" s="7" t="str">
        <f>Vendas!Q$113</f>
        <v/>
      </c>
      <c r="G248" s="166">
        <f t="shared" si="19"/>
        <v>0</v>
      </c>
      <c r="H248" s="167">
        <f t="shared" si="20"/>
        <v>0</v>
      </c>
      <c r="I248" s="158">
        <f t="shared" si="21"/>
        <v>0</v>
      </c>
      <c r="J248" s="127">
        <f t="shared" si="22"/>
        <v>0</v>
      </c>
    </row>
    <row r="249" ht="14.25" customHeight="1">
      <c r="A249" s="165" t="str">
        <f t="shared" si="16"/>
        <v/>
      </c>
      <c r="B249" s="7">
        <f>B131*(1+Vendas!Q$8)</f>
        <v>0</v>
      </c>
      <c r="C249" s="7">
        <f>C131*(1+Vendas!Q$8)</f>
        <v>0</v>
      </c>
      <c r="D249" s="7">
        <f t="shared" si="17"/>
        <v>0</v>
      </c>
      <c r="E249" s="7">
        <f t="shared" si="18"/>
        <v>1</v>
      </c>
      <c r="F249" s="7" t="str">
        <f>Vendas!Q$123</f>
        <v/>
      </c>
      <c r="G249" s="166">
        <f t="shared" si="19"/>
        <v>0</v>
      </c>
      <c r="H249" s="167">
        <f t="shared" si="20"/>
        <v>0</v>
      </c>
      <c r="I249" s="158">
        <f t="shared" si="21"/>
        <v>0</v>
      </c>
      <c r="J249" s="127">
        <f t="shared" si="22"/>
        <v>0</v>
      </c>
    </row>
    <row r="250" ht="14.25" customHeight="1">
      <c r="A250" s="165" t="str">
        <f t="shared" si="16"/>
        <v/>
      </c>
      <c r="B250" s="7">
        <f>B132*(1+Vendas!Q$8)</f>
        <v>0</v>
      </c>
      <c r="C250" s="7">
        <f>C132*(1+Vendas!Q$8)</f>
        <v>0</v>
      </c>
      <c r="D250" s="7">
        <f t="shared" si="17"/>
        <v>0</v>
      </c>
      <c r="E250" s="7">
        <f t="shared" si="18"/>
        <v>1</v>
      </c>
      <c r="F250" s="7" t="str">
        <f>Vendas!Q$133</f>
        <v/>
      </c>
      <c r="G250" s="166">
        <f t="shared" si="19"/>
        <v>0</v>
      </c>
      <c r="H250" s="167">
        <f t="shared" si="20"/>
        <v>0</v>
      </c>
      <c r="I250" s="158">
        <f t="shared" si="21"/>
        <v>0</v>
      </c>
      <c r="J250" s="127">
        <f t="shared" si="22"/>
        <v>0</v>
      </c>
    </row>
    <row r="251" ht="14.25" customHeight="1">
      <c r="A251" s="165" t="str">
        <f t="shared" si="16"/>
        <v/>
      </c>
      <c r="B251" s="7">
        <f>B133*(1+Vendas!Q$8)</f>
        <v>0</v>
      </c>
      <c r="C251" s="7">
        <f>C133*(1+Vendas!Q$8)</f>
        <v>0</v>
      </c>
      <c r="D251" s="7">
        <f t="shared" si="17"/>
        <v>0</v>
      </c>
      <c r="E251" s="7">
        <f t="shared" si="18"/>
        <v>1</v>
      </c>
      <c r="F251" s="7" t="str">
        <f>Vendas!Q$143</f>
        <v/>
      </c>
      <c r="G251" s="166">
        <f t="shared" si="19"/>
        <v>0</v>
      </c>
      <c r="H251" s="167">
        <f t="shared" si="20"/>
        <v>0</v>
      </c>
      <c r="I251" s="158">
        <f t="shared" si="21"/>
        <v>0</v>
      </c>
      <c r="J251" s="127">
        <f t="shared" si="22"/>
        <v>0</v>
      </c>
    </row>
    <row r="252" ht="14.25" customHeight="1">
      <c r="A252" s="165" t="str">
        <f t="shared" si="16"/>
        <v/>
      </c>
      <c r="B252" s="7">
        <f>B134*(1+Vendas!Q$8)</f>
        <v>0</v>
      </c>
      <c r="C252" s="7">
        <f>C134*(1+Vendas!Q$8)</f>
        <v>0</v>
      </c>
      <c r="D252" s="7">
        <f t="shared" si="17"/>
        <v>0</v>
      </c>
      <c r="E252" s="7">
        <f t="shared" si="18"/>
        <v>1</v>
      </c>
      <c r="F252" s="7" t="str">
        <f>Vendas!Q$153</f>
        <v/>
      </c>
      <c r="G252" s="166">
        <f t="shared" si="19"/>
        <v>0</v>
      </c>
      <c r="H252" s="167">
        <f t="shared" si="20"/>
        <v>0</v>
      </c>
      <c r="I252" s="158">
        <f t="shared" si="21"/>
        <v>0</v>
      </c>
      <c r="J252" s="127">
        <f t="shared" si="22"/>
        <v>0</v>
      </c>
    </row>
    <row r="253" ht="14.25" customHeight="1">
      <c r="A253" s="165" t="str">
        <f t="shared" si="16"/>
        <v/>
      </c>
      <c r="B253" s="7">
        <f>B135*(1+Vendas!Q$8)</f>
        <v>0</v>
      </c>
      <c r="C253" s="7">
        <f>C135*(1+Vendas!Q$8)</f>
        <v>0</v>
      </c>
      <c r="D253" s="7">
        <f t="shared" si="17"/>
        <v>0</v>
      </c>
      <c r="E253" s="7">
        <f t="shared" si="18"/>
        <v>1</v>
      </c>
      <c r="F253" s="7" t="str">
        <f>Vendas!Q$163</f>
        <v/>
      </c>
      <c r="G253" s="166">
        <f t="shared" si="19"/>
        <v>0</v>
      </c>
      <c r="H253" s="167">
        <f t="shared" si="20"/>
        <v>0</v>
      </c>
      <c r="I253" s="158">
        <f t="shared" si="21"/>
        <v>0</v>
      </c>
      <c r="J253" s="127">
        <f t="shared" si="22"/>
        <v>0</v>
      </c>
    </row>
    <row r="254" ht="14.25" customHeight="1">
      <c r="A254" s="165" t="str">
        <f t="shared" si="16"/>
        <v/>
      </c>
      <c r="B254" s="7">
        <f>B136*(1+Vendas!Q$8)</f>
        <v>0</v>
      </c>
      <c r="C254" s="7">
        <f>C136*(1+Vendas!Q$8)</f>
        <v>0</v>
      </c>
      <c r="D254" s="7">
        <f t="shared" si="17"/>
        <v>0</v>
      </c>
      <c r="E254" s="7">
        <f t="shared" si="18"/>
        <v>1</v>
      </c>
      <c r="F254" s="7" t="str">
        <f>Vendas!Q$173</f>
        <v/>
      </c>
      <c r="G254" s="166">
        <f t="shared" si="19"/>
        <v>0</v>
      </c>
      <c r="H254" s="167">
        <f t="shared" si="20"/>
        <v>0</v>
      </c>
      <c r="I254" s="158">
        <f t="shared" si="21"/>
        <v>0</v>
      </c>
      <c r="J254" s="127">
        <f t="shared" si="22"/>
        <v>0</v>
      </c>
    </row>
    <row r="255" ht="14.25" customHeight="1">
      <c r="A255" s="165" t="str">
        <f t="shared" si="16"/>
        <v/>
      </c>
      <c r="B255" s="7">
        <f>B137*(1+Vendas!Q$8)</f>
        <v>0</v>
      </c>
      <c r="C255" s="7">
        <f>C137*(1+Vendas!Q$8)</f>
        <v>0</v>
      </c>
      <c r="D255" s="7">
        <f t="shared" si="17"/>
        <v>0</v>
      </c>
      <c r="E255" s="7">
        <f t="shared" si="18"/>
        <v>1</v>
      </c>
      <c r="F255" s="7" t="str">
        <f>Vendas!Q$183</f>
        <v/>
      </c>
      <c r="G255" s="166">
        <f t="shared" si="19"/>
        <v>0</v>
      </c>
      <c r="H255" s="167">
        <f t="shared" si="20"/>
        <v>0</v>
      </c>
      <c r="I255" s="158">
        <f t="shared" si="21"/>
        <v>0</v>
      </c>
      <c r="J255" s="127">
        <f t="shared" si="22"/>
        <v>0</v>
      </c>
    </row>
    <row r="256" ht="14.25" customHeight="1">
      <c r="A256" s="165" t="str">
        <f t="shared" si="16"/>
        <v/>
      </c>
      <c r="B256" s="7">
        <f>B138*(1+Vendas!Q$8)</f>
        <v>0</v>
      </c>
      <c r="C256" s="7">
        <f>C138*(1+Vendas!Q$8)</f>
        <v>0</v>
      </c>
      <c r="D256" s="7">
        <f t="shared" si="17"/>
        <v>0</v>
      </c>
      <c r="E256" s="7">
        <f t="shared" si="18"/>
        <v>1</v>
      </c>
      <c r="F256" s="7" t="str">
        <f>Vendas!Q$193</f>
        <v/>
      </c>
      <c r="G256" s="166">
        <f t="shared" si="19"/>
        <v>0</v>
      </c>
      <c r="H256" s="167">
        <f t="shared" si="20"/>
        <v>0</v>
      </c>
      <c r="I256" s="158">
        <f t="shared" si="21"/>
        <v>0</v>
      </c>
      <c r="J256" s="127">
        <f t="shared" si="22"/>
        <v>0</v>
      </c>
    </row>
    <row r="257" ht="14.25" customHeight="1">
      <c r="A257" s="165" t="str">
        <f t="shared" si="16"/>
        <v/>
      </c>
      <c r="B257" s="7">
        <f>B139*(1+Vendas!Q$8)</f>
        <v>0</v>
      </c>
      <c r="C257" s="7">
        <f>C139*(1+Vendas!Q$8)</f>
        <v>0</v>
      </c>
      <c r="D257" s="7">
        <f t="shared" si="17"/>
        <v>0</v>
      </c>
      <c r="E257" s="7">
        <f t="shared" si="18"/>
        <v>1</v>
      </c>
      <c r="F257" s="7" t="str">
        <f>Vendas!Q$203</f>
        <v/>
      </c>
      <c r="G257" s="166">
        <f t="shared" si="19"/>
        <v>0</v>
      </c>
      <c r="H257" s="167">
        <f t="shared" si="20"/>
        <v>0</v>
      </c>
      <c r="I257" s="158">
        <f t="shared" si="21"/>
        <v>0</v>
      </c>
      <c r="J257" s="127">
        <f t="shared" si="22"/>
        <v>0</v>
      </c>
    </row>
    <row r="258" ht="14.25" customHeight="1">
      <c r="A258" s="165" t="str">
        <f t="shared" si="16"/>
        <v/>
      </c>
      <c r="B258" s="7">
        <f>B140*(1+Vendas!Q$8)</f>
        <v>0</v>
      </c>
      <c r="C258" s="7">
        <f>C140*(1+Vendas!Q$8)</f>
        <v>0</v>
      </c>
      <c r="D258" s="7">
        <f t="shared" si="17"/>
        <v>0</v>
      </c>
      <c r="E258" s="7">
        <f t="shared" si="18"/>
        <v>1</v>
      </c>
      <c r="F258" s="7" t="str">
        <f>Vendas!Q$213</f>
        <v/>
      </c>
      <c r="G258" s="166">
        <f t="shared" si="19"/>
        <v>0</v>
      </c>
      <c r="H258" s="167">
        <f t="shared" si="20"/>
        <v>0</v>
      </c>
      <c r="I258" s="158">
        <f t="shared" si="21"/>
        <v>0</v>
      </c>
      <c r="J258" s="127">
        <f t="shared" si="22"/>
        <v>0</v>
      </c>
    </row>
    <row r="259" ht="14.25" customHeight="1">
      <c r="A259" s="165" t="str">
        <f t="shared" si="16"/>
        <v/>
      </c>
      <c r="B259" s="7">
        <f>B141*(1+Vendas!Q$8)</f>
        <v>0</v>
      </c>
      <c r="C259" s="7">
        <f>C141*(1+Vendas!Q$8)</f>
        <v>0</v>
      </c>
      <c r="D259" s="7">
        <f t="shared" si="17"/>
        <v>0</v>
      </c>
      <c r="E259" s="7">
        <f t="shared" si="18"/>
        <v>1</v>
      </c>
      <c r="F259" s="7" t="str">
        <f>Vendas!Q$223</f>
        <v/>
      </c>
      <c r="G259" s="166">
        <f t="shared" si="19"/>
        <v>0</v>
      </c>
      <c r="H259" s="167">
        <f t="shared" si="20"/>
        <v>0</v>
      </c>
      <c r="I259" s="158">
        <f t="shared" si="21"/>
        <v>0</v>
      </c>
      <c r="J259" s="127">
        <f t="shared" si="22"/>
        <v>0</v>
      </c>
    </row>
    <row r="260" ht="14.25" customHeight="1">
      <c r="A260" s="165" t="str">
        <f t="shared" si="16"/>
        <v/>
      </c>
      <c r="B260" s="7">
        <f>B142*(1+Vendas!Q$8)</f>
        <v>0</v>
      </c>
      <c r="C260" s="7">
        <f>C142*(1+Vendas!Q$8)</f>
        <v>0</v>
      </c>
      <c r="D260" s="7">
        <f t="shared" si="17"/>
        <v>0</v>
      </c>
      <c r="E260" s="7">
        <f t="shared" si="18"/>
        <v>1</v>
      </c>
      <c r="F260" s="7" t="str">
        <f>Vendas!Q$233</f>
        <v/>
      </c>
      <c r="G260" s="166">
        <f t="shared" si="19"/>
        <v>0</v>
      </c>
      <c r="H260" s="167">
        <f t="shared" si="20"/>
        <v>0</v>
      </c>
      <c r="I260" s="158">
        <f t="shared" si="21"/>
        <v>0</v>
      </c>
      <c r="J260" s="127">
        <f t="shared" si="22"/>
        <v>0</v>
      </c>
    </row>
    <row r="261" ht="14.25" customHeight="1">
      <c r="A261" s="165" t="str">
        <f t="shared" si="16"/>
        <v/>
      </c>
      <c r="B261" s="7">
        <f>B143*(1+Vendas!Q$8)</f>
        <v>0</v>
      </c>
      <c r="C261" s="7">
        <f>C143*(1+Vendas!Q$8)</f>
        <v>0</v>
      </c>
      <c r="D261" s="7">
        <f t="shared" si="17"/>
        <v>0</v>
      </c>
      <c r="E261" s="7">
        <f t="shared" si="18"/>
        <v>1</v>
      </c>
      <c r="F261" s="7" t="str">
        <f>Vendas!Q$243</f>
        <v/>
      </c>
      <c r="G261" s="166">
        <f t="shared" si="19"/>
        <v>0</v>
      </c>
      <c r="H261" s="167">
        <f t="shared" si="20"/>
        <v>0</v>
      </c>
      <c r="I261" s="158">
        <f t="shared" si="21"/>
        <v>0</v>
      </c>
      <c r="J261" s="127">
        <f t="shared" si="22"/>
        <v>0</v>
      </c>
    </row>
    <row r="262" ht="14.25" customHeight="1">
      <c r="A262" s="165" t="str">
        <f t="shared" si="16"/>
        <v/>
      </c>
      <c r="B262" s="7">
        <f>B144*(1+Vendas!Q$8)</f>
        <v>0</v>
      </c>
      <c r="C262" s="7">
        <f>C144*(1+Vendas!Q$8)</f>
        <v>0</v>
      </c>
      <c r="D262" s="7">
        <f t="shared" si="17"/>
        <v>0</v>
      </c>
      <c r="E262" s="7">
        <f t="shared" si="18"/>
        <v>1</v>
      </c>
      <c r="F262" s="7" t="str">
        <f>Vendas!Q$253</f>
        <v/>
      </c>
      <c r="G262" s="166">
        <f t="shared" si="19"/>
        <v>0</v>
      </c>
      <c r="H262" s="167">
        <f t="shared" si="20"/>
        <v>0</v>
      </c>
      <c r="I262" s="158">
        <f t="shared" si="21"/>
        <v>0</v>
      </c>
      <c r="J262" s="127">
        <f t="shared" si="22"/>
        <v>0</v>
      </c>
    </row>
    <row r="263" ht="14.25" customHeight="1">
      <c r="A263" s="165" t="str">
        <f t="shared" si="16"/>
        <v/>
      </c>
      <c r="B263" s="7">
        <f>B145*(1+Vendas!Q$8)</f>
        <v>0</v>
      </c>
      <c r="C263" s="7">
        <f>C145*(1+Vendas!Q$8)</f>
        <v>0</v>
      </c>
      <c r="D263" s="7">
        <f t="shared" si="17"/>
        <v>0</v>
      </c>
      <c r="E263" s="7">
        <f t="shared" si="18"/>
        <v>1</v>
      </c>
      <c r="F263" s="7" t="str">
        <f>Vendas!Q$263</f>
        <v/>
      </c>
      <c r="G263" s="166">
        <f t="shared" si="19"/>
        <v>0</v>
      </c>
      <c r="H263" s="167">
        <f t="shared" si="20"/>
        <v>0</v>
      </c>
      <c r="I263" s="158">
        <f t="shared" si="21"/>
        <v>0</v>
      </c>
      <c r="J263" s="127">
        <f t="shared" si="22"/>
        <v>0</v>
      </c>
    </row>
    <row r="264" ht="14.25" customHeight="1">
      <c r="A264" s="165" t="str">
        <f t="shared" si="16"/>
        <v/>
      </c>
      <c r="B264" s="7">
        <f>B146*(1+Vendas!Q$8)</f>
        <v>0</v>
      </c>
      <c r="C264" s="7">
        <f>C146*(1+Vendas!Q$8)</f>
        <v>0</v>
      </c>
      <c r="D264" s="7">
        <f t="shared" si="17"/>
        <v>0</v>
      </c>
      <c r="E264" s="7">
        <f t="shared" si="18"/>
        <v>1</v>
      </c>
      <c r="F264" s="7" t="str">
        <f>Vendas!Q$273</f>
        <v/>
      </c>
      <c r="G264" s="166">
        <f t="shared" si="19"/>
        <v>0</v>
      </c>
      <c r="H264" s="167">
        <f t="shared" si="20"/>
        <v>0</v>
      </c>
      <c r="I264" s="158">
        <f t="shared" si="21"/>
        <v>0</v>
      </c>
      <c r="J264" s="127">
        <f t="shared" si="22"/>
        <v>0</v>
      </c>
    </row>
    <row r="265" ht="14.25" customHeight="1">
      <c r="A265" s="165" t="str">
        <f t="shared" si="16"/>
        <v/>
      </c>
      <c r="B265" s="7">
        <f>B147*(1+Vendas!Q$8)</f>
        <v>0</v>
      </c>
      <c r="C265" s="7">
        <f>C147*(1+Vendas!Q$8)</f>
        <v>0</v>
      </c>
      <c r="D265" s="7">
        <f t="shared" si="17"/>
        <v>0</v>
      </c>
      <c r="E265" s="7">
        <f t="shared" si="18"/>
        <v>1</v>
      </c>
      <c r="F265" s="7" t="str">
        <f>Vendas!Q$283</f>
        <v/>
      </c>
      <c r="G265" s="166">
        <f t="shared" si="19"/>
        <v>0</v>
      </c>
      <c r="H265" s="167">
        <f t="shared" si="20"/>
        <v>0</v>
      </c>
      <c r="I265" s="158">
        <f t="shared" si="21"/>
        <v>0</v>
      </c>
      <c r="J265" s="127">
        <f t="shared" si="22"/>
        <v>0</v>
      </c>
    </row>
    <row r="266" ht="14.25" customHeight="1">
      <c r="A266" s="165" t="str">
        <f t="shared" si="16"/>
        <v/>
      </c>
      <c r="B266" s="7">
        <f>B148*(1+Vendas!Q$8)</f>
        <v>0</v>
      </c>
      <c r="C266" s="7">
        <f>C148*(1+Vendas!Q$8)</f>
        <v>0</v>
      </c>
      <c r="D266" s="7">
        <f t="shared" si="17"/>
        <v>0</v>
      </c>
      <c r="E266" s="7">
        <f t="shared" si="18"/>
        <v>1</v>
      </c>
      <c r="F266" s="7" t="str">
        <f>Vendas!Q$293</f>
        <v/>
      </c>
      <c r="G266" s="166">
        <f t="shared" si="19"/>
        <v>0</v>
      </c>
      <c r="H266" s="167">
        <f t="shared" si="20"/>
        <v>0</v>
      </c>
      <c r="I266" s="158">
        <f t="shared" si="21"/>
        <v>0</v>
      </c>
      <c r="J266" s="127">
        <f t="shared" si="22"/>
        <v>0</v>
      </c>
    </row>
    <row r="267" ht="14.25" customHeight="1">
      <c r="A267" s="165" t="str">
        <f t="shared" si="16"/>
        <v/>
      </c>
      <c r="B267" s="7">
        <f>B149*(1+Vendas!Q$8)</f>
        <v>0</v>
      </c>
      <c r="C267" s="7">
        <f>C149*(1+Vendas!Q$8)</f>
        <v>0</v>
      </c>
      <c r="D267" s="7">
        <f t="shared" si="17"/>
        <v>0</v>
      </c>
      <c r="E267" s="7">
        <f t="shared" si="18"/>
        <v>1</v>
      </c>
      <c r="F267" s="7" t="str">
        <f>Vendas!Q$303</f>
        <v/>
      </c>
      <c r="G267" s="166">
        <f t="shared" si="19"/>
        <v>0</v>
      </c>
      <c r="H267" s="167">
        <f t="shared" si="20"/>
        <v>0</v>
      </c>
      <c r="I267" s="158">
        <f t="shared" si="21"/>
        <v>0</v>
      </c>
      <c r="J267" s="127">
        <f t="shared" si="22"/>
        <v>0</v>
      </c>
    </row>
    <row r="268" ht="14.25" customHeight="1">
      <c r="A268" s="165" t="str">
        <f t="shared" si="16"/>
        <v/>
      </c>
      <c r="B268" s="7">
        <f>B150*(1+Vendas!Q$8)</f>
        <v>0</v>
      </c>
      <c r="C268" s="7">
        <f>C150*(1+Vendas!Q$8)</f>
        <v>0</v>
      </c>
      <c r="D268" s="7">
        <f t="shared" si="17"/>
        <v>0</v>
      </c>
      <c r="E268" s="7">
        <f t="shared" si="18"/>
        <v>1</v>
      </c>
      <c r="F268" s="7" t="str">
        <f>Vendas!Q$313</f>
        <v/>
      </c>
      <c r="G268" s="166">
        <f t="shared" si="19"/>
        <v>0</v>
      </c>
      <c r="H268" s="167">
        <f t="shared" si="20"/>
        <v>0</v>
      </c>
      <c r="I268" s="158">
        <f t="shared" si="21"/>
        <v>0</v>
      </c>
      <c r="J268" s="127">
        <f t="shared" si="22"/>
        <v>0</v>
      </c>
    </row>
    <row r="269" ht="14.25" customHeight="1">
      <c r="A269" s="165" t="str">
        <f t="shared" si="16"/>
        <v/>
      </c>
      <c r="B269" s="7">
        <f>B151*(1+Vendas!Q$8)</f>
        <v>0</v>
      </c>
      <c r="C269" s="7">
        <f>C151*(1+Vendas!Q$8)</f>
        <v>0</v>
      </c>
      <c r="D269" s="7">
        <f t="shared" si="17"/>
        <v>0</v>
      </c>
      <c r="E269" s="7">
        <f t="shared" si="18"/>
        <v>1</v>
      </c>
      <c r="F269" s="7" t="str">
        <f>Vendas!Q$323</f>
        <v/>
      </c>
      <c r="G269" s="166">
        <f t="shared" si="19"/>
        <v>0</v>
      </c>
      <c r="H269" s="167">
        <f t="shared" si="20"/>
        <v>0</v>
      </c>
      <c r="I269" s="158">
        <f t="shared" si="21"/>
        <v>0</v>
      </c>
      <c r="J269" s="127">
        <f t="shared" si="22"/>
        <v>0</v>
      </c>
    </row>
    <row r="270" ht="14.25" customHeight="1">
      <c r="A270" s="165" t="str">
        <f t="shared" si="16"/>
        <v/>
      </c>
      <c r="B270" s="7">
        <f>B152*(1+Vendas!Q$8)</f>
        <v>0</v>
      </c>
      <c r="C270" s="7">
        <f>C152*(1+Vendas!Q$8)</f>
        <v>0</v>
      </c>
      <c r="D270" s="7">
        <f t="shared" si="17"/>
        <v>0</v>
      </c>
      <c r="E270" s="7">
        <f t="shared" si="18"/>
        <v>1</v>
      </c>
      <c r="F270" s="7" t="str">
        <f>Vendas!Q$333</f>
        <v/>
      </c>
      <c r="G270" s="166">
        <f t="shared" si="19"/>
        <v>0</v>
      </c>
      <c r="H270" s="167">
        <f t="shared" si="20"/>
        <v>0</v>
      </c>
      <c r="I270" s="158">
        <f t="shared" si="21"/>
        <v>0</v>
      </c>
      <c r="J270" s="127">
        <f t="shared" si="22"/>
        <v>0</v>
      </c>
    </row>
    <row r="271" ht="14.25" customHeight="1">
      <c r="A271" s="165" t="str">
        <f t="shared" si="16"/>
        <v/>
      </c>
      <c r="B271" s="7">
        <f>B153*(1+Vendas!Q$8)</f>
        <v>0</v>
      </c>
      <c r="C271" s="7">
        <f>C153*(1+Vendas!Q$8)</f>
        <v>0</v>
      </c>
      <c r="D271" s="7">
        <f t="shared" si="17"/>
        <v>0</v>
      </c>
      <c r="E271" s="7">
        <f t="shared" si="18"/>
        <v>1</v>
      </c>
      <c r="F271" s="7" t="str">
        <f>Vendas!Q$343</f>
        <v/>
      </c>
      <c r="G271" s="166">
        <f t="shared" si="19"/>
        <v>0</v>
      </c>
      <c r="H271" s="167">
        <f t="shared" si="20"/>
        <v>0</v>
      </c>
      <c r="I271" s="158">
        <f t="shared" si="21"/>
        <v>0</v>
      </c>
      <c r="J271" s="127">
        <f t="shared" si="22"/>
        <v>0</v>
      </c>
    </row>
    <row r="272" ht="14.25" customHeight="1">
      <c r="A272" s="165" t="str">
        <f t="shared" si="16"/>
        <v/>
      </c>
      <c r="B272" s="7">
        <f>B154*(1+Vendas!Q$8)</f>
        <v>0</v>
      </c>
      <c r="C272" s="7">
        <f>C154*(1+Vendas!Q$8)</f>
        <v>0</v>
      </c>
      <c r="D272" s="7">
        <f t="shared" si="17"/>
        <v>0</v>
      </c>
      <c r="E272" s="7">
        <f t="shared" si="18"/>
        <v>1</v>
      </c>
      <c r="F272" s="7" t="str">
        <f>Vendas!Q$353</f>
        <v/>
      </c>
      <c r="G272" s="166">
        <f t="shared" si="19"/>
        <v>0</v>
      </c>
      <c r="H272" s="167">
        <f t="shared" si="20"/>
        <v>0</v>
      </c>
      <c r="I272" s="158">
        <f t="shared" si="21"/>
        <v>0</v>
      </c>
      <c r="J272" s="127">
        <f t="shared" si="22"/>
        <v>0</v>
      </c>
    </row>
    <row r="273" ht="14.25" customHeight="1">
      <c r="A273" s="165" t="str">
        <f t="shared" si="16"/>
        <v/>
      </c>
      <c r="B273" s="7">
        <f>B155*(1+Vendas!Q$8)</f>
        <v>0</v>
      </c>
      <c r="C273" s="7">
        <f>C155*(1+Vendas!Q$8)</f>
        <v>0</v>
      </c>
      <c r="D273" s="7">
        <f t="shared" si="17"/>
        <v>0</v>
      </c>
      <c r="E273" s="7">
        <f t="shared" si="18"/>
        <v>1</v>
      </c>
      <c r="F273" s="7" t="str">
        <f>Vendas!Q$363</f>
        <v/>
      </c>
      <c r="G273" s="166">
        <f t="shared" si="19"/>
        <v>0</v>
      </c>
      <c r="H273" s="167">
        <f t="shared" si="20"/>
        <v>0</v>
      </c>
      <c r="I273" s="158">
        <f t="shared" si="21"/>
        <v>0</v>
      </c>
      <c r="J273" s="127">
        <f t="shared" si="22"/>
        <v>0</v>
      </c>
    </row>
    <row r="274" ht="14.25" customHeight="1">
      <c r="A274" s="165" t="str">
        <f t="shared" si="16"/>
        <v/>
      </c>
      <c r="B274" s="7">
        <f>B156*(1+Vendas!Q$8)</f>
        <v>0</v>
      </c>
      <c r="C274" s="7">
        <f>C156*(1+Vendas!Q$8)</f>
        <v>0</v>
      </c>
      <c r="D274" s="7">
        <f t="shared" si="17"/>
        <v>0</v>
      </c>
      <c r="E274" s="7">
        <f t="shared" si="18"/>
        <v>1</v>
      </c>
      <c r="F274" s="7" t="str">
        <f>Vendas!Q$373</f>
        <v/>
      </c>
      <c r="G274" s="166">
        <f t="shared" si="19"/>
        <v>0</v>
      </c>
      <c r="H274" s="167">
        <f t="shared" si="20"/>
        <v>0</v>
      </c>
      <c r="I274" s="158">
        <f t="shared" si="21"/>
        <v>0</v>
      </c>
      <c r="J274" s="127">
        <f t="shared" si="22"/>
        <v>0</v>
      </c>
    </row>
    <row r="275" ht="14.25" customHeight="1">
      <c r="A275" s="165" t="str">
        <f t="shared" si="16"/>
        <v/>
      </c>
      <c r="B275" s="7">
        <f>B157*(1+Vendas!Q$8)</f>
        <v>0</v>
      </c>
      <c r="C275" s="7">
        <f>C157*(1+Vendas!Q$8)</f>
        <v>0</v>
      </c>
      <c r="D275" s="7">
        <f t="shared" si="17"/>
        <v>0</v>
      </c>
      <c r="E275" s="7">
        <f t="shared" si="18"/>
        <v>1</v>
      </c>
      <c r="F275" s="7" t="str">
        <f>Vendas!Q$383</f>
        <v/>
      </c>
      <c r="G275" s="166">
        <f t="shared" si="19"/>
        <v>0</v>
      </c>
      <c r="H275" s="167">
        <f t="shared" si="20"/>
        <v>0</v>
      </c>
      <c r="I275" s="158">
        <f t="shared" si="21"/>
        <v>0</v>
      </c>
      <c r="J275" s="127">
        <f t="shared" si="22"/>
        <v>0</v>
      </c>
    </row>
    <row r="276" ht="14.25" customHeight="1">
      <c r="A276" s="165" t="str">
        <f t="shared" si="16"/>
        <v/>
      </c>
      <c r="B276" s="7">
        <f>B158*(1+Vendas!Q$8)</f>
        <v>0</v>
      </c>
      <c r="C276" s="7">
        <f>C158*(1+Vendas!Q$8)</f>
        <v>0</v>
      </c>
      <c r="D276" s="7">
        <f t="shared" si="17"/>
        <v>0</v>
      </c>
      <c r="E276" s="7">
        <f t="shared" si="18"/>
        <v>1</v>
      </c>
      <c r="F276" s="7" t="str">
        <f>Vendas!Q$393</f>
        <v/>
      </c>
      <c r="G276" s="166">
        <f t="shared" si="19"/>
        <v>0</v>
      </c>
      <c r="H276" s="167">
        <f t="shared" si="20"/>
        <v>0</v>
      </c>
      <c r="I276" s="158">
        <f t="shared" si="21"/>
        <v>0</v>
      </c>
      <c r="J276" s="127">
        <f t="shared" si="22"/>
        <v>0</v>
      </c>
    </row>
    <row r="277" ht="14.25" customHeight="1">
      <c r="A277" s="165" t="str">
        <f t="shared" si="16"/>
        <v/>
      </c>
      <c r="B277" s="7">
        <f>B159*(1+Vendas!Q$8)</f>
        <v>0</v>
      </c>
      <c r="C277" s="7">
        <f>C159*(1+Vendas!Q$8)</f>
        <v>0</v>
      </c>
      <c r="D277" s="7">
        <f t="shared" si="17"/>
        <v>0</v>
      </c>
      <c r="E277" s="7">
        <f t="shared" si="18"/>
        <v>1</v>
      </c>
      <c r="F277" s="7" t="str">
        <f>Vendas!Q$403</f>
        <v/>
      </c>
      <c r="G277" s="166">
        <f t="shared" si="19"/>
        <v>0</v>
      </c>
      <c r="H277" s="167">
        <f t="shared" si="20"/>
        <v>0</v>
      </c>
      <c r="I277" s="158">
        <f t="shared" si="21"/>
        <v>0</v>
      </c>
      <c r="J277" s="127">
        <f t="shared" si="22"/>
        <v>0</v>
      </c>
    </row>
    <row r="278" ht="14.25" customHeight="1">
      <c r="A278" s="165" t="str">
        <f t="shared" si="16"/>
        <v/>
      </c>
      <c r="B278" s="7">
        <f>B160*(1+Vendas!Q$8)</f>
        <v>0</v>
      </c>
      <c r="C278" s="7">
        <f>C160*(1+Vendas!Q$8)</f>
        <v>0</v>
      </c>
      <c r="D278" s="7">
        <f t="shared" si="17"/>
        <v>0</v>
      </c>
      <c r="E278" s="7">
        <f t="shared" si="18"/>
        <v>1</v>
      </c>
      <c r="F278" s="7" t="str">
        <f>Vendas!Q$413</f>
        <v/>
      </c>
      <c r="G278" s="166">
        <f t="shared" si="19"/>
        <v>0</v>
      </c>
      <c r="H278" s="167">
        <f t="shared" si="20"/>
        <v>0</v>
      </c>
      <c r="I278" s="158">
        <f t="shared" si="21"/>
        <v>0</v>
      </c>
      <c r="J278" s="127">
        <f t="shared" si="22"/>
        <v>0</v>
      </c>
    </row>
    <row r="279" ht="14.25" customHeight="1">
      <c r="A279" s="165" t="str">
        <f t="shared" si="16"/>
        <v/>
      </c>
      <c r="B279" s="7">
        <f>B161*(1+Vendas!Q$8)</f>
        <v>0</v>
      </c>
      <c r="C279" s="7">
        <f>C161*(1+Vendas!Q$8)</f>
        <v>0</v>
      </c>
      <c r="D279" s="7">
        <f t="shared" si="17"/>
        <v>0</v>
      </c>
      <c r="E279" s="7">
        <f t="shared" si="18"/>
        <v>1</v>
      </c>
      <c r="F279" s="7" t="str">
        <f>Vendas!Q$423</f>
        <v/>
      </c>
      <c r="G279" s="166">
        <f t="shared" si="19"/>
        <v>0</v>
      </c>
      <c r="H279" s="167">
        <f t="shared" si="20"/>
        <v>0</v>
      </c>
      <c r="I279" s="158">
        <f t="shared" si="21"/>
        <v>0</v>
      </c>
      <c r="J279" s="127">
        <f t="shared" si="22"/>
        <v>0</v>
      </c>
    </row>
    <row r="280" ht="14.25" customHeight="1">
      <c r="A280" s="165" t="str">
        <f t="shared" si="16"/>
        <v/>
      </c>
      <c r="B280" s="7">
        <f>B162*(1+Vendas!Q$8)</f>
        <v>0</v>
      </c>
      <c r="C280" s="7">
        <f>C162*(1+Vendas!Q$8)</f>
        <v>0</v>
      </c>
      <c r="D280" s="7">
        <f t="shared" si="17"/>
        <v>0</v>
      </c>
      <c r="E280" s="7">
        <f t="shared" si="18"/>
        <v>1</v>
      </c>
      <c r="F280" s="7" t="str">
        <f>Vendas!Q$433</f>
        <v/>
      </c>
      <c r="G280" s="166">
        <f t="shared" si="19"/>
        <v>0</v>
      </c>
      <c r="H280" s="167">
        <f t="shared" si="20"/>
        <v>0</v>
      </c>
      <c r="I280" s="158">
        <f t="shared" si="21"/>
        <v>0</v>
      </c>
      <c r="J280" s="127">
        <f t="shared" si="22"/>
        <v>0</v>
      </c>
    </row>
    <row r="281" ht="14.25" customHeight="1">
      <c r="A281" s="165" t="str">
        <f t="shared" si="16"/>
        <v/>
      </c>
      <c r="B281" s="7">
        <f>B163*(1+Vendas!Q$8)</f>
        <v>0</v>
      </c>
      <c r="C281" s="7">
        <f>C163*(1+Vendas!Q$8)</f>
        <v>0</v>
      </c>
      <c r="D281" s="7">
        <f t="shared" si="17"/>
        <v>0</v>
      </c>
      <c r="E281" s="7">
        <f t="shared" si="18"/>
        <v>1</v>
      </c>
      <c r="F281" s="7" t="str">
        <f>Vendas!Q$443</f>
        <v/>
      </c>
      <c r="G281" s="166">
        <f t="shared" si="19"/>
        <v>0</v>
      </c>
      <c r="H281" s="167">
        <f t="shared" si="20"/>
        <v>0</v>
      </c>
      <c r="I281" s="158">
        <f t="shared" si="21"/>
        <v>0</v>
      </c>
      <c r="J281" s="127">
        <f t="shared" si="22"/>
        <v>0</v>
      </c>
    </row>
    <row r="282" ht="14.25" customHeight="1">
      <c r="A282" s="165" t="str">
        <f t="shared" si="16"/>
        <v/>
      </c>
      <c r="B282" s="7">
        <f>B164*(1+Vendas!Q$8)</f>
        <v>0</v>
      </c>
      <c r="C282" s="7">
        <f>C164*(1+Vendas!Q$8)</f>
        <v>0</v>
      </c>
      <c r="D282" s="7">
        <f t="shared" si="17"/>
        <v>0</v>
      </c>
      <c r="E282" s="7">
        <f t="shared" si="18"/>
        <v>1</v>
      </c>
      <c r="F282" s="7" t="str">
        <f>Vendas!Q$453</f>
        <v/>
      </c>
      <c r="G282" s="166">
        <f t="shared" si="19"/>
        <v>0</v>
      </c>
      <c r="H282" s="167">
        <f t="shared" si="20"/>
        <v>0</v>
      </c>
      <c r="I282" s="158">
        <f t="shared" si="21"/>
        <v>0</v>
      </c>
      <c r="J282" s="127">
        <f t="shared" si="22"/>
        <v>0</v>
      </c>
    </row>
    <row r="283" ht="14.25" customHeight="1">
      <c r="A283" s="165" t="str">
        <f t="shared" si="16"/>
        <v/>
      </c>
      <c r="B283" s="7">
        <f>B165*(1+Vendas!Q$8)</f>
        <v>0</v>
      </c>
      <c r="C283" s="7">
        <f>C165*(1+Vendas!Q$8)</f>
        <v>0</v>
      </c>
      <c r="D283" s="7">
        <f t="shared" si="17"/>
        <v>0</v>
      </c>
      <c r="E283" s="7">
        <f t="shared" si="18"/>
        <v>1</v>
      </c>
      <c r="F283" s="7" t="str">
        <f>Vendas!Q$463</f>
        <v/>
      </c>
      <c r="G283" s="166">
        <f t="shared" si="19"/>
        <v>0</v>
      </c>
      <c r="H283" s="167">
        <f t="shared" si="20"/>
        <v>0</v>
      </c>
      <c r="I283" s="158">
        <f t="shared" si="21"/>
        <v>0</v>
      </c>
      <c r="J283" s="127">
        <f t="shared" si="22"/>
        <v>0</v>
      </c>
    </row>
    <row r="284" ht="14.25" customHeight="1">
      <c r="A284" s="165" t="str">
        <f t="shared" si="16"/>
        <v/>
      </c>
      <c r="B284" s="7">
        <f>B166*(1+Vendas!Q$8)</f>
        <v>0</v>
      </c>
      <c r="C284" s="7">
        <f>C166*(1+Vendas!Q$8)</f>
        <v>0</v>
      </c>
      <c r="D284" s="7">
        <f t="shared" si="17"/>
        <v>0</v>
      </c>
      <c r="E284" s="7">
        <f t="shared" si="18"/>
        <v>1</v>
      </c>
      <c r="F284" s="7" t="str">
        <f>Vendas!Q$473</f>
        <v/>
      </c>
      <c r="G284" s="166">
        <f t="shared" si="19"/>
        <v>0</v>
      </c>
      <c r="H284" s="167">
        <f t="shared" si="20"/>
        <v>0</v>
      </c>
      <c r="I284" s="158">
        <f t="shared" si="21"/>
        <v>0</v>
      </c>
      <c r="J284" s="127">
        <f t="shared" si="22"/>
        <v>0</v>
      </c>
    </row>
    <row r="285" ht="14.25" customHeight="1">
      <c r="A285" s="165" t="str">
        <f t="shared" si="16"/>
        <v/>
      </c>
      <c r="B285" s="7">
        <f>B167*(1+Vendas!Q$8)</f>
        <v>0</v>
      </c>
      <c r="C285" s="7">
        <f>C167*(1+Vendas!Q$8)</f>
        <v>0</v>
      </c>
      <c r="D285" s="7">
        <f t="shared" si="17"/>
        <v>0</v>
      </c>
      <c r="E285" s="7">
        <f t="shared" si="18"/>
        <v>1</v>
      </c>
      <c r="F285" s="7" t="str">
        <f>Vendas!Q$483</f>
        <v/>
      </c>
      <c r="G285" s="166">
        <f t="shared" si="19"/>
        <v>0</v>
      </c>
      <c r="H285" s="167">
        <f t="shared" si="20"/>
        <v>0</v>
      </c>
      <c r="I285" s="158">
        <f t="shared" si="21"/>
        <v>0</v>
      </c>
      <c r="J285" s="127">
        <f t="shared" si="22"/>
        <v>0</v>
      </c>
    </row>
    <row r="286" ht="14.25" customHeight="1">
      <c r="A286" s="165" t="str">
        <f t="shared" si="16"/>
        <v/>
      </c>
      <c r="B286" s="7">
        <f>B168*(1+Vendas!Q$8)</f>
        <v>0</v>
      </c>
      <c r="C286" s="7">
        <f>C168*(1+Vendas!Q$8)</f>
        <v>0</v>
      </c>
      <c r="D286" s="7">
        <f t="shared" si="17"/>
        <v>0</v>
      </c>
      <c r="E286" s="7">
        <f t="shared" si="18"/>
        <v>1</v>
      </c>
      <c r="F286" s="7" t="str">
        <f>Vendas!Q$493</f>
        <v/>
      </c>
      <c r="G286" s="166">
        <f t="shared" si="19"/>
        <v>0</v>
      </c>
      <c r="H286" s="167">
        <f t="shared" si="20"/>
        <v>0</v>
      </c>
      <c r="I286" s="158">
        <f t="shared" si="21"/>
        <v>0</v>
      </c>
      <c r="J286" s="127">
        <f t="shared" si="22"/>
        <v>0</v>
      </c>
    </row>
    <row r="287" ht="14.25" customHeight="1">
      <c r="A287" s="165" t="str">
        <f t="shared" si="16"/>
        <v/>
      </c>
      <c r="B287" s="7">
        <f>B169*(1+Vendas!Q$8)</f>
        <v>0</v>
      </c>
      <c r="C287" s="7">
        <f>C169*(1+Vendas!Q$8)</f>
        <v>0</v>
      </c>
      <c r="D287" s="7">
        <f t="shared" si="17"/>
        <v>0</v>
      </c>
      <c r="E287" s="7">
        <f t="shared" si="18"/>
        <v>1</v>
      </c>
      <c r="F287" s="7" t="str">
        <f>Vendas!Q$503</f>
        <v/>
      </c>
      <c r="G287" s="166">
        <f t="shared" si="19"/>
        <v>0</v>
      </c>
      <c r="H287" s="167">
        <f t="shared" si="20"/>
        <v>0</v>
      </c>
      <c r="I287" s="158">
        <f t="shared" si="21"/>
        <v>0</v>
      </c>
      <c r="J287" s="127">
        <f t="shared" si="22"/>
        <v>0</v>
      </c>
    </row>
    <row r="288" ht="14.25" customHeight="1">
      <c r="A288" s="165" t="str">
        <f t="shared" si="16"/>
        <v/>
      </c>
      <c r="B288" s="7">
        <f>B170*(1+Vendas!Q$8)</f>
        <v>0</v>
      </c>
      <c r="C288" s="7">
        <f>C170*(1+Vendas!Q$8)</f>
        <v>0</v>
      </c>
      <c r="D288" s="7">
        <f t="shared" si="17"/>
        <v>0</v>
      </c>
      <c r="E288" s="7">
        <f t="shared" si="18"/>
        <v>1</v>
      </c>
      <c r="F288" s="7" t="str">
        <f>Vendas!Q$513</f>
        <v/>
      </c>
      <c r="G288" s="166">
        <f t="shared" si="19"/>
        <v>0</v>
      </c>
      <c r="H288" s="167">
        <f t="shared" si="20"/>
        <v>0</v>
      </c>
      <c r="I288" s="158">
        <f t="shared" si="21"/>
        <v>0</v>
      </c>
      <c r="J288" s="127">
        <f t="shared" si="22"/>
        <v>0</v>
      </c>
    </row>
    <row r="289" ht="14.25" customHeight="1">
      <c r="A289" s="165" t="str">
        <f t="shared" si="16"/>
        <v/>
      </c>
      <c r="B289" s="7">
        <f>B171*(1+Vendas!Q$8)</f>
        <v>0</v>
      </c>
      <c r="C289" s="7">
        <f>C171*(1+Vendas!Q$8)</f>
        <v>0</v>
      </c>
      <c r="D289" s="7">
        <f t="shared" si="17"/>
        <v>0</v>
      </c>
      <c r="E289" s="7">
        <f t="shared" si="18"/>
        <v>1</v>
      </c>
      <c r="F289" s="7" t="str">
        <f>Vendas!Q$523</f>
        <v/>
      </c>
      <c r="G289" s="166">
        <f t="shared" si="19"/>
        <v>0</v>
      </c>
      <c r="H289" s="167">
        <f t="shared" si="20"/>
        <v>0</v>
      </c>
      <c r="I289" s="158">
        <f t="shared" si="21"/>
        <v>0</v>
      </c>
      <c r="J289" s="127">
        <f t="shared" si="22"/>
        <v>0</v>
      </c>
    </row>
    <row r="290" ht="14.25" customHeight="1">
      <c r="A290" s="165" t="str">
        <f t="shared" si="16"/>
        <v/>
      </c>
      <c r="B290" s="7">
        <f>B172*(1+Vendas!Q$8)</f>
        <v>0</v>
      </c>
      <c r="C290" s="7">
        <f>C172*(1+Vendas!Q$8)</f>
        <v>0</v>
      </c>
      <c r="D290" s="7">
        <f t="shared" si="17"/>
        <v>0</v>
      </c>
      <c r="E290" s="7">
        <f t="shared" si="18"/>
        <v>1</v>
      </c>
      <c r="F290" s="7" t="str">
        <f>Vendas!Q$533</f>
        <v/>
      </c>
      <c r="G290" s="166">
        <f t="shared" si="19"/>
        <v>0</v>
      </c>
      <c r="H290" s="167">
        <f t="shared" si="20"/>
        <v>0</v>
      </c>
      <c r="I290" s="158">
        <f t="shared" si="21"/>
        <v>0</v>
      </c>
      <c r="J290" s="127">
        <f t="shared" si="22"/>
        <v>0</v>
      </c>
    </row>
    <row r="291" ht="14.25" customHeight="1">
      <c r="A291" s="165" t="str">
        <f t="shared" si="16"/>
        <v/>
      </c>
      <c r="B291" s="7">
        <f>B173*(1+Vendas!Q$8)</f>
        <v>0</v>
      </c>
      <c r="C291" s="7">
        <f>C173*(1+Vendas!Q$8)</f>
        <v>0</v>
      </c>
      <c r="D291" s="7">
        <f t="shared" si="17"/>
        <v>0</v>
      </c>
      <c r="E291" s="7">
        <f t="shared" si="18"/>
        <v>1</v>
      </c>
      <c r="F291" s="7" t="str">
        <f>Vendas!Q$543</f>
        <v/>
      </c>
      <c r="G291" s="166">
        <f t="shared" si="19"/>
        <v>0</v>
      </c>
      <c r="H291" s="167">
        <f t="shared" si="20"/>
        <v>0</v>
      </c>
      <c r="I291" s="158">
        <f t="shared" si="21"/>
        <v>0</v>
      </c>
      <c r="J291" s="127">
        <f t="shared" si="22"/>
        <v>0</v>
      </c>
    </row>
    <row r="292" ht="14.25" customHeight="1">
      <c r="A292" s="165" t="str">
        <f t="shared" si="16"/>
        <v/>
      </c>
      <c r="B292" s="7">
        <f>B174*(1+Vendas!Q$8)</f>
        <v>0</v>
      </c>
      <c r="C292" s="7">
        <f>C174*(1+Vendas!Q$8)</f>
        <v>0</v>
      </c>
      <c r="D292" s="7">
        <f t="shared" si="17"/>
        <v>0</v>
      </c>
      <c r="E292" s="7">
        <f t="shared" si="18"/>
        <v>1</v>
      </c>
      <c r="F292" s="7" t="str">
        <f>Vendas!Q$553</f>
        <v/>
      </c>
      <c r="G292" s="166">
        <f t="shared" si="19"/>
        <v>0</v>
      </c>
      <c r="H292" s="167">
        <f t="shared" si="20"/>
        <v>0</v>
      </c>
      <c r="I292" s="158">
        <f t="shared" si="21"/>
        <v>0</v>
      </c>
      <c r="J292" s="127">
        <f t="shared" si="22"/>
        <v>0</v>
      </c>
    </row>
    <row r="293" ht="14.25" customHeight="1">
      <c r="A293" s="165" t="str">
        <f t="shared" si="16"/>
        <v/>
      </c>
      <c r="B293" s="7">
        <f>B175*(1+Vendas!Q$8)</f>
        <v>0</v>
      </c>
      <c r="C293" s="7">
        <f>C175*(1+Vendas!Q$8)</f>
        <v>0</v>
      </c>
      <c r="D293" s="7">
        <f t="shared" si="17"/>
        <v>0</v>
      </c>
      <c r="E293" s="7">
        <f t="shared" si="18"/>
        <v>1</v>
      </c>
      <c r="F293" s="7" t="str">
        <f>Vendas!Q$563</f>
        <v/>
      </c>
      <c r="G293" s="166">
        <f t="shared" si="19"/>
        <v>0</v>
      </c>
      <c r="H293" s="167">
        <f t="shared" si="20"/>
        <v>0</v>
      </c>
      <c r="I293" s="158">
        <f t="shared" si="21"/>
        <v>0</v>
      </c>
      <c r="J293" s="127">
        <f t="shared" si="22"/>
        <v>0</v>
      </c>
    </row>
    <row r="294" ht="14.25" customHeight="1">
      <c r="A294" s="165" t="str">
        <f t="shared" si="16"/>
        <v/>
      </c>
      <c r="B294" s="7">
        <f>B176*(1+Vendas!Q$8)</f>
        <v>0</v>
      </c>
      <c r="C294" s="7">
        <f>C176*(1+Vendas!Q$8)</f>
        <v>0</v>
      </c>
      <c r="D294" s="7">
        <f t="shared" si="17"/>
        <v>0</v>
      </c>
      <c r="E294" s="7">
        <f t="shared" si="18"/>
        <v>1</v>
      </c>
      <c r="F294" s="7" t="str">
        <f>Vendas!Q$573</f>
        <v/>
      </c>
      <c r="G294" s="166">
        <f t="shared" si="19"/>
        <v>0</v>
      </c>
      <c r="H294" s="167">
        <f t="shared" si="20"/>
        <v>0</v>
      </c>
      <c r="I294" s="158">
        <f t="shared" si="21"/>
        <v>0</v>
      </c>
      <c r="J294" s="127">
        <f t="shared" si="22"/>
        <v>0</v>
      </c>
    </row>
    <row r="295" ht="14.25" customHeight="1">
      <c r="A295" s="165" t="str">
        <f t="shared" si="16"/>
        <v/>
      </c>
      <c r="B295" s="7">
        <f>B177*(1+Vendas!Q$8)</f>
        <v>0</v>
      </c>
      <c r="C295" s="7">
        <f>C177*(1+Vendas!Q$8)</f>
        <v>0</v>
      </c>
      <c r="D295" s="7">
        <f t="shared" si="17"/>
        <v>0</v>
      </c>
      <c r="E295" s="7">
        <f t="shared" si="18"/>
        <v>1</v>
      </c>
      <c r="F295" s="7" t="str">
        <f>Vendas!Q$583</f>
        <v/>
      </c>
      <c r="G295" s="166">
        <f t="shared" si="19"/>
        <v>0</v>
      </c>
      <c r="H295" s="167">
        <f t="shared" si="20"/>
        <v>0</v>
      </c>
      <c r="I295" s="158">
        <f t="shared" si="21"/>
        <v>0</v>
      </c>
      <c r="J295" s="127">
        <f t="shared" si="22"/>
        <v>0</v>
      </c>
    </row>
    <row r="296" ht="14.25" customHeight="1">
      <c r="A296" s="165" t="str">
        <f t="shared" si="16"/>
        <v/>
      </c>
      <c r="B296" s="7">
        <f>B178*(1+Vendas!Q$8)</f>
        <v>0</v>
      </c>
      <c r="C296" s="7">
        <f>C178*(1+Vendas!Q$8)</f>
        <v>0</v>
      </c>
      <c r="D296" s="7">
        <f t="shared" si="17"/>
        <v>0</v>
      </c>
      <c r="E296" s="7">
        <f t="shared" si="18"/>
        <v>1</v>
      </c>
      <c r="F296" s="7" t="str">
        <f>Vendas!Q$593</f>
        <v/>
      </c>
      <c r="G296" s="166">
        <f t="shared" si="19"/>
        <v>0</v>
      </c>
      <c r="H296" s="167">
        <f t="shared" si="20"/>
        <v>0</v>
      </c>
      <c r="I296" s="158">
        <f t="shared" si="21"/>
        <v>0</v>
      </c>
      <c r="J296" s="127">
        <f t="shared" si="22"/>
        <v>0</v>
      </c>
    </row>
    <row r="297" ht="14.25" customHeight="1">
      <c r="A297" s="165" t="str">
        <f t="shared" si="16"/>
        <v/>
      </c>
      <c r="B297" s="7">
        <f>B179*(1+Vendas!Q$8)</f>
        <v>0</v>
      </c>
      <c r="C297" s="7">
        <f>C179*(1+Vendas!Q$8)</f>
        <v>0</v>
      </c>
      <c r="D297" s="7">
        <f t="shared" si="17"/>
        <v>0</v>
      </c>
      <c r="E297" s="7">
        <f t="shared" si="18"/>
        <v>1</v>
      </c>
      <c r="F297" s="7" t="str">
        <f>Vendas!Q$603</f>
        <v/>
      </c>
      <c r="G297" s="166">
        <f t="shared" si="19"/>
        <v>0</v>
      </c>
      <c r="H297" s="167">
        <f t="shared" si="20"/>
        <v>0</v>
      </c>
      <c r="I297" s="158">
        <f t="shared" si="21"/>
        <v>0</v>
      </c>
      <c r="J297" s="127">
        <f t="shared" si="22"/>
        <v>0</v>
      </c>
    </row>
    <row r="298" ht="14.25" customHeight="1">
      <c r="A298" s="165" t="str">
        <f t="shared" si="16"/>
        <v/>
      </c>
      <c r="B298" s="7">
        <f>B180*(1+Vendas!Q$8)</f>
        <v>0</v>
      </c>
      <c r="C298" s="7">
        <f>C180*(1+Vendas!Q$8)</f>
        <v>0</v>
      </c>
      <c r="D298" s="7">
        <f t="shared" si="17"/>
        <v>0</v>
      </c>
      <c r="E298" s="7">
        <f t="shared" si="18"/>
        <v>1</v>
      </c>
      <c r="F298" s="7" t="str">
        <f>Vendas!Q$613</f>
        <v/>
      </c>
      <c r="G298" s="166">
        <f t="shared" si="19"/>
        <v>0</v>
      </c>
      <c r="H298" s="167">
        <f t="shared" si="20"/>
        <v>0</v>
      </c>
      <c r="I298" s="158">
        <f t="shared" si="21"/>
        <v>0</v>
      </c>
      <c r="J298" s="127">
        <f t="shared" si="22"/>
        <v>0</v>
      </c>
    </row>
    <row r="299" ht="14.25" customHeight="1">
      <c r="A299" s="165" t="str">
        <f t="shared" si="16"/>
        <v/>
      </c>
      <c r="B299" s="7">
        <f>B181*(1+Vendas!Q$8)</f>
        <v>0</v>
      </c>
      <c r="C299" s="7">
        <f>C181*(1+Vendas!Q$8)</f>
        <v>0</v>
      </c>
      <c r="D299" s="7">
        <f t="shared" si="17"/>
        <v>0</v>
      </c>
      <c r="E299" s="7">
        <f t="shared" si="18"/>
        <v>1</v>
      </c>
      <c r="F299" s="7" t="str">
        <f>Vendas!Q$623</f>
        <v/>
      </c>
      <c r="G299" s="166">
        <f t="shared" si="19"/>
        <v>0</v>
      </c>
      <c r="H299" s="167">
        <f t="shared" si="20"/>
        <v>0</v>
      </c>
      <c r="I299" s="158">
        <f t="shared" si="21"/>
        <v>0</v>
      </c>
      <c r="J299" s="127">
        <f t="shared" si="22"/>
        <v>0</v>
      </c>
    </row>
    <row r="300" ht="14.25" customHeight="1">
      <c r="A300" s="165" t="str">
        <f t="shared" si="16"/>
        <v/>
      </c>
      <c r="B300" s="7">
        <f>B182*(1+Vendas!Q$8)</f>
        <v>0</v>
      </c>
      <c r="C300" s="7">
        <f>C182*(1+Vendas!Q$8)</f>
        <v>0</v>
      </c>
      <c r="D300" s="7">
        <f t="shared" si="17"/>
        <v>0</v>
      </c>
      <c r="E300" s="7">
        <f t="shared" si="18"/>
        <v>1</v>
      </c>
      <c r="F300" s="7" t="str">
        <f>Vendas!Q$633</f>
        <v/>
      </c>
      <c r="G300" s="166">
        <f t="shared" si="19"/>
        <v>0</v>
      </c>
      <c r="H300" s="167">
        <f t="shared" si="20"/>
        <v>0</v>
      </c>
      <c r="I300" s="158">
        <f t="shared" si="21"/>
        <v>0</v>
      </c>
      <c r="J300" s="127">
        <f t="shared" si="22"/>
        <v>0</v>
      </c>
    </row>
    <row r="301" ht="14.25" customHeight="1">
      <c r="A301" s="165" t="str">
        <f t="shared" si="16"/>
        <v/>
      </c>
      <c r="B301" s="7">
        <f>B183*(1+Vendas!Q$8)</f>
        <v>0</v>
      </c>
      <c r="C301" s="7">
        <f>C183*(1+Vendas!Q$8)</f>
        <v>0</v>
      </c>
      <c r="D301" s="7">
        <f t="shared" si="17"/>
        <v>0</v>
      </c>
      <c r="E301" s="7">
        <f t="shared" si="18"/>
        <v>1</v>
      </c>
      <c r="F301" s="7" t="str">
        <f>Vendas!Q$643</f>
        <v/>
      </c>
      <c r="G301" s="166">
        <f t="shared" si="19"/>
        <v>0</v>
      </c>
      <c r="H301" s="167">
        <f t="shared" si="20"/>
        <v>0</v>
      </c>
      <c r="I301" s="158">
        <f t="shared" si="21"/>
        <v>0</v>
      </c>
      <c r="J301" s="127">
        <f t="shared" si="22"/>
        <v>0</v>
      </c>
    </row>
    <row r="302" ht="14.25" customHeight="1">
      <c r="A302" s="165" t="str">
        <f t="shared" si="16"/>
        <v/>
      </c>
      <c r="B302" s="7">
        <f>B184*(1+Vendas!Q$8)</f>
        <v>0</v>
      </c>
      <c r="C302" s="7">
        <f>C184*(1+Vendas!Q$8)</f>
        <v>0</v>
      </c>
      <c r="D302" s="7">
        <f t="shared" si="17"/>
        <v>0</v>
      </c>
      <c r="E302" s="7">
        <f t="shared" si="18"/>
        <v>1</v>
      </c>
      <c r="F302" s="7" t="str">
        <f>Vendas!Q$653</f>
        <v/>
      </c>
      <c r="G302" s="166">
        <f t="shared" si="19"/>
        <v>0</v>
      </c>
      <c r="H302" s="167">
        <f t="shared" si="20"/>
        <v>0</v>
      </c>
      <c r="I302" s="158">
        <f t="shared" si="21"/>
        <v>0</v>
      </c>
      <c r="J302" s="127">
        <f t="shared" si="22"/>
        <v>0</v>
      </c>
    </row>
    <row r="303" ht="14.25" customHeight="1">
      <c r="A303" s="165" t="str">
        <f t="shared" si="16"/>
        <v/>
      </c>
      <c r="B303" s="7">
        <f>B185*(1+Vendas!Q$8)</f>
        <v>0</v>
      </c>
      <c r="C303" s="7">
        <f>C185*(1+Vendas!Q$8)</f>
        <v>0</v>
      </c>
      <c r="D303" s="7">
        <f t="shared" si="17"/>
        <v>0</v>
      </c>
      <c r="E303" s="7">
        <f t="shared" si="18"/>
        <v>1</v>
      </c>
      <c r="F303" s="7" t="str">
        <f>Vendas!Q$663</f>
        <v/>
      </c>
      <c r="G303" s="166">
        <f t="shared" si="19"/>
        <v>0</v>
      </c>
      <c r="H303" s="167">
        <f t="shared" si="20"/>
        <v>0</v>
      </c>
      <c r="I303" s="158">
        <f t="shared" si="21"/>
        <v>0</v>
      </c>
      <c r="J303" s="127">
        <f t="shared" si="22"/>
        <v>0</v>
      </c>
    </row>
    <row r="304" ht="14.25" customHeight="1">
      <c r="A304" s="165" t="str">
        <f t="shared" si="16"/>
        <v/>
      </c>
      <c r="B304" s="7">
        <f>B186*(1+Vendas!Q$8)</f>
        <v>0</v>
      </c>
      <c r="C304" s="7">
        <f>C186*(1+Vendas!Q$8)</f>
        <v>0</v>
      </c>
      <c r="D304" s="7">
        <f t="shared" si="17"/>
        <v>0</v>
      </c>
      <c r="E304" s="7">
        <f t="shared" si="18"/>
        <v>1</v>
      </c>
      <c r="F304" s="7" t="str">
        <f>Vendas!Q$673</f>
        <v/>
      </c>
      <c r="G304" s="166">
        <f t="shared" si="19"/>
        <v>0</v>
      </c>
      <c r="H304" s="167">
        <f t="shared" si="20"/>
        <v>0</v>
      </c>
      <c r="I304" s="158">
        <f t="shared" si="21"/>
        <v>0</v>
      </c>
      <c r="J304" s="127">
        <f t="shared" si="22"/>
        <v>0</v>
      </c>
    </row>
    <row r="305" ht="14.25" customHeight="1">
      <c r="A305" s="165" t="str">
        <f t="shared" si="16"/>
        <v/>
      </c>
      <c r="B305" s="7">
        <f>B187*(1+Vendas!Q$8)</f>
        <v>0</v>
      </c>
      <c r="C305" s="7">
        <f>C187*(1+Vendas!Q$8)</f>
        <v>0</v>
      </c>
      <c r="D305" s="7">
        <f t="shared" si="17"/>
        <v>0</v>
      </c>
      <c r="E305" s="7">
        <f t="shared" si="18"/>
        <v>1</v>
      </c>
      <c r="F305" s="7" t="str">
        <f>Vendas!Q$683</f>
        <v/>
      </c>
      <c r="G305" s="166">
        <f t="shared" si="19"/>
        <v>0</v>
      </c>
      <c r="H305" s="167">
        <f t="shared" si="20"/>
        <v>0</v>
      </c>
      <c r="I305" s="158">
        <f t="shared" si="21"/>
        <v>0</v>
      </c>
      <c r="J305" s="127">
        <f t="shared" si="22"/>
        <v>0</v>
      </c>
    </row>
    <row r="306" ht="14.25" customHeight="1">
      <c r="A306" s="165" t="str">
        <f t="shared" si="16"/>
        <v/>
      </c>
      <c r="B306" s="7">
        <f>B188*(1+Vendas!Q$8)</f>
        <v>0</v>
      </c>
      <c r="C306" s="7">
        <f>C188*(1+Vendas!Q$8)</f>
        <v>0</v>
      </c>
      <c r="D306" s="7">
        <f t="shared" si="17"/>
        <v>0</v>
      </c>
      <c r="E306" s="7">
        <f t="shared" si="18"/>
        <v>1</v>
      </c>
      <c r="F306" s="7" t="str">
        <f>Vendas!Q$693</f>
        <v/>
      </c>
      <c r="G306" s="166">
        <f t="shared" si="19"/>
        <v>0</v>
      </c>
      <c r="H306" s="167">
        <f t="shared" si="20"/>
        <v>0</v>
      </c>
      <c r="I306" s="158">
        <f t="shared" si="21"/>
        <v>0</v>
      </c>
      <c r="J306" s="127">
        <f t="shared" si="22"/>
        <v>0</v>
      </c>
    </row>
    <row r="307" ht="14.25" customHeight="1">
      <c r="A307" s="165" t="str">
        <f t="shared" si="16"/>
        <v/>
      </c>
      <c r="B307" s="7">
        <f>B189*(1+Vendas!Q$8)</f>
        <v>0</v>
      </c>
      <c r="C307" s="7">
        <f>C189*(1+Vendas!Q$8)</f>
        <v>0</v>
      </c>
      <c r="D307" s="7">
        <f t="shared" si="17"/>
        <v>0</v>
      </c>
      <c r="E307" s="7">
        <f t="shared" si="18"/>
        <v>1</v>
      </c>
      <c r="F307" s="7" t="str">
        <f>Vendas!Q$703</f>
        <v/>
      </c>
      <c r="G307" s="166">
        <f t="shared" si="19"/>
        <v>0</v>
      </c>
      <c r="H307" s="167">
        <f t="shared" si="20"/>
        <v>0</v>
      </c>
      <c r="I307" s="158">
        <f t="shared" si="21"/>
        <v>0</v>
      </c>
      <c r="J307" s="127">
        <f t="shared" si="22"/>
        <v>0</v>
      </c>
    </row>
    <row r="308" ht="14.25" customHeight="1">
      <c r="A308" s="165" t="str">
        <f t="shared" si="16"/>
        <v/>
      </c>
      <c r="B308" s="7">
        <f>B190*(1+Vendas!Q$8)</f>
        <v>0</v>
      </c>
      <c r="C308" s="7">
        <f>C190*(1+Vendas!Q$8)</f>
        <v>0</v>
      </c>
      <c r="D308" s="7">
        <f t="shared" si="17"/>
        <v>0</v>
      </c>
      <c r="E308" s="7">
        <f t="shared" si="18"/>
        <v>1</v>
      </c>
      <c r="F308" s="7" t="str">
        <f>Vendas!Q$713</f>
        <v/>
      </c>
      <c r="G308" s="166">
        <f t="shared" si="19"/>
        <v>0</v>
      </c>
      <c r="H308" s="167">
        <f t="shared" si="20"/>
        <v>0</v>
      </c>
      <c r="I308" s="158">
        <f t="shared" si="21"/>
        <v>0</v>
      </c>
      <c r="J308" s="127">
        <f t="shared" si="22"/>
        <v>0</v>
      </c>
    </row>
    <row r="309" ht="14.25" customHeight="1">
      <c r="A309" s="165" t="str">
        <f t="shared" si="16"/>
        <v/>
      </c>
      <c r="B309" s="7">
        <f>B191*(1+Vendas!Q$8)</f>
        <v>0</v>
      </c>
      <c r="C309" s="7">
        <f>C191*(1+Vendas!Q$8)</f>
        <v>0</v>
      </c>
      <c r="D309" s="7">
        <f t="shared" si="17"/>
        <v>0</v>
      </c>
      <c r="E309" s="7">
        <f t="shared" si="18"/>
        <v>1</v>
      </c>
      <c r="F309" s="7" t="str">
        <f>Vendas!Q$723</f>
        <v/>
      </c>
      <c r="G309" s="166">
        <f t="shared" si="19"/>
        <v>0</v>
      </c>
      <c r="H309" s="167">
        <f t="shared" si="20"/>
        <v>0</v>
      </c>
      <c r="I309" s="158">
        <f t="shared" si="21"/>
        <v>0</v>
      </c>
      <c r="J309" s="127">
        <f t="shared" si="22"/>
        <v>0</v>
      </c>
    </row>
    <row r="310" ht="14.25" customHeight="1">
      <c r="A310" s="165" t="str">
        <f t="shared" si="16"/>
        <v/>
      </c>
      <c r="B310" s="7">
        <f>B192*(1+Vendas!Q$8)</f>
        <v>0</v>
      </c>
      <c r="C310" s="7">
        <f>C192*(1+Vendas!Q$8)</f>
        <v>0</v>
      </c>
      <c r="D310" s="7">
        <f t="shared" si="17"/>
        <v>0</v>
      </c>
      <c r="E310" s="7">
        <f t="shared" si="18"/>
        <v>1</v>
      </c>
      <c r="F310" s="7" t="str">
        <f>Vendas!Q$733</f>
        <v/>
      </c>
      <c r="G310" s="166">
        <f t="shared" si="19"/>
        <v>0</v>
      </c>
      <c r="H310" s="167">
        <f t="shared" si="20"/>
        <v>0</v>
      </c>
      <c r="I310" s="158">
        <f t="shared" si="21"/>
        <v>0</v>
      </c>
      <c r="J310" s="127">
        <f t="shared" si="22"/>
        <v>0</v>
      </c>
    </row>
    <row r="311" ht="14.25" customHeight="1">
      <c r="A311" s="165" t="str">
        <f t="shared" si="16"/>
        <v/>
      </c>
      <c r="B311" s="7">
        <f>B193*(1+Vendas!Q$8)</f>
        <v>0</v>
      </c>
      <c r="C311" s="7">
        <f>C193*(1+Vendas!Q$8)</f>
        <v>0</v>
      </c>
      <c r="D311" s="7">
        <f t="shared" si="17"/>
        <v>0</v>
      </c>
      <c r="E311" s="7">
        <f t="shared" si="18"/>
        <v>1</v>
      </c>
      <c r="F311" s="7" t="str">
        <f>Vendas!Q$743</f>
        <v/>
      </c>
      <c r="G311" s="166">
        <f t="shared" si="19"/>
        <v>0</v>
      </c>
      <c r="H311" s="167">
        <f t="shared" si="20"/>
        <v>0</v>
      </c>
      <c r="I311" s="158">
        <f t="shared" si="21"/>
        <v>0</v>
      </c>
      <c r="J311" s="127">
        <f t="shared" si="22"/>
        <v>0</v>
      </c>
    </row>
    <row r="312" ht="14.25" customHeight="1">
      <c r="A312" s="165" t="str">
        <f t="shared" si="16"/>
        <v/>
      </c>
      <c r="B312" s="7">
        <f>B194*(1+Vendas!Q$8)</f>
        <v>0</v>
      </c>
      <c r="C312" s="7">
        <f>C194*(1+Vendas!Q$8)</f>
        <v>0</v>
      </c>
      <c r="D312" s="7">
        <f t="shared" si="17"/>
        <v>0</v>
      </c>
      <c r="E312" s="7">
        <f t="shared" si="18"/>
        <v>1</v>
      </c>
      <c r="F312" s="7" t="str">
        <f>Vendas!Q$753</f>
        <v/>
      </c>
      <c r="G312" s="166">
        <f t="shared" si="19"/>
        <v>0</v>
      </c>
      <c r="H312" s="167">
        <f t="shared" si="20"/>
        <v>0</v>
      </c>
      <c r="I312" s="158">
        <f t="shared" si="21"/>
        <v>0</v>
      </c>
      <c r="J312" s="127">
        <f t="shared" si="22"/>
        <v>0</v>
      </c>
    </row>
    <row r="313" ht="14.25" customHeight="1">
      <c r="A313" s="165" t="str">
        <f t="shared" si="16"/>
        <v/>
      </c>
      <c r="B313" s="7">
        <f>B195*(1+Vendas!Q$8)</f>
        <v>0</v>
      </c>
      <c r="C313" s="7">
        <f>C195*(1+Vendas!Q$8)</f>
        <v>0</v>
      </c>
      <c r="D313" s="7">
        <f t="shared" si="17"/>
        <v>0</v>
      </c>
      <c r="E313" s="7">
        <f t="shared" si="18"/>
        <v>1</v>
      </c>
      <c r="F313" s="7" t="str">
        <f>Vendas!Q$763</f>
        <v/>
      </c>
      <c r="G313" s="166">
        <f t="shared" si="19"/>
        <v>0</v>
      </c>
      <c r="H313" s="167">
        <f t="shared" si="20"/>
        <v>0</v>
      </c>
      <c r="I313" s="158">
        <f t="shared" si="21"/>
        <v>0</v>
      </c>
      <c r="J313" s="127">
        <f t="shared" si="22"/>
        <v>0</v>
      </c>
    </row>
    <row r="314" ht="14.25" customHeight="1">
      <c r="A314" s="165" t="str">
        <f t="shared" si="16"/>
        <v/>
      </c>
      <c r="B314" s="7">
        <f>B196*(1+Vendas!Q$8)</f>
        <v>0</v>
      </c>
      <c r="C314" s="7">
        <f>C196*(1+Vendas!Q$8)</f>
        <v>0</v>
      </c>
      <c r="D314" s="7">
        <f t="shared" si="17"/>
        <v>0</v>
      </c>
      <c r="E314" s="7">
        <f t="shared" si="18"/>
        <v>1</v>
      </c>
      <c r="F314" s="7" t="str">
        <f>Vendas!Q$773</f>
        <v/>
      </c>
      <c r="G314" s="166">
        <f t="shared" si="19"/>
        <v>0</v>
      </c>
      <c r="H314" s="167">
        <f t="shared" si="20"/>
        <v>0</v>
      </c>
      <c r="I314" s="158">
        <f t="shared" si="21"/>
        <v>0</v>
      </c>
      <c r="J314" s="127">
        <f t="shared" si="22"/>
        <v>0</v>
      </c>
    </row>
    <row r="315" ht="14.25" customHeight="1">
      <c r="A315" s="165" t="str">
        <f t="shared" si="16"/>
        <v/>
      </c>
      <c r="B315" s="7">
        <f>B197*(1+Vendas!Q$8)</f>
        <v>0</v>
      </c>
      <c r="C315" s="7">
        <f>C197*(1+Vendas!Q$8)</f>
        <v>0</v>
      </c>
      <c r="D315" s="7">
        <f t="shared" si="17"/>
        <v>0</v>
      </c>
      <c r="E315" s="7">
        <f t="shared" si="18"/>
        <v>1</v>
      </c>
      <c r="F315" s="7" t="str">
        <f>Vendas!Q$783</f>
        <v/>
      </c>
      <c r="G315" s="166">
        <f t="shared" si="19"/>
        <v>0</v>
      </c>
      <c r="H315" s="167">
        <f t="shared" si="20"/>
        <v>0</v>
      </c>
      <c r="I315" s="158">
        <f t="shared" si="21"/>
        <v>0</v>
      </c>
      <c r="J315" s="127">
        <f t="shared" si="22"/>
        <v>0</v>
      </c>
    </row>
    <row r="316" ht="14.25" customHeight="1">
      <c r="A316" s="165" t="str">
        <f t="shared" si="16"/>
        <v/>
      </c>
      <c r="B316" s="7">
        <f>B198*(1+Vendas!Q$8)</f>
        <v>0</v>
      </c>
      <c r="C316" s="7">
        <f>C198*(1+Vendas!Q$8)</f>
        <v>0</v>
      </c>
      <c r="D316" s="7">
        <f t="shared" si="17"/>
        <v>0</v>
      </c>
      <c r="E316" s="7">
        <f t="shared" si="18"/>
        <v>1</v>
      </c>
      <c r="F316" s="7" t="str">
        <f>Vendas!Q$793</f>
        <v/>
      </c>
      <c r="G316" s="166">
        <f t="shared" si="19"/>
        <v>0</v>
      </c>
      <c r="H316" s="167">
        <f t="shared" si="20"/>
        <v>0</v>
      </c>
      <c r="I316" s="158">
        <f t="shared" si="21"/>
        <v>0</v>
      </c>
      <c r="J316" s="127">
        <f t="shared" si="22"/>
        <v>0</v>
      </c>
    </row>
    <row r="317" ht="14.25" customHeight="1">
      <c r="A317" s="165" t="str">
        <f t="shared" si="16"/>
        <v/>
      </c>
      <c r="B317" s="7">
        <f>B199*(1+Vendas!Q$8)</f>
        <v>0</v>
      </c>
      <c r="C317" s="7">
        <f>C199*(1+Vendas!Q$8)</f>
        <v>0</v>
      </c>
      <c r="D317" s="7">
        <f t="shared" si="17"/>
        <v>0</v>
      </c>
      <c r="E317" s="7">
        <f t="shared" si="18"/>
        <v>1</v>
      </c>
      <c r="F317" s="7" t="str">
        <f>Vendas!Q$803</f>
        <v/>
      </c>
      <c r="G317" s="166">
        <f t="shared" si="19"/>
        <v>0</v>
      </c>
      <c r="H317" s="167">
        <f t="shared" si="20"/>
        <v>0</v>
      </c>
      <c r="I317" s="158">
        <f t="shared" si="21"/>
        <v>0</v>
      </c>
      <c r="J317" s="127">
        <f t="shared" si="22"/>
        <v>0</v>
      </c>
    </row>
    <row r="318" ht="14.25" customHeight="1">
      <c r="A318" s="165" t="str">
        <f t="shared" si="16"/>
        <v/>
      </c>
      <c r="B318" s="7">
        <f>B200*(1+Vendas!Q$8)</f>
        <v>0</v>
      </c>
      <c r="C318" s="7">
        <f>C200*(1+Vendas!Q$8)</f>
        <v>0</v>
      </c>
      <c r="D318" s="7">
        <f t="shared" si="17"/>
        <v>0</v>
      </c>
      <c r="E318" s="7">
        <f t="shared" si="18"/>
        <v>1</v>
      </c>
      <c r="F318" s="7" t="str">
        <f>Vendas!Q$813</f>
        <v/>
      </c>
      <c r="G318" s="166">
        <f t="shared" si="19"/>
        <v>0</v>
      </c>
      <c r="H318" s="167">
        <f t="shared" si="20"/>
        <v>0</v>
      </c>
      <c r="I318" s="158">
        <f t="shared" si="21"/>
        <v>0</v>
      </c>
      <c r="J318" s="127">
        <f t="shared" si="22"/>
        <v>0</v>
      </c>
    </row>
    <row r="319" ht="14.25" customHeight="1">
      <c r="A319" s="165" t="str">
        <f t="shared" si="16"/>
        <v/>
      </c>
      <c r="B319" s="7">
        <f>B201*(1+Vendas!Q$8)</f>
        <v>0</v>
      </c>
      <c r="C319" s="7">
        <f>C201*(1+Vendas!Q$8)</f>
        <v>0</v>
      </c>
      <c r="D319" s="7">
        <f t="shared" si="17"/>
        <v>0</v>
      </c>
      <c r="E319" s="7">
        <f t="shared" si="18"/>
        <v>1</v>
      </c>
      <c r="F319" s="7" t="str">
        <f>Vendas!Q$823</f>
        <v/>
      </c>
      <c r="G319" s="166">
        <f t="shared" si="19"/>
        <v>0</v>
      </c>
      <c r="H319" s="167">
        <f t="shared" si="20"/>
        <v>0</v>
      </c>
      <c r="I319" s="158">
        <f t="shared" si="21"/>
        <v>0</v>
      </c>
      <c r="J319" s="127">
        <f t="shared" si="22"/>
        <v>0</v>
      </c>
    </row>
    <row r="320" ht="14.25" customHeight="1">
      <c r="A320" s="165" t="str">
        <f t="shared" si="16"/>
        <v/>
      </c>
      <c r="B320" s="7">
        <f>B202*(1+Vendas!Q$8)</f>
        <v>0</v>
      </c>
      <c r="C320" s="7">
        <f>C202*(1+Vendas!Q$8)</f>
        <v>0</v>
      </c>
      <c r="D320" s="7">
        <f t="shared" si="17"/>
        <v>0</v>
      </c>
      <c r="E320" s="7">
        <f t="shared" si="18"/>
        <v>1</v>
      </c>
      <c r="F320" s="7" t="str">
        <f>Vendas!Q$833</f>
        <v/>
      </c>
      <c r="G320" s="166">
        <f t="shared" si="19"/>
        <v>0</v>
      </c>
      <c r="H320" s="167">
        <f t="shared" si="20"/>
        <v>0</v>
      </c>
      <c r="I320" s="158">
        <f t="shared" si="21"/>
        <v>0</v>
      </c>
      <c r="J320" s="127">
        <f t="shared" si="22"/>
        <v>0</v>
      </c>
    </row>
    <row r="321" ht="14.25" customHeight="1">
      <c r="A321" s="165" t="str">
        <f t="shared" si="16"/>
        <v/>
      </c>
      <c r="B321" s="7">
        <f>B203*(1+Vendas!Q$8)</f>
        <v>0</v>
      </c>
      <c r="C321" s="7">
        <f>C203*(1+Vendas!Q$8)</f>
        <v>0</v>
      </c>
      <c r="D321" s="7">
        <f t="shared" si="17"/>
        <v>0</v>
      </c>
      <c r="E321" s="7">
        <f t="shared" si="18"/>
        <v>1</v>
      </c>
      <c r="F321" s="7" t="str">
        <f>Vendas!Q$843</f>
        <v/>
      </c>
      <c r="G321" s="166">
        <f t="shared" si="19"/>
        <v>0</v>
      </c>
      <c r="H321" s="167">
        <f t="shared" si="20"/>
        <v>0</v>
      </c>
      <c r="I321" s="158">
        <f t="shared" si="21"/>
        <v>0</v>
      </c>
      <c r="J321" s="127">
        <f t="shared" si="22"/>
        <v>0</v>
      </c>
    </row>
    <row r="322" ht="14.25" customHeight="1">
      <c r="A322" s="165" t="str">
        <f t="shared" si="16"/>
        <v/>
      </c>
      <c r="B322" s="7">
        <f>B204*(1+Vendas!Q$8)</f>
        <v>0</v>
      </c>
      <c r="C322" s="7">
        <f>C204*(1+Vendas!Q$8)</f>
        <v>0</v>
      </c>
      <c r="D322" s="7">
        <f t="shared" si="17"/>
        <v>0</v>
      </c>
      <c r="E322" s="7">
        <f t="shared" si="18"/>
        <v>1</v>
      </c>
      <c r="F322" s="7" t="str">
        <f>Vendas!Q$853</f>
        <v/>
      </c>
      <c r="G322" s="166">
        <f t="shared" si="19"/>
        <v>0</v>
      </c>
      <c r="H322" s="167">
        <f t="shared" si="20"/>
        <v>0</v>
      </c>
      <c r="I322" s="158">
        <f t="shared" si="21"/>
        <v>0</v>
      </c>
      <c r="J322" s="127">
        <f t="shared" si="22"/>
        <v>0</v>
      </c>
    </row>
    <row r="323" ht="14.25" customHeight="1">
      <c r="A323" s="165" t="str">
        <f t="shared" si="16"/>
        <v/>
      </c>
      <c r="B323" s="7">
        <f>B205*(1+Vendas!Q$8)</f>
        <v>0</v>
      </c>
      <c r="C323" s="7">
        <f>C205*(1+Vendas!Q$8)</f>
        <v>0</v>
      </c>
      <c r="D323" s="7">
        <f t="shared" si="17"/>
        <v>0</v>
      </c>
      <c r="E323" s="7">
        <f t="shared" si="18"/>
        <v>1</v>
      </c>
      <c r="F323" s="7" t="str">
        <f>Vendas!Q$863</f>
        <v/>
      </c>
      <c r="G323" s="166">
        <f t="shared" si="19"/>
        <v>0</v>
      </c>
      <c r="H323" s="167">
        <f t="shared" si="20"/>
        <v>0</v>
      </c>
      <c r="I323" s="158">
        <f t="shared" si="21"/>
        <v>0</v>
      </c>
      <c r="J323" s="127">
        <f t="shared" si="22"/>
        <v>0</v>
      </c>
    </row>
    <row r="324" ht="14.25" customHeight="1">
      <c r="A324" s="165" t="str">
        <f t="shared" si="16"/>
        <v/>
      </c>
      <c r="B324" s="7">
        <f>B206*(1+Vendas!Q$8)</f>
        <v>0</v>
      </c>
      <c r="C324" s="7">
        <f>C206*(1+Vendas!Q$8)</f>
        <v>0</v>
      </c>
      <c r="D324" s="7">
        <f t="shared" si="17"/>
        <v>0</v>
      </c>
      <c r="E324" s="7">
        <f t="shared" si="18"/>
        <v>1</v>
      </c>
      <c r="F324" s="7" t="str">
        <f>Vendas!Q$873</f>
        <v/>
      </c>
      <c r="G324" s="166">
        <f t="shared" si="19"/>
        <v>0</v>
      </c>
      <c r="H324" s="167">
        <f t="shared" si="20"/>
        <v>0</v>
      </c>
      <c r="I324" s="158">
        <f t="shared" si="21"/>
        <v>0</v>
      </c>
      <c r="J324" s="127">
        <f t="shared" si="22"/>
        <v>0</v>
      </c>
    </row>
    <row r="325" ht="14.25" customHeight="1">
      <c r="A325" s="165" t="str">
        <f t="shared" si="16"/>
        <v/>
      </c>
      <c r="B325" s="7">
        <f>B207*(1+Vendas!Q$8)</f>
        <v>0</v>
      </c>
      <c r="C325" s="7">
        <f>C207*(1+Vendas!Q$8)</f>
        <v>0</v>
      </c>
      <c r="D325" s="7">
        <f t="shared" si="17"/>
        <v>0</v>
      </c>
      <c r="E325" s="7">
        <f t="shared" si="18"/>
        <v>1</v>
      </c>
      <c r="F325" s="7" t="str">
        <f>Vendas!Q$883</f>
        <v/>
      </c>
      <c r="G325" s="166">
        <f t="shared" si="19"/>
        <v>0</v>
      </c>
      <c r="H325" s="167">
        <f t="shared" si="20"/>
        <v>0</v>
      </c>
      <c r="I325" s="158">
        <f t="shared" si="21"/>
        <v>0</v>
      </c>
      <c r="J325" s="127">
        <f t="shared" si="22"/>
        <v>0</v>
      </c>
    </row>
    <row r="326" ht="14.25" customHeight="1">
      <c r="A326" s="165" t="str">
        <f t="shared" si="16"/>
        <v/>
      </c>
      <c r="B326" s="7">
        <f>B208*(1+Vendas!Q$8)</f>
        <v>0</v>
      </c>
      <c r="C326" s="7">
        <f>C208*(1+Vendas!Q$8)</f>
        <v>0</v>
      </c>
      <c r="D326" s="7">
        <f t="shared" si="17"/>
        <v>0</v>
      </c>
      <c r="E326" s="7">
        <f t="shared" si="18"/>
        <v>1</v>
      </c>
      <c r="F326" s="7" t="str">
        <f>Vendas!Q$893</f>
        <v/>
      </c>
      <c r="G326" s="166">
        <f t="shared" si="19"/>
        <v>0</v>
      </c>
      <c r="H326" s="167">
        <f t="shared" si="20"/>
        <v>0</v>
      </c>
      <c r="I326" s="158">
        <f t="shared" si="21"/>
        <v>0</v>
      </c>
      <c r="J326" s="127">
        <f t="shared" si="22"/>
        <v>0</v>
      </c>
    </row>
    <row r="327" ht="14.25" customHeight="1">
      <c r="A327" s="165" t="str">
        <f t="shared" si="16"/>
        <v/>
      </c>
      <c r="B327" s="7">
        <f>B209*(1+Vendas!Q$8)</f>
        <v>0</v>
      </c>
      <c r="C327" s="7">
        <f>C209*(1+Vendas!Q$8)</f>
        <v>0</v>
      </c>
      <c r="D327" s="7">
        <f t="shared" si="17"/>
        <v>0</v>
      </c>
      <c r="E327" s="7">
        <f t="shared" si="18"/>
        <v>1</v>
      </c>
      <c r="F327" s="7" t="str">
        <f>Vendas!Q$903</f>
        <v/>
      </c>
      <c r="G327" s="166">
        <f t="shared" si="19"/>
        <v>0</v>
      </c>
      <c r="H327" s="167">
        <f t="shared" si="20"/>
        <v>0</v>
      </c>
      <c r="I327" s="158">
        <f t="shared" si="21"/>
        <v>0</v>
      </c>
      <c r="J327" s="127">
        <f t="shared" si="22"/>
        <v>0</v>
      </c>
    </row>
    <row r="328" ht="14.25" customHeight="1">
      <c r="A328" s="165" t="str">
        <f t="shared" si="16"/>
        <v/>
      </c>
      <c r="B328" s="7">
        <f>B210*(1+Vendas!Q$8)</f>
        <v>0</v>
      </c>
      <c r="C328" s="7">
        <f>C210*(1+Vendas!Q$8)</f>
        <v>0</v>
      </c>
      <c r="D328" s="7">
        <f t="shared" si="17"/>
        <v>0</v>
      </c>
      <c r="E328" s="7">
        <f t="shared" si="18"/>
        <v>1</v>
      </c>
      <c r="F328" s="7" t="str">
        <f>Vendas!Q$913</f>
        <v/>
      </c>
      <c r="G328" s="166">
        <f t="shared" si="19"/>
        <v>0</v>
      </c>
      <c r="H328" s="167">
        <f t="shared" si="20"/>
        <v>0</v>
      </c>
      <c r="I328" s="158">
        <f t="shared" si="21"/>
        <v>0</v>
      </c>
      <c r="J328" s="127">
        <f t="shared" si="22"/>
        <v>0</v>
      </c>
    </row>
    <row r="329" ht="14.25" customHeight="1">
      <c r="A329" s="165" t="str">
        <f t="shared" si="16"/>
        <v/>
      </c>
      <c r="B329" s="7">
        <f>B211*(1+Vendas!Q$8)</f>
        <v>0</v>
      </c>
      <c r="C329" s="7">
        <f>C211*(1+Vendas!Q$8)</f>
        <v>0</v>
      </c>
      <c r="D329" s="7">
        <f t="shared" si="17"/>
        <v>0</v>
      </c>
      <c r="E329" s="7">
        <f t="shared" si="18"/>
        <v>1</v>
      </c>
      <c r="F329" s="7" t="str">
        <f>Vendas!Q$923</f>
        <v/>
      </c>
      <c r="G329" s="166">
        <f t="shared" si="19"/>
        <v>0</v>
      </c>
      <c r="H329" s="167">
        <f t="shared" si="20"/>
        <v>0</v>
      </c>
      <c r="I329" s="158">
        <f t="shared" si="21"/>
        <v>0</v>
      </c>
      <c r="J329" s="127">
        <f t="shared" si="22"/>
        <v>0</v>
      </c>
    </row>
    <row r="330" ht="14.25" customHeight="1">
      <c r="A330" s="165" t="str">
        <f t="shared" si="16"/>
        <v/>
      </c>
      <c r="B330" s="7">
        <f>B212*(1+Vendas!Q$8)</f>
        <v>0</v>
      </c>
      <c r="C330" s="7">
        <f>C212*(1+Vendas!Q$8)</f>
        <v>0</v>
      </c>
      <c r="D330" s="7">
        <f t="shared" si="17"/>
        <v>0</v>
      </c>
      <c r="E330" s="7">
        <f t="shared" si="18"/>
        <v>1</v>
      </c>
      <c r="F330" s="7" t="str">
        <f>Vendas!Q$933</f>
        <v/>
      </c>
      <c r="G330" s="166">
        <f t="shared" si="19"/>
        <v>0</v>
      </c>
      <c r="H330" s="167">
        <f t="shared" si="20"/>
        <v>0</v>
      </c>
      <c r="I330" s="158">
        <f t="shared" si="21"/>
        <v>0</v>
      </c>
      <c r="J330" s="127">
        <f t="shared" si="22"/>
        <v>0</v>
      </c>
    </row>
    <row r="331" ht="14.25" customHeight="1">
      <c r="A331" s="165" t="str">
        <f t="shared" si="16"/>
        <v/>
      </c>
      <c r="B331" s="7">
        <f>B213*(1+Vendas!Q$8)</f>
        <v>0</v>
      </c>
      <c r="C331" s="7">
        <f>C213*(1+Vendas!Q$8)</f>
        <v>0</v>
      </c>
      <c r="D331" s="7">
        <f t="shared" si="17"/>
        <v>0</v>
      </c>
      <c r="E331" s="7">
        <f t="shared" si="18"/>
        <v>1</v>
      </c>
      <c r="F331" s="7" t="str">
        <f>Vendas!Q$943</f>
        <v/>
      </c>
      <c r="G331" s="166">
        <f t="shared" si="19"/>
        <v>0</v>
      </c>
      <c r="H331" s="167">
        <f t="shared" si="20"/>
        <v>0</v>
      </c>
      <c r="I331" s="158">
        <f t="shared" si="21"/>
        <v>0</v>
      </c>
      <c r="J331" s="127">
        <f t="shared" si="22"/>
        <v>0</v>
      </c>
    </row>
    <row r="332" ht="14.25" customHeight="1">
      <c r="A332" s="165" t="str">
        <f t="shared" si="16"/>
        <v/>
      </c>
      <c r="B332" s="7">
        <f>B214*(1+Vendas!Q$8)</f>
        <v>0</v>
      </c>
      <c r="C332" s="7">
        <f>C214*(1+Vendas!Q$8)</f>
        <v>0</v>
      </c>
      <c r="D332" s="7">
        <f t="shared" si="17"/>
        <v>0</v>
      </c>
      <c r="E332" s="7">
        <f t="shared" si="18"/>
        <v>1</v>
      </c>
      <c r="F332" s="7" t="str">
        <f>Vendas!Q$953</f>
        <v/>
      </c>
      <c r="G332" s="166">
        <f t="shared" si="19"/>
        <v>0</v>
      </c>
      <c r="H332" s="167">
        <f t="shared" si="20"/>
        <v>0</v>
      </c>
      <c r="I332" s="158">
        <f t="shared" si="21"/>
        <v>0</v>
      </c>
      <c r="J332" s="127">
        <f t="shared" si="22"/>
        <v>0</v>
      </c>
    </row>
    <row r="333" ht="14.25" customHeight="1">
      <c r="A333" s="165" t="str">
        <f t="shared" si="16"/>
        <v/>
      </c>
      <c r="B333" s="7">
        <f>B215*(1+Vendas!Q$8)</f>
        <v>0</v>
      </c>
      <c r="C333" s="7">
        <f>C215*(1+Vendas!Q$8)</f>
        <v>0</v>
      </c>
      <c r="D333" s="7">
        <f t="shared" si="17"/>
        <v>0</v>
      </c>
      <c r="E333" s="7">
        <f t="shared" si="18"/>
        <v>1</v>
      </c>
      <c r="F333" s="7" t="str">
        <f>Vendas!Q$963</f>
        <v/>
      </c>
      <c r="G333" s="166">
        <f t="shared" si="19"/>
        <v>0</v>
      </c>
      <c r="H333" s="167">
        <f t="shared" si="20"/>
        <v>0</v>
      </c>
      <c r="I333" s="158">
        <f t="shared" si="21"/>
        <v>0</v>
      </c>
      <c r="J333" s="127">
        <f t="shared" si="22"/>
        <v>0</v>
      </c>
    </row>
    <row r="334" ht="14.25" customHeight="1">
      <c r="A334" s="165" t="str">
        <f t="shared" si="16"/>
        <v/>
      </c>
      <c r="B334" s="7">
        <f>B216*(1+Vendas!Q$8)</f>
        <v>0</v>
      </c>
      <c r="C334" s="7">
        <f>C216*(1+Vendas!Q$8)</f>
        <v>0</v>
      </c>
      <c r="D334" s="7">
        <f t="shared" si="17"/>
        <v>0</v>
      </c>
      <c r="E334" s="7">
        <f t="shared" si="18"/>
        <v>1</v>
      </c>
      <c r="F334" s="7" t="str">
        <f>Vendas!Q$973</f>
        <v/>
      </c>
      <c r="G334" s="166">
        <f t="shared" si="19"/>
        <v>0</v>
      </c>
      <c r="H334" s="167">
        <f t="shared" si="20"/>
        <v>0</v>
      </c>
      <c r="I334" s="158">
        <f t="shared" si="21"/>
        <v>0</v>
      </c>
      <c r="J334" s="127">
        <f t="shared" si="22"/>
        <v>0</v>
      </c>
    </row>
    <row r="335" ht="14.25" customHeight="1">
      <c r="A335" s="165" t="str">
        <f t="shared" si="16"/>
        <v/>
      </c>
      <c r="B335" s="7">
        <f>B217*(1+Vendas!Q$8)</f>
        <v>0</v>
      </c>
      <c r="C335" s="7">
        <f>C217*(1+Vendas!Q$8)</f>
        <v>0</v>
      </c>
      <c r="D335" s="7">
        <f t="shared" si="17"/>
        <v>0</v>
      </c>
      <c r="E335" s="7">
        <f t="shared" si="18"/>
        <v>1</v>
      </c>
      <c r="F335" s="7" t="str">
        <f>Vendas!Q$983</f>
        <v/>
      </c>
      <c r="G335" s="166">
        <f t="shared" si="19"/>
        <v>0</v>
      </c>
      <c r="H335" s="167">
        <f t="shared" si="20"/>
        <v>0</v>
      </c>
      <c r="I335" s="158">
        <f t="shared" si="21"/>
        <v>0</v>
      </c>
      <c r="J335" s="127">
        <f t="shared" si="22"/>
        <v>0</v>
      </c>
    </row>
    <row r="336" ht="14.25" customHeight="1">
      <c r="A336" s="165" t="str">
        <f t="shared" si="16"/>
        <v/>
      </c>
      <c r="B336" s="7">
        <f>B218*(1+Vendas!Q$8)</f>
        <v>0</v>
      </c>
      <c r="C336" s="7">
        <f>C218*(1+Vendas!Q$8)</f>
        <v>0</v>
      </c>
      <c r="D336" s="7">
        <f t="shared" si="17"/>
        <v>0</v>
      </c>
      <c r="E336" s="7">
        <f t="shared" si="18"/>
        <v>1</v>
      </c>
      <c r="F336" s="7" t="str">
        <f>Vendas!Q$993</f>
        <v/>
      </c>
      <c r="G336" s="166">
        <f t="shared" si="19"/>
        <v>0</v>
      </c>
      <c r="H336" s="167">
        <f t="shared" si="20"/>
        <v>0</v>
      </c>
      <c r="I336" s="158">
        <f t="shared" si="21"/>
        <v>0</v>
      </c>
      <c r="J336" s="127">
        <f t="shared" si="22"/>
        <v>0</v>
      </c>
    </row>
    <row r="337" ht="14.25" customHeight="1">
      <c r="A337" s="165" t="str">
        <f t="shared" si="16"/>
        <v/>
      </c>
      <c r="B337" s="7">
        <f>B219*(1+Vendas!Q$8)</f>
        <v>0</v>
      </c>
      <c r="C337" s="7">
        <f>C219*(1+Vendas!Q$8)</f>
        <v>0</v>
      </c>
      <c r="D337" s="7">
        <f t="shared" si="17"/>
        <v>0</v>
      </c>
      <c r="E337" s="7">
        <f t="shared" si="18"/>
        <v>1</v>
      </c>
      <c r="F337" s="7" t="str">
        <f>Vendas!Q$1003</f>
        <v/>
      </c>
      <c r="G337" s="166">
        <f t="shared" si="19"/>
        <v>0</v>
      </c>
      <c r="H337" s="167">
        <f t="shared" si="20"/>
        <v>0</v>
      </c>
      <c r="I337" s="158">
        <f t="shared" si="21"/>
        <v>0</v>
      </c>
      <c r="J337" s="127">
        <f t="shared" si="22"/>
        <v>0</v>
      </c>
    </row>
    <row r="338" ht="14.25" customHeight="1">
      <c r="A338" s="165" t="str">
        <f t="shared" si="16"/>
        <v/>
      </c>
      <c r="B338" s="7">
        <f>B220*(1+Vendas!Q$8)</f>
        <v>0</v>
      </c>
      <c r="C338" s="7">
        <f>C220*(1+Vendas!Q$8)</f>
        <v>0</v>
      </c>
      <c r="D338" s="7">
        <f t="shared" si="17"/>
        <v>0</v>
      </c>
      <c r="E338" s="7">
        <f t="shared" si="18"/>
        <v>1</v>
      </c>
      <c r="F338" s="7" t="str">
        <f>Vendas!Q$1013</f>
        <v/>
      </c>
      <c r="G338" s="166">
        <f t="shared" si="19"/>
        <v>0</v>
      </c>
      <c r="H338" s="167">
        <f t="shared" si="20"/>
        <v>0</v>
      </c>
      <c r="I338" s="158">
        <f t="shared" si="21"/>
        <v>0</v>
      </c>
      <c r="J338" s="127">
        <f t="shared" si="22"/>
        <v>0</v>
      </c>
    </row>
    <row r="339" ht="14.25" customHeight="1">
      <c r="A339" s="168"/>
      <c r="B339" s="100" t="s">
        <v>28</v>
      </c>
      <c r="C339" s="128"/>
      <c r="D339" s="128"/>
      <c r="E339" s="128"/>
      <c r="F339" s="127">
        <f t="shared" ref="F339:H339" si="23">SUM(F238:F338)</f>
        <v>686841.12</v>
      </c>
      <c r="G339" s="166">
        <f t="shared" si="23"/>
        <v>1.289116216</v>
      </c>
      <c r="H339" s="167">
        <f t="shared" si="23"/>
        <v>0.7812667297</v>
      </c>
      <c r="I339" s="158"/>
      <c r="J339" s="127">
        <f>SUM(J239:J338)</f>
        <v>270582.2064</v>
      </c>
    </row>
    <row r="340" ht="14.25" customHeight="1">
      <c r="A340" s="152" t="s">
        <v>72</v>
      </c>
      <c r="B340" s="127">
        <f>PeG!H$5</f>
        <v>686841.12</v>
      </c>
      <c r="C340" s="128"/>
      <c r="D340" s="128"/>
      <c r="E340" s="128"/>
      <c r="F340" s="127"/>
      <c r="G340" s="168"/>
      <c r="H340" s="168"/>
      <c r="I340" s="169"/>
    </row>
    <row r="341" ht="14.25" customHeight="1">
      <c r="A341" s="152" t="s">
        <v>406</v>
      </c>
      <c r="B341" s="127">
        <f>SUM(B342:B344)</f>
        <v>344153.128</v>
      </c>
      <c r="C341" s="168"/>
      <c r="D341" s="168"/>
      <c r="E341" s="168"/>
      <c r="F341" s="168"/>
      <c r="G341" s="168"/>
      <c r="H341" s="168"/>
      <c r="I341" s="169"/>
    </row>
    <row r="342" ht="14.25" customHeight="1">
      <c r="A342" s="152" t="s">
        <v>407</v>
      </c>
      <c r="B342" s="127">
        <f>-PeG!H$14</f>
        <v>3295.528</v>
      </c>
      <c r="C342" s="168"/>
      <c r="D342" s="168"/>
      <c r="E342" s="168"/>
      <c r="F342" s="168"/>
      <c r="G342" s="168"/>
      <c r="H342" s="168"/>
      <c r="I342" s="169"/>
    </row>
    <row r="343" ht="14.25" customHeight="1">
      <c r="A343" s="152" t="s">
        <v>408</v>
      </c>
      <c r="B343" s="127">
        <f>-PeG!H$12</f>
        <v>31188</v>
      </c>
      <c r="C343" s="168"/>
      <c r="D343" s="168"/>
      <c r="E343" s="168"/>
      <c r="F343" s="168"/>
      <c r="G343" s="168"/>
      <c r="H343" s="168"/>
      <c r="I343" s="169"/>
    </row>
    <row r="344" ht="14.25" customHeight="1">
      <c r="A344" s="152" t="s">
        <v>409</v>
      </c>
      <c r="B344" s="127">
        <f>-PeG!H$11</f>
        <v>309669.6</v>
      </c>
      <c r="C344" s="168"/>
      <c r="D344" s="168"/>
      <c r="E344" s="168"/>
      <c r="F344" s="168"/>
      <c r="G344" s="168"/>
      <c r="H344" s="168"/>
      <c r="I344" s="169"/>
    </row>
    <row r="345" ht="14.25" customHeight="1">
      <c r="A345" s="168"/>
      <c r="B345" s="127"/>
      <c r="C345" s="168"/>
      <c r="D345" s="168"/>
      <c r="E345" s="168"/>
      <c r="F345" s="168"/>
      <c r="G345" s="168"/>
      <c r="H345" s="168"/>
      <c r="I345" s="169"/>
    </row>
    <row r="346" ht="14.25" customHeight="1">
      <c r="A346" s="152" t="s">
        <v>412</v>
      </c>
      <c r="B346" s="127">
        <f>B341/H339</f>
        <v>440506.5708</v>
      </c>
      <c r="C346" s="168"/>
      <c r="D346" s="168"/>
      <c r="E346" s="168"/>
      <c r="F346" s="168"/>
      <c r="G346" s="168"/>
      <c r="H346" s="168"/>
      <c r="I346" s="169"/>
    </row>
    <row r="347" ht="14.25" customHeight="1">
      <c r="A347" s="168" t="s">
        <v>396</v>
      </c>
      <c r="B347" s="127">
        <f>B340-B346</f>
        <v>246334.5492</v>
      </c>
      <c r="C347" s="168"/>
      <c r="D347" s="168"/>
      <c r="E347" s="168"/>
      <c r="F347" s="168"/>
      <c r="G347" s="168"/>
      <c r="H347" s="168"/>
      <c r="I347" s="169"/>
    </row>
    <row r="348" ht="14.25" customHeight="1">
      <c r="A348" s="168"/>
      <c r="B348" s="127"/>
      <c r="C348" s="168"/>
      <c r="D348" s="168"/>
      <c r="E348" s="168"/>
      <c r="F348" s="168"/>
      <c r="G348" s="168"/>
      <c r="H348" s="168"/>
      <c r="I348" s="169"/>
    </row>
    <row r="349" ht="14.25" customHeight="1">
      <c r="A349" s="168"/>
      <c r="B349" s="168"/>
      <c r="C349" s="168"/>
      <c r="D349" s="168"/>
      <c r="E349" s="168"/>
      <c r="F349" s="168"/>
      <c r="G349" s="168"/>
      <c r="H349" s="168"/>
      <c r="I349" s="169"/>
    </row>
    <row r="350" ht="14.25" customHeight="1">
      <c r="A350" s="168"/>
      <c r="B350" s="168"/>
      <c r="C350" s="168"/>
      <c r="D350" s="168"/>
      <c r="E350" s="168"/>
      <c r="F350" s="168"/>
      <c r="G350" s="168"/>
      <c r="H350" s="168"/>
      <c r="I350" s="169"/>
    </row>
    <row r="351" ht="14.25" customHeight="1">
      <c r="A351" s="168"/>
      <c r="B351" s="168"/>
      <c r="C351" s="168"/>
      <c r="D351" s="168"/>
      <c r="E351" s="168"/>
      <c r="F351" s="168"/>
      <c r="G351" s="168"/>
      <c r="H351" s="168"/>
      <c r="I351" s="169"/>
    </row>
    <row r="352" ht="14.25" customHeight="1">
      <c r="A352" s="168"/>
      <c r="B352" s="168"/>
      <c r="C352" s="168"/>
      <c r="D352" s="168"/>
      <c r="E352" s="168"/>
      <c r="F352" s="168"/>
      <c r="G352" s="168"/>
      <c r="H352" s="168"/>
    </row>
    <row r="353" ht="14.25" customHeight="1">
      <c r="A353" s="168"/>
      <c r="B353" s="168"/>
      <c r="C353" s="168"/>
      <c r="D353" s="168"/>
      <c r="E353" s="168"/>
      <c r="F353" s="168"/>
      <c r="G353" s="168"/>
      <c r="H353" s="168"/>
    </row>
    <row r="354" ht="14.25" customHeight="1">
      <c r="A354" s="168"/>
      <c r="B354" s="168"/>
      <c r="C354" s="168"/>
      <c r="D354" s="168"/>
      <c r="E354" s="168"/>
      <c r="F354" s="168"/>
      <c r="G354" s="168"/>
      <c r="H354" s="168"/>
    </row>
    <row r="355" ht="14.25" customHeight="1">
      <c r="A355" s="164" t="s">
        <v>434</v>
      </c>
      <c r="B355" s="5" t="s">
        <v>435</v>
      </c>
      <c r="C355" s="5" t="s">
        <v>436</v>
      </c>
      <c r="D355" s="5" t="s">
        <v>437</v>
      </c>
      <c r="E355" s="5" t="s">
        <v>438</v>
      </c>
      <c r="F355" s="5" t="s">
        <v>419</v>
      </c>
      <c r="G355" s="5" t="s">
        <v>420</v>
      </c>
      <c r="H355" s="5" t="s">
        <v>421</v>
      </c>
      <c r="I355" s="5" t="s">
        <v>422</v>
      </c>
      <c r="J355" s="5" t="s">
        <v>423</v>
      </c>
    </row>
    <row r="356" ht="14.25" customHeight="1">
      <c r="A356" s="165" t="str">
        <f t="shared" ref="A356:A456" si="24">A238</f>
        <v>PRESTACIÓN DE SERVIZOS</v>
      </c>
      <c r="B356" s="7">
        <f>B238*(1+Vendas!R$8)</f>
        <v>25</v>
      </c>
      <c r="C356" s="7">
        <f>C238*(1+Vendas!R$8)</f>
        <v>0</v>
      </c>
      <c r="D356" s="7">
        <f t="shared" ref="D356:D456" si="25">IF(B356=0,0,C356/B356)</f>
        <v>0</v>
      </c>
      <c r="E356" s="7">
        <f t="shared" ref="E356:E456" si="26">1-D356</f>
        <v>1</v>
      </c>
      <c r="F356" s="7">
        <f>Vendas!R$13</f>
        <v>256284</v>
      </c>
      <c r="G356" s="166">
        <f t="shared" ref="G356:G456" si="27">IF(F$103=0,0,F356/F$103)</f>
        <v>0.4810135135</v>
      </c>
      <c r="H356" s="167">
        <f t="shared" ref="H356:H456" si="28">E356*G356</f>
        <v>0.4810135135</v>
      </c>
      <c r="I356" s="158">
        <f t="shared" ref="I356:I456" si="29">IF(G356&gt;0,ROUNDUP(B$228*G356/B356,0),0)</f>
        <v>9154</v>
      </c>
    </row>
    <row r="357" ht="14.25" customHeight="1">
      <c r="A357" s="165" t="str">
        <f t="shared" si="24"/>
        <v>PRODUTO 1</v>
      </c>
      <c r="B357" s="7">
        <f>B239*(1+Vendas!R$8)</f>
        <v>1200</v>
      </c>
      <c r="C357" s="7">
        <f>C239*(1+Vendas!R$8)</f>
        <v>720</v>
      </c>
      <c r="D357" s="7">
        <f t="shared" si="25"/>
        <v>0.6</v>
      </c>
      <c r="E357" s="7">
        <f t="shared" si="26"/>
        <v>0.4</v>
      </c>
      <c r="F357" s="7">
        <f>Vendas!R$23</f>
        <v>253721.16</v>
      </c>
      <c r="G357" s="166">
        <f t="shared" si="27"/>
        <v>0.4762033784</v>
      </c>
      <c r="H357" s="167">
        <f t="shared" si="28"/>
        <v>0.1904813514</v>
      </c>
      <c r="I357" s="158">
        <f t="shared" si="29"/>
        <v>189</v>
      </c>
      <c r="J357" s="127">
        <f t="shared" ref="J357:J456" si="30">IF(C357&gt;0,F357/B357*C357,0)</f>
        <v>152232.696</v>
      </c>
    </row>
    <row r="358" ht="14.25" customHeight="1">
      <c r="A358" s="165" t="str">
        <f t="shared" si="24"/>
        <v>PRODUTO 2</v>
      </c>
      <c r="B358" s="7">
        <f>B240*(1+Vendas!R$8)</f>
        <v>500</v>
      </c>
      <c r="C358" s="7">
        <f>C240*(1+Vendas!R$8)</f>
        <v>310</v>
      </c>
      <c r="D358" s="7">
        <f t="shared" si="25"/>
        <v>0.62</v>
      </c>
      <c r="E358" s="7">
        <f t="shared" si="26"/>
        <v>0.38</v>
      </c>
      <c r="F358" s="7">
        <f>Vendas!R$33</f>
        <v>192213</v>
      </c>
      <c r="G358" s="166">
        <f t="shared" si="27"/>
        <v>0.3607601351</v>
      </c>
      <c r="H358" s="167">
        <f t="shared" si="28"/>
        <v>0.1370888514</v>
      </c>
      <c r="I358" s="158">
        <f t="shared" si="29"/>
        <v>344</v>
      </c>
      <c r="J358" s="127">
        <f t="shared" si="30"/>
        <v>119172.06</v>
      </c>
    </row>
    <row r="359" ht="14.25" customHeight="1">
      <c r="A359" s="165" t="str">
        <f t="shared" si="24"/>
        <v>PRODUTO 3</v>
      </c>
      <c r="B359" s="7">
        <f>B241*(1+Vendas!R$8)</f>
        <v>200</v>
      </c>
      <c r="C359" s="7">
        <f>C241*(1+Vendas!R$8)</f>
        <v>134</v>
      </c>
      <c r="D359" s="7">
        <f t="shared" si="25"/>
        <v>0.67</v>
      </c>
      <c r="E359" s="7">
        <f t="shared" si="26"/>
        <v>0.33</v>
      </c>
      <c r="F359" s="7">
        <f>Vendas!R$43</f>
        <v>18965.016</v>
      </c>
      <c r="G359" s="166">
        <f t="shared" si="27"/>
        <v>0.035595</v>
      </c>
      <c r="H359" s="167">
        <f t="shared" si="28"/>
        <v>0.01174635</v>
      </c>
      <c r="I359" s="158">
        <f t="shared" si="29"/>
        <v>85</v>
      </c>
      <c r="J359" s="127">
        <f t="shared" si="30"/>
        <v>12706.56072</v>
      </c>
    </row>
    <row r="360" ht="14.25" customHeight="1">
      <c r="A360" s="165" t="str">
        <f t="shared" si="24"/>
        <v/>
      </c>
      <c r="B360" s="7">
        <f>B242*(1+Vendas!R$8)</f>
        <v>0</v>
      </c>
      <c r="C360" s="7">
        <f>C242*(1+Vendas!R$8)</f>
        <v>0</v>
      </c>
      <c r="D360" s="7">
        <f t="shared" si="25"/>
        <v>0</v>
      </c>
      <c r="E360" s="7">
        <f t="shared" si="26"/>
        <v>1</v>
      </c>
      <c r="F360" s="7" t="str">
        <f>Vendas!R$53</f>
        <v/>
      </c>
      <c r="G360" s="166">
        <f t="shared" si="27"/>
        <v>0</v>
      </c>
      <c r="H360" s="167">
        <f t="shared" si="28"/>
        <v>0</v>
      </c>
      <c r="I360" s="158">
        <f t="shared" si="29"/>
        <v>0</v>
      </c>
      <c r="J360" s="127">
        <f t="shared" si="30"/>
        <v>0</v>
      </c>
    </row>
    <row r="361" ht="14.25" customHeight="1">
      <c r="A361" s="165" t="str">
        <f t="shared" si="24"/>
        <v/>
      </c>
      <c r="B361" s="7">
        <f>B243*(1+Vendas!R$8)</f>
        <v>0</v>
      </c>
      <c r="C361" s="7">
        <f>C243*(1+Vendas!R$8)</f>
        <v>0</v>
      </c>
      <c r="D361" s="7">
        <f t="shared" si="25"/>
        <v>0</v>
      </c>
      <c r="E361" s="7">
        <f t="shared" si="26"/>
        <v>1</v>
      </c>
      <c r="F361" s="7" t="str">
        <f>Vendas!R$63</f>
        <v/>
      </c>
      <c r="G361" s="166">
        <f t="shared" si="27"/>
        <v>0</v>
      </c>
      <c r="H361" s="167">
        <f t="shared" si="28"/>
        <v>0</v>
      </c>
      <c r="I361" s="158">
        <f t="shared" si="29"/>
        <v>0</v>
      </c>
      <c r="J361" s="127">
        <f t="shared" si="30"/>
        <v>0</v>
      </c>
    </row>
    <row r="362" ht="14.25" customHeight="1">
      <c r="A362" s="165" t="str">
        <f t="shared" si="24"/>
        <v/>
      </c>
      <c r="B362" s="7">
        <f>B244*(1+Vendas!R$8)</f>
        <v>0</v>
      </c>
      <c r="C362" s="7">
        <f>C244*(1+Vendas!R$8)</f>
        <v>0</v>
      </c>
      <c r="D362" s="7">
        <f t="shared" si="25"/>
        <v>0</v>
      </c>
      <c r="E362" s="7">
        <f t="shared" si="26"/>
        <v>1</v>
      </c>
      <c r="F362" s="7" t="str">
        <f>Vendas!R$73</f>
        <v/>
      </c>
      <c r="G362" s="166">
        <f t="shared" si="27"/>
        <v>0</v>
      </c>
      <c r="H362" s="167">
        <f t="shared" si="28"/>
        <v>0</v>
      </c>
      <c r="I362" s="158">
        <f t="shared" si="29"/>
        <v>0</v>
      </c>
      <c r="J362" s="127">
        <f t="shared" si="30"/>
        <v>0</v>
      </c>
    </row>
    <row r="363" ht="14.25" customHeight="1">
      <c r="A363" s="165" t="str">
        <f t="shared" si="24"/>
        <v/>
      </c>
      <c r="B363" s="7">
        <f>B245*(1+Vendas!R$8)</f>
        <v>0</v>
      </c>
      <c r="C363" s="7">
        <f>C245*(1+Vendas!R$8)</f>
        <v>0</v>
      </c>
      <c r="D363" s="7">
        <f t="shared" si="25"/>
        <v>0</v>
      </c>
      <c r="E363" s="7">
        <f t="shared" si="26"/>
        <v>1</v>
      </c>
      <c r="F363" s="7" t="str">
        <f>Vendas!R$83</f>
        <v/>
      </c>
      <c r="G363" s="166">
        <f t="shared" si="27"/>
        <v>0</v>
      </c>
      <c r="H363" s="167">
        <f t="shared" si="28"/>
        <v>0</v>
      </c>
      <c r="I363" s="158">
        <f t="shared" si="29"/>
        <v>0</v>
      </c>
      <c r="J363" s="127">
        <f t="shared" si="30"/>
        <v>0</v>
      </c>
    </row>
    <row r="364" ht="14.25" customHeight="1">
      <c r="A364" s="165" t="str">
        <f t="shared" si="24"/>
        <v/>
      </c>
      <c r="B364" s="7">
        <f>B246*(1+Vendas!R$8)</f>
        <v>0</v>
      </c>
      <c r="C364" s="7">
        <f>C246*(1+Vendas!R$8)</f>
        <v>0</v>
      </c>
      <c r="D364" s="7">
        <f t="shared" si="25"/>
        <v>0</v>
      </c>
      <c r="E364" s="7">
        <f t="shared" si="26"/>
        <v>1</v>
      </c>
      <c r="F364" s="7" t="str">
        <f>Vendas!R$93</f>
        <v/>
      </c>
      <c r="G364" s="166">
        <f t="shared" si="27"/>
        <v>0</v>
      </c>
      <c r="H364" s="167">
        <f t="shared" si="28"/>
        <v>0</v>
      </c>
      <c r="I364" s="158">
        <f t="shared" si="29"/>
        <v>0</v>
      </c>
      <c r="J364" s="127">
        <f t="shared" si="30"/>
        <v>0</v>
      </c>
    </row>
    <row r="365" ht="14.25" customHeight="1">
      <c r="A365" s="165" t="str">
        <f t="shared" si="24"/>
        <v/>
      </c>
      <c r="B365" s="7">
        <f>B247*(1+Vendas!R$8)</f>
        <v>0</v>
      </c>
      <c r="C365" s="7">
        <f>C247*(1+Vendas!R$8)</f>
        <v>0</v>
      </c>
      <c r="D365" s="7">
        <f t="shared" si="25"/>
        <v>0</v>
      </c>
      <c r="E365" s="7">
        <f t="shared" si="26"/>
        <v>1</v>
      </c>
      <c r="F365" s="7" t="str">
        <f>Vendas!R$103</f>
        <v/>
      </c>
      <c r="G365" s="166">
        <f t="shared" si="27"/>
        <v>0</v>
      </c>
      <c r="H365" s="167">
        <f t="shared" si="28"/>
        <v>0</v>
      </c>
      <c r="I365" s="158">
        <f t="shared" si="29"/>
        <v>0</v>
      </c>
      <c r="J365" s="127">
        <f t="shared" si="30"/>
        <v>0</v>
      </c>
    </row>
    <row r="366" ht="14.25" customHeight="1">
      <c r="A366" s="165" t="str">
        <f t="shared" si="24"/>
        <v/>
      </c>
      <c r="B366" s="7">
        <f>B248*(1+Vendas!R$8)</f>
        <v>0</v>
      </c>
      <c r="C366" s="7">
        <f>C248*(1+Vendas!R$8)</f>
        <v>0</v>
      </c>
      <c r="D366" s="7">
        <f t="shared" si="25"/>
        <v>0</v>
      </c>
      <c r="E366" s="7">
        <f t="shared" si="26"/>
        <v>1</v>
      </c>
      <c r="F366" s="7" t="str">
        <f>Vendas!R$113</f>
        <v/>
      </c>
      <c r="G366" s="166">
        <f t="shared" si="27"/>
        <v>0</v>
      </c>
      <c r="H366" s="167">
        <f t="shared" si="28"/>
        <v>0</v>
      </c>
      <c r="I366" s="158">
        <f t="shared" si="29"/>
        <v>0</v>
      </c>
      <c r="J366" s="127">
        <f t="shared" si="30"/>
        <v>0</v>
      </c>
    </row>
    <row r="367" ht="14.25" customHeight="1">
      <c r="A367" s="165" t="str">
        <f t="shared" si="24"/>
        <v/>
      </c>
      <c r="B367" s="7">
        <f>B249*(1+Vendas!R$8)</f>
        <v>0</v>
      </c>
      <c r="C367" s="7">
        <f>C249*(1+Vendas!R$8)</f>
        <v>0</v>
      </c>
      <c r="D367" s="7">
        <f t="shared" si="25"/>
        <v>0</v>
      </c>
      <c r="E367" s="7">
        <f t="shared" si="26"/>
        <v>1</v>
      </c>
      <c r="F367" s="7" t="str">
        <f>Vendas!R$123</f>
        <v/>
      </c>
      <c r="G367" s="166">
        <f t="shared" si="27"/>
        <v>0</v>
      </c>
      <c r="H367" s="167">
        <f t="shared" si="28"/>
        <v>0</v>
      </c>
      <c r="I367" s="158">
        <f t="shared" si="29"/>
        <v>0</v>
      </c>
      <c r="J367" s="127">
        <f t="shared" si="30"/>
        <v>0</v>
      </c>
    </row>
    <row r="368" ht="14.25" customHeight="1">
      <c r="A368" s="165" t="str">
        <f t="shared" si="24"/>
        <v/>
      </c>
      <c r="B368" s="7">
        <f>B250*(1+Vendas!R$8)</f>
        <v>0</v>
      </c>
      <c r="C368" s="7">
        <f>C250*(1+Vendas!R$8)</f>
        <v>0</v>
      </c>
      <c r="D368" s="7">
        <f t="shared" si="25"/>
        <v>0</v>
      </c>
      <c r="E368" s="7">
        <f t="shared" si="26"/>
        <v>1</v>
      </c>
      <c r="F368" s="7" t="str">
        <f>Vendas!R$133</f>
        <v/>
      </c>
      <c r="G368" s="166">
        <f t="shared" si="27"/>
        <v>0</v>
      </c>
      <c r="H368" s="167">
        <f t="shared" si="28"/>
        <v>0</v>
      </c>
      <c r="I368" s="158">
        <f t="shared" si="29"/>
        <v>0</v>
      </c>
      <c r="J368" s="127">
        <f t="shared" si="30"/>
        <v>0</v>
      </c>
    </row>
    <row r="369" ht="14.25" customHeight="1">
      <c r="A369" s="165" t="str">
        <f t="shared" si="24"/>
        <v/>
      </c>
      <c r="B369" s="7">
        <f>B251*(1+Vendas!R$8)</f>
        <v>0</v>
      </c>
      <c r="C369" s="7">
        <f>C251*(1+Vendas!R$8)</f>
        <v>0</v>
      </c>
      <c r="D369" s="7">
        <f t="shared" si="25"/>
        <v>0</v>
      </c>
      <c r="E369" s="7">
        <f t="shared" si="26"/>
        <v>1</v>
      </c>
      <c r="F369" s="7" t="str">
        <f>Vendas!R$143</f>
        <v/>
      </c>
      <c r="G369" s="166">
        <f t="shared" si="27"/>
        <v>0</v>
      </c>
      <c r="H369" s="167">
        <f t="shared" si="28"/>
        <v>0</v>
      </c>
      <c r="I369" s="158">
        <f t="shared" si="29"/>
        <v>0</v>
      </c>
      <c r="J369" s="127">
        <f t="shared" si="30"/>
        <v>0</v>
      </c>
    </row>
    <row r="370" ht="14.25" customHeight="1">
      <c r="A370" s="165" t="str">
        <f t="shared" si="24"/>
        <v/>
      </c>
      <c r="B370" s="7">
        <f>B252*(1+Vendas!R$8)</f>
        <v>0</v>
      </c>
      <c r="C370" s="7">
        <f>C252*(1+Vendas!R$8)</f>
        <v>0</v>
      </c>
      <c r="D370" s="7">
        <f t="shared" si="25"/>
        <v>0</v>
      </c>
      <c r="E370" s="7">
        <f t="shared" si="26"/>
        <v>1</v>
      </c>
      <c r="F370" s="7" t="str">
        <f>Vendas!R$153</f>
        <v/>
      </c>
      <c r="G370" s="166">
        <f t="shared" si="27"/>
        <v>0</v>
      </c>
      <c r="H370" s="167">
        <f t="shared" si="28"/>
        <v>0</v>
      </c>
      <c r="I370" s="158">
        <f t="shared" si="29"/>
        <v>0</v>
      </c>
      <c r="J370" s="127">
        <f t="shared" si="30"/>
        <v>0</v>
      </c>
    </row>
    <row r="371" ht="14.25" customHeight="1">
      <c r="A371" s="165" t="str">
        <f t="shared" si="24"/>
        <v/>
      </c>
      <c r="B371" s="7">
        <f>B253*(1+Vendas!R$8)</f>
        <v>0</v>
      </c>
      <c r="C371" s="7">
        <f>C253*(1+Vendas!R$8)</f>
        <v>0</v>
      </c>
      <c r="D371" s="7">
        <f t="shared" si="25"/>
        <v>0</v>
      </c>
      <c r="E371" s="7">
        <f t="shared" si="26"/>
        <v>1</v>
      </c>
      <c r="F371" s="7" t="str">
        <f>Vendas!R$163</f>
        <v/>
      </c>
      <c r="G371" s="166">
        <f t="shared" si="27"/>
        <v>0</v>
      </c>
      <c r="H371" s="167">
        <f t="shared" si="28"/>
        <v>0</v>
      </c>
      <c r="I371" s="158">
        <f t="shared" si="29"/>
        <v>0</v>
      </c>
      <c r="J371" s="127">
        <f t="shared" si="30"/>
        <v>0</v>
      </c>
    </row>
    <row r="372" ht="14.25" customHeight="1">
      <c r="A372" s="165" t="str">
        <f t="shared" si="24"/>
        <v/>
      </c>
      <c r="B372" s="7">
        <f>B254*(1+Vendas!R$8)</f>
        <v>0</v>
      </c>
      <c r="C372" s="7">
        <f>C254*(1+Vendas!R$8)</f>
        <v>0</v>
      </c>
      <c r="D372" s="7">
        <f t="shared" si="25"/>
        <v>0</v>
      </c>
      <c r="E372" s="7">
        <f t="shared" si="26"/>
        <v>1</v>
      </c>
      <c r="F372" s="7" t="str">
        <f>Vendas!R$173</f>
        <v/>
      </c>
      <c r="G372" s="166">
        <f t="shared" si="27"/>
        <v>0</v>
      </c>
      <c r="H372" s="167">
        <f t="shared" si="28"/>
        <v>0</v>
      </c>
      <c r="I372" s="158">
        <f t="shared" si="29"/>
        <v>0</v>
      </c>
      <c r="J372" s="127">
        <f t="shared" si="30"/>
        <v>0</v>
      </c>
    </row>
    <row r="373" ht="14.25" customHeight="1">
      <c r="A373" s="165" t="str">
        <f t="shared" si="24"/>
        <v/>
      </c>
      <c r="B373" s="7">
        <f>B255*(1+Vendas!R$8)</f>
        <v>0</v>
      </c>
      <c r="C373" s="7">
        <f>C255*(1+Vendas!R$8)</f>
        <v>0</v>
      </c>
      <c r="D373" s="7">
        <f t="shared" si="25"/>
        <v>0</v>
      </c>
      <c r="E373" s="7">
        <f t="shared" si="26"/>
        <v>1</v>
      </c>
      <c r="F373" s="7" t="str">
        <f>Vendas!R$183</f>
        <v/>
      </c>
      <c r="G373" s="166">
        <f t="shared" si="27"/>
        <v>0</v>
      </c>
      <c r="H373" s="167">
        <f t="shared" si="28"/>
        <v>0</v>
      </c>
      <c r="I373" s="158">
        <f t="shared" si="29"/>
        <v>0</v>
      </c>
      <c r="J373" s="127">
        <f t="shared" si="30"/>
        <v>0</v>
      </c>
    </row>
    <row r="374" ht="14.25" customHeight="1">
      <c r="A374" s="165" t="str">
        <f t="shared" si="24"/>
        <v/>
      </c>
      <c r="B374" s="7">
        <f>B256*(1+Vendas!R$8)</f>
        <v>0</v>
      </c>
      <c r="C374" s="7">
        <f>C256*(1+Vendas!R$8)</f>
        <v>0</v>
      </c>
      <c r="D374" s="7">
        <f t="shared" si="25"/>
        <v>0</v>
      </c>
      <c r="E374" s="7">
        <f t="shared" si="26"/>
        <v>1</v>
      </c>
      <c r="F374" s="7" t="str">
        <f>Vendas!R$193</f>
        <v/>
      </c>
      <c r="G374" s="166">
        <f t="shared" si="27"/>
        <v>0</v>
      </c>
      <c r="H374" s="167">
        <f t="shared" si="28"/>
        <v>0</v>
      </c>
      <c r="I374" s="158">
        <f t="shared" si="29"/>
        <v>0</v>
      </c>
      <c r="J374" s="127">
        <f t="shared" si="30"/>
        <v>0</v>
      </c>
    </row>
    <row r="375" ht="14.25" customHeight="1">
      <c r="A375" s="165" t="str">
        <f t="shared" si="24"/>
        <v/>
      </c>
      <c r="B375" s="7">
        <f>B257*(1+Vendas!R$8)</f>
        <v>0</v>
      </c>
      <c r="C375" s="7">
        <f>C257*(1+Vendas!R$8)</f>
        <v>0</v>
      </c>
      <c r="D375" s="7">
        <f t="shared" si="25"/>
        <v>0</v>
      </c>
      <c r="E375" s="7">
        <f t="shared" si="26"/>
        <v>1</v>
      </c>
      <c r="F375" s="7" t="str">
        <f>Vendas!R$203</f>
        <v/>
      </c>
      <c r="G375" s="166">
        <f t="shared" si="27"/>
        <v>0</v>
      </c>
      <c r="H375" s="167">
        <f t="shared" si="28"/>
        <v>0</v>
      </c>
      <c r="I375" s="158">
        <f t="shared" si="29"/>
        <v>0</v>
      </c>
      <c r="J375" s="127">
        <f t="shared" si="30"/>
        <v>0</v>
      </c>
    </row>
    <row r="376" ht="14.25" customHeight="1">
      <c r="A376" s="165" t="str">
        <f t="shared" si="24"/>
        <v/>
      </c>
      <c r="B376" s="7">
        <f>B258*(1+Vendas!R$8)</f>
        <v>0</v>
      </c>
      <c r="C376" s="7">
        <f>C258*(1+Vendas!R$8)</f>
        <v>0</v>
      </c>
      <c r="D376" s="7">
        <f t="shared" si="25"/>
        <v>0</v>
      </c>
      <c r="E376" s="7">
        <f t="shared" si="26"/>
        <v>1</v>
      </c>
      <c r="F376" s="7" t="str">
        <f>Vendas!R$213</f>
        <v/>
      </c>
      <c r="G376" s="166">
        <f t="shared" si="27"/>
        <v>0</v>
      </c>
      <c r="H376" s="167">
        <f t="shared" si="28"/>
        <v>0</v>
      </c>
      <c r="I376" s="158">
        <f t="shared" si="29"/>
        <v>0</v>
      </c>
      <c r="J376" s="127">
        <f t="shared" si="30"/>
        <v>0</v>
      </c>
    </row>
    <row r="377" ht="14.25" customHeight="1">
      <c r="A377" s="165" t="str">
        <f t="shared" si="24"/>
        <v/>
      </c>
      <c r="B377" s="7">
        <f>B259*(1+Vendas!R$8)</f>
        <v>0</v>
      </c>
      <c r="C377" s="7">
        <f>C259*(1+Vendas!R$8)</f>
        <v>0</v>
      </c>
      <c r="D377" s="7">
        <f t="shared" si="25"/>
        <v>0</v>
      </c>
      <c r="E377" s="7">
        <f t="shared" si="26"/>
        <v>1</v>
      </c>
      <c r="F377" s="7" t="str">
        <f>Vendas!R$223</f>
        <v/>
      </c>
      <c r="G377" s="166">
        <f t="shared" si="27"/>
        <v>0</v>
      </c>
      <c r="H377" s="167">
        <f t="shared" si="28"/>
        <v>0</v>
      </c>
      <c r="I377" s="158">
        <f t="shared" si="29"/>
        <v>0</v>
      </c>
      <c r="J377" s="127">
        <f t="shared" si="30"/>
        <v>0</v>
      </c>
    </row>
    <row r="378" ht="14.25" customHeight="1">
      <c r="A378" s="165" t="str">
        <f t="shared" si="24"/>
        <v/>
      </c>
      <c r="B378" s="7">
        <f>B260*(1+Vendas!R$8)</f>
        <v>0</v>
      </c>
      <c r="C378" s="7">
        <f>C260*(1+Vendas!R$8)</f>
        <v>0</v>
      </c>
      <c r="D378" s="7">
        <f t="shared" si="25"/>
        <v>0</v>
      </c>
      <c r="E378" s="7">
        <f t="shared" si="26"/>
        <v>1</v>
      </c>
      <c r="F378" s="7" t="str">
        <f>Vendas!R$233</f>
        <v/>
      </c>
      <c r="G378" s="166">
        <f t="shared" si="27"/>
        <v>0</v>
      </c>
      <c r="H378" s="167">
        <f t="shared" si="28"/>
        <v>0</v>
      </c>
      <c r="I378" s="158">
        <f t="shared" si="29"/>
        <v>0</v>
      </c>
      <c r="J378" s="127">
        <f t="shared" si="30"/>
        <v>0</v>
      </c>
    </row>
    <row r="379" ht="14.25" customHeight="1">
      <c r="A379" s="165" t="str">
        <f t="shared" si="24"/>
        <v/>
      </c>
      <c r="B379" s="7">
        <f>B261*(1+Vendas!R$8)</f>
        <v>0</v>
      </c>
      <c r="C379" s="7">
        <f>C261*(1+Vendas!R$8)</f>
        <v>0</v>
      </c>
      <c r="D379" s="7">
        <f t="shared" si="25"/>
        <v>0</v>
      </c>
      <c r="E379" s="7">
        <f t="shared" si="26"/>
        <v>1</v>
      </c>
      <c r="F379" s="7" t="str">
        <f>Vendas!R$243</f>
        <v/>
      </c>
      <c r="G379" s="166">
        <f t="shared" si="27"/>
        <v>0</v>
      </c>
      <c r="H379" s="167">
        <f t="shared" si="28"/>
        <v>0</v>
      </c>
      <c r="I379" s="158">
        <f t="shared" si="29"/>
        <v>0</v>
      </c>
      <c r="J379" s="127">
        <f t="shared" si="30"/>
        <v>0</v>
      </c>
    </row>
    <row r="380" ht="14.25" customHeight="1">
      <c r="A380" s="165" t="str">
        <f t="shared" si="24"/>
        <v/>
      </c>
      <c r="B380" s="7">
        <f>B262*(1+Vendas!R$8)</f>
        <v>0</v>
      </c>
      <c r="C380" s="7">
        <f>C262*(1+Vendas!R$8)</f>
        <v>0</v>
      </c>
      <c r="D380" s="7">
        <f t="shared" si="25"/>
        <v>0</v>
      </c>
      <c r="E380" s="7">
        <f t="shared" si="26"/>
        <v>1</v>
      </c>
      <c r="F380" s="7" t="str">
        <f>Vendas!R$253</f>
        <v/>
      </c>
      <c r="G380" s="166">
        <f t="shared" si="27"/>
        <v>0</v>
      </c>
      <c r="H380" s="167">
        <f t="shared" si="28"/>
        <v>0</v>
      </c>
      <c r="I380" s="158">
        <f t="shared" si="29"/>
        <v>0</v>
      </c>
      <c r="J380" s="127">
        <f t="shared" si="30"/>
        <v>0</v>
      </c>
    </row>
    <row r="381" ht="14.25" customHeight="1">
      <c r="A381" s="165" t="str">
        <f t="shared" si="24"/>
        <v/>
      </c>
      <c r="B381" s="7">
        <f>B263*(1+Vendas!R$8)</f>
        <v>0</v>
      </c>
      <c r="C381" s="7">
        <f>C263*(1+Vendas!R$8)</f>
        <v>0</v>
      </c>
      <c r="D381" s="7">
        <f t="shared" si="25"/>
        <v>0</v>
      </c>
      <c r="E381" s="7">
        <f t="shared" si="26"/>
        <v>1</v>
      </c>
      <c r="F381" s="7" t="str">
        <f>Vendas!R$263</f>
        <v/>
      </c>
      <c r="G381" s="166">
        <f t="shared" si="27"/>
        <v>0</v>
      </c>
      <c r="H381" s="167">
        <f t="shared" si="28"/>
        <v>0</v>
      </c>
      <c r="I381" s="158">
        <f t="shared" si="29"/>
        <v>0</v>
      </c>
      <c r="J381" s="127">
        <f t="shared" si="30"/>
        <v>0</v>
      </c>
    </row>
    <row r="382" ht="14.25" customHeight="1">
      <c r="A382" s="165" t="str">
        <f t="shared" si="24"/>
        <v/>
      </c>
      <c r="B382" s="7">
        <f>B264*(1+Vendas!R$8)</f>
        <v>0</v>
      </c>
      <c r="C382" s="7">
        <f>C264*(1+Vendas!R$8)</f>
        <v>0</v>
      </c>
      <c r="D382" s="7">
        <f t="shared" si="25"/>
        <v>0</v>
      </c>
      <c r="E382" s="7">
        <f t="shared" si="26"/>
        <v>1</v>
      </c>
      <c r="F382" s="7" t="str">
        <f>Vendas!R$273</f>
        <v/>
      </c>
      <c r="G382" s="166">
        <f t="shared" si="27"/>
        <v>0</v>
      </c>
      <c r="H382" s="167">
        <f t="shared" si="28"/>
        <v>0</v>
      </c>
      <c r="I382" s="158">
        <f t="shared" si="29"/>
        <v>0</v>
      </c>
      <c r="J382" s="127">
        <f t="shared" si="30"/>
        <v>0</v>
      </c>
    </row>
    <row r="383" ht="14.25" customHeight="1">
      <c r="A383" s="165" t="str">
        <f t="shared" si="24"/>
        <v/>
      </c>
      <c r="B383" s="7">
        <f>B265*(1+Vendas!R$8)</f>
        <v>0</v>
      </c>
      <c r="C383" s="7">
        <f>C265*(1+Vendas!R$8)</f>
        <v>0</v>
      </c>
      <c r="D383" s="7">
        <f t="shared" si="25"/>
        <v>0</v>
      </c>
      <c r="E383" s="7">
        <f t="shared" si="26"/>
        <v>1</v>
      </c>
      <c r="F383" s="7" t="str">
        <f>Vendas!R$283</f>
        <v/>
      </c>
      <c r="G383" s="166">
        <f t="shared" si="27"/>
        <v>0</v>
      </c>
      <c r="H383" s="167">
        <f t="shared" si="28"/>
        <v>0</v>
      </c>
      <c r="I383" s="158">
        <f t="shared" si="29"/>
        <v>0</v>
      </c>
      <c r="J383" s="127">
        <f t="shared" si="30"/>
        <v>0</v>
      </c>
    </row>
    <row r="384" ht="14.25" customHeight="1">
      <c r="A384" s="165" t="str">
        <f t="shared" si="24"/>
        <v/>
      </c>
      <c r="B384" s="7">
        <f>B266*(1+Vendas!R$8)</f>
        <v>0</v>
      </c>
      <c r="C384" s="7">
        <f>C266*(1+Vendas!R$8)</f>
        <v>0</v>
      </c>
      <c r="D384" s="7">
        <f t="shared" si="25"/>
        <v>0</v>
      </c>
      <c r="E384" s="7">
        <f t="shared" si="26"/>
        <v>1</v>
      </c>
      <c r="F384" s="7" t="str">
        <f>Vendas!R$293</f>
        <v/>
      </c>
      <c r="G384" s="166">
        <f t="shared" si="27"/>
        <v>0</v>
      </c>
      <c r="H384" s="167">
        <f t="shared" si="28"/>
        <v>0</v>
      </c>
      <c r="I384" s="158">
        <f t="shared" si="29"/>
        <v>0</v>
      </c>
      <c r="J384" s="127">
        <f t="shared" si="30"/>
        <v>0</v>
      </c>
    </row>
    <row r="385" ht="14.25" customHeight="1">
      <c r="A385" s="165" t="str">
        <f t="shared" si="24"/>
        <v/>
      </c>
      <c r="B385" s="7">
        <f>B267*(1+Vendas!R$8)</f>
        <v>0</v>
      </c>
      <c r="C385" s="7">
        <f>C267*(1+Vendas!R$8)</f>
        <v>0</v>
      </c>
      <c r="D385" s="7">
        <f t="shared" si="25"/>
        <v>0</v>
      </c>
      <c r="E385" s="7">
        <f t="shared" si="26"/>
        <v>1</v>
      </c>
      <c r="F385" s="7" t="str">
        <f>Vendas!R$303</f>
        <v/>
      </c>
      <c r="G385" s="166">
        <f t="shared" si="27"/>
        <v>0</v>
      </c>
      <c r="H385" s="167">
        <f t="shared" si="28"/>
        <v>0</v>
      </c>
      <c r="I385" s="158">
        <f t="shared" si="29"/>
        <v>0</v>
      </c>
      <c r="J385" s="127">
        <f t="shared" si="30"/>
        <v>0</v>
      </c>
    </row>
    <row r="386" ht="14.25" customHeight="1">
      <c r="A386" s="165" t="str">
        <f t="shared" si="24"/>
        <v/>
      </c>
      <c r="B386" s="7">
        <f>B268*(1+Vendas!R$8)</f>
        <v>0</v>
      </c>
      <c r="C386" s="7">
        <f>C268*(1+Vendas!R$8)</f>
        <v>0</v>
      </c>
      <c r="D386" s="7">
        <f t="shared" si="25"/>
        <v>0</v>
      </c>
      <c r="E386" s="7">
        <f t="shared" si="26"/>
        <v>1</v>
      </c>
      <c r="F386" s="7" t="str">
        <f>Vendas!R$313</f>
        <v/>
      </c>
      <c r="G386" s="166">
        <f t="shared" si="27"/>
        <v>0</v>
      </c>
      <c r="H386" s="167">
        <f t="shared" si="28"/>
        <v>0</v>
      </c>
      <c r="I386" s="158">
        <f t="shared" si="29"/>
        <v>0</v>
      </c>
      <c r="J386" s="127">
        <f t="shared" si="30"/>
        <v>0</v>
      </c>
    </row>
    <row r="387" ht="14.25" customHeight="1">
      <c r="A387" s="165" t="str">
        <f t="shared" si="24"/>
        <v/>
      </c>
      <c r="B387" s="7">
        <f>B269*(1+Vendas!R$8)</f>
        <v>0</v>
      </c>
      <c r="C387" s="7">
        <f>C269*(1+Vendas!R$8)</f>
        <v>0</v>
      </c>
      <c r="D387" s="7">
        <f t="shared" si="25"/>
        <v>0</v>
      </c>
      <c r="E387" s="7">
        <f t="shared" si="26"/>
        <v>1</v>
      </c>
      <c r="F387" s="7" t="str">
        <f>Vendas!R$323</f>
        <v/>
      </c>
      <c r="G387" s="166">
        <f t="shared" si="27"/>
        <v>0</v>
      </c>
      <c r="H387" s="167">
        <f t="shared" si="28"/>
        <v>0</v>
      </c>
      <c r="I387" s="158">
        <f t="shared" si="29"/>
        <v>0</v>
      </c>
      <c r="J387" s="127">
        <f t="shared" si="30"/>
        <v>0</v>
      </c>
    </row>
    <row r="388" ht="14.25" customHeight="1">
      <c r="A388" s="165" t="str">
        <f t="shared" si="24"/>
        <v/>
      </c>
      <c r="B388" s="7">
        <f>B270*(1+Vendas!R$8)</f>
        <v>0</v>
      </c>
      <c r="C388" s="7">
        <f>C270*(1+Vendas!R$8)</f>
        <v>0</v>
      </c>
      <c r="D388" s="7">
        <f t="shared" si="25"/>
        <v>0</v>
      </c>
      <c r="E388" s="7">
        <f t="shared" si="26"/>
        <v>1</v>
      </c>
      <c r="F388" s="7" t="str">
        <f>Vendas!R$333</f>
        <v/>
      </c>
      <c r="G388" s="166">
        <f t="shared" si="27"/>
        <v>0</v>
      </c>
      <c r="H388" s="167">
        <f t="shared" si="28"/>
        <v>0</v>
      </c>
      <c r="I388" s="158">
        <f t="shared" si="29"/>
        <v>0</v>
      </c>
      <c r="J388" s="127">
        <f t="shared" si="30"/>
        <v>0</v>
      </c>
    </row>
    <row r="389" ht="14.25" customHeight="1">
      <c r="A389" s="165" t="str">
        <f t="shared" si="24"/>
        <v/>
      </c>
      <c r="B389" s="7">
        <f>B271*(1+Vendas!R$8)</f>
        <v>0</v>
      </c>
      <c r="C389" s="7">
        <f>C271*(1+Vendas!R$8)</f>
        <v>0</v>
      </c>
      <c r="D389" s="7">
        <f t="shared" si="25"/>
        <v>0</v>
      </c>
      <c r="E389" s="7">
        <f t="shared" si="26"/>
        <v>1</v>
      </c>
      <c r="F389" s="7" t="str">
        <f>Vendas!R$343</f>
        <v/>
      </c>
      <c r="G389" s="166">
        <f t="shared" si="27"/>
        <v>0</v>
      </c>
      <c r="H389" s="167">
        <f t="shared" si="28"/>
        <v>0</v>
      </c>
      <c r="I389" s="158">
        <f t="shared" si="29"/>
        <v>0</v>
      </c>
      <c r="J389" s="127">
        <f t="shared" si="30"/>
        <v>0</v>
      </c>
    </row>
    <row r="390" ht="14.25" customHeight="1">
      <c r="A390" s="165" t="str">
        <f t="shared" si="24"/>
        <v/>
      </c>
      <c r="B390" s="7">
        <f>B272*(1+Vendas!R$8)</f>
        <v>0</v>
      </c>
      <c r="C390" s="7">
        <f>C272*(1+Vendas!R$8)</f>
        <v>0</v>
      </c>
      <c r="D390" s="7">
        <f t="shared" si="25"/>
        <v>0</v>
      </c>
      <c r="E390" s="7">
        <f t="shared" si="26"/>
        <v>1</v>
      </c>
      <c r="F390" s="7" t="str">
        <f>Vendas!R$353</f>
        <v/>
      </c>
      <c r="G390" s="166">
        <f t="shared" si="27"/>
        <v>0</v>
      </c>
      <c r="H390" s="167">
        <f t="shared" si="28"/>
        <v>0</v>
      </c>
      <c r="I390" s="158">
        <f t="shared" si="29"/>
        <v>0</v>
      </c>
      <c r="J390" s="127">
        <f t="shared" si="30"/>
        <v>0</v>
      </c>
    </row>
    <row r="391" ht="14.25" customHeight="1">
      <c r="A391" s="165" t="str">
        <f t="shared" si="24"/>
        <v/>
      </c>
      <c r="B391" s="7">
        <f>B273*(1+Vendas!R$8)</f>
        <v>0</v>
      </c>
      <c r="C391" s="7">
        <f>C273*(1+Vendas!R$8)</f>
        <v>0</v>
      </c>
      <c r="D391" s="7">
        <f t="shared" si="25"/>
        <v>0</v>
      </c>
      <c r="E391" s="7">
        <f t="shared" si="26"/>
        <v>1</v>
      </c>
      <c r="F391" s="7" t="str">
        <f>Vendas!R$363</f>
        <v/>
      </c>
      <c r="G391" s="166">
        <f t="shared" si="27"/>
        <v>0</v>
      </c>
      <c r="H391" s="167">
        <f t="shared" si="28"/>
        <v>0</v>
      </c>
      <c r="I391" s="158">
        <f t="shared" si="29"/>
        <v>0</v>
      </c>
      <c r="J391" s="127">
        <f t="shared" si="30"/>
        <v>0</v>
      </c>
    </row>
    <row r="392" ht="14.25" customHeight="1">
      <c r="A392" s="165" t="str">
        <f t="shared" si="24"/>
        <v/>
      </c>
      <c r="B392" s="7">
        <f>B274*(1+Vendas!R$8)</f>
        <v>0</v>
      </c>
      <c r="C392" s="7">
        <f>C274*(1+Vendas!R$8)</f>
        <v>0</v>
      </c>
      <c r="D392" s="7">
        <f t="shared" si="25"/>
        <v>0</v>
      </c>
      <c r="E392" s="7">
        <f t="shared" si="26"/>
        <v>1</v>
      </c>
      <c r="F392" s="7" t="str">
        <f>Vendas!R$373</f>
        <v/>
      </c>
      <c r="G392" s="166">
        <f t="shared" si="27"/>
        <v>0</v>
      </c>
      <c r="H392" s="167">
        <f t="shared" si="28"/>
        <v>0</v>
      </c>
      <c r="I392" s="158">
        <f t="shared" si="29"/>
        <v>0</v>
      </c>
      <c r="J392" s="127">
        <f t="shared" si="30"/>
        <v>0</v>
      </c>
    </row>
    <row r="393" ht="14.25" customHeight="1">
      <c r="A393" s="165" t="str">
        <f t="shared" si="24"/>
        <v/>
      </c>
      <c r="B393" s="7">
        <f>B275*(1+Vendas!R$8)</f>
        <v>0</v>
      </c>
      <c r="C393" s="7">
        <f>C275*(1+Vendas!R$8)</f>
        <v>0</v>
      </c>
      <c r="D393" s="7">
        <f t="shared" si="25"/>
        <v>0</v>
      </c>
      <c r="E393" s="7">
        <f t="shared" si="26"/>
        <v>1</v>
      </c>
      <c r="F393" s="7" t="str">
        <f>Vendas!R$383</f>
        <v/>
      </c>
      <c r="G393" s="166">
        <f t="shared" si="27"/>
        <v>0</v>
      </c>
      <c r="H393" s="167">
        <f t="shared" si="28"/>
        <v>0</v>
      </c>
      <c r="I393" s="158">
        <f t="shared" si="29"/>
        <v>0</v>
      </c>
      <c r="J393" s="127">
        <f t="shared" si="30"/>
        <v>0</v>
      </c>
    </row>
    <row r="394" ht="14.25" customHeight="1">
      <c r="A394" s="165" t="str">
        <f t="shared" si="24"/>
        <v/>
      </c>
      <c r="B394" s="7">
        <f>B276*(1+Vendas!R$8)</f>
        <v>0</v>
      </c>
      <c r="C394" s="7">
        <f>C276*(1+Vendas!R$8)</f>
        <v>0</v>
      </c>
      <c r="D394" s="7">
        <f t="shared" si="25"/>
        <v>0</v>
      </c>
      <c r="E394" s="7">
        <f t="shared" si="26"/>
        <v>1</v>
      </c>
      <c r="F394" s="7" t="str">
        <f>Vendas!R$393</f>
        <v/>
      </c>
      <c r="G394" s="166">
        <f t="shared" si="27"/>
        <v>0</v>
      </c>
      <c r="H394" s="167">
        <f t="shared" si="28"/>
        <v>0</v>
      </c>
      <c r="I394" s="158">
        <f t="shared" si="29"/>
        <v>0</v>
      </c>
      <c r="J394" s="127">
        <f t="shared" si="30"/>
        <v>0</v>
      </c>
    </row>
    <row r="395" ht="14.25" customHeight="1">
      <c r="A395" s="165" t="str">
        <f t="shared" si="24"/>
        <v/>
      </c>
      <c r="B395" s="7">
        <f>B277*(1+Vendas!R$8)</f>
        <v>0</v>
      </c>
      <c r="C395" s="7">
        <f>C277*(1+Vendas!R$8)</f>
        <v>0</v>
      </c>
      <c r="D395" s="7">
        <f t="shared" si="25"/>
        <v>0</v>
      </c>
      <c r="E395" s="7">
        <f t="shared" si="26"/>
        <v>1</v>
      </c>
      <c r="F395" s="7" t="str">
        <f>Vendas!R$403</f>
        <v/>
      </c>
      <c r="G395" s="166">
        <f t="shared" si="27"/>
        <v>0</v>
      </c>
      <c r="H395" s="167">
        <f t="shared" si="28"/>
        <v>0</v>
      </c>
      <c r="I395" s="158">
        <f t="shared" si="29"/>
        <v>0</v>
      </c>
      <c r="J395" s="127">
        <f t="shared" si="30"/>
        <v>0</v>
      </c>
    </row>
    <row r="396" ht="14.25" customHeight="1">
      <c r="A396" s="165" t="str">
        <f t="shared" si="24"/>
        <v/>
      </c>
      <c r="B396" s="7">
        <f>B278*(1+Vendas!R$8)</f>
        <v>0</v>
      </c>
      <c r="C396" s="7">
        <f>C278*(1+Vendas!R$8)</f>
        <v>0</v>
      </c>
      <c r="D396" s="7">
        <f t="shared" si="25"/>
        <v>0</v>
      </c>
      <c r="E396" s="7">
        <f t="shared" si="26"/>
        <v>1</v>
      </c>
      <c r="F396" s="7" t="str">
        <f>Vendas!R$413</f>
        <v/>
      </c>
      <c r="G396" s="166">
        <f t="shared" si="27"/>
        <v>0</v>
      </c>
      <c r="H396" s="167">
        <f t="shared" si="28"/>
        <v>0</v>
      </c>
      <c r="I396" s="158">
        <f t="shared" si="29"/>
        <v>0</v>
      </c>
      <c r="J396" s="127">
        <f t="shared" si="30"/>
        <v>0</v>
      </c>
    </row>
    <row r="397" ht="14.25" customHeight="1">
      <c r="A397" s="165" t="str">
        <f t="shared" si="24"/>
        <v/>
      </c>
      <c r="B397" s="7">
        <f>B279*(1+Vendas!R$8)</f>
        <v>0</v>
      </c>
      <c r="C397" s="7">
        <f>C279*(1+Vendas!R$8)</f>
        <v>0</v>
      </c>
      <c r="D397" s="7">
        <f t="shared" si="25"/>
        <v>0</v>
      </c>
      <c r="E397" s="7">
        <f t="shared" si="26"/>
        <v>1</v>
      </c>
      <c r="F397" s="7" t="str">
        <f>Vendas!R$423</f>
        <v/>
      </c>
      <c r="G397" s="166">
        <f t="shared" si="27"/>
        <v>0</v>
      </c>
      <c r="H397" s="167">
        <f t="shared" si="28"/>
        <v>0</v>
      </c>
      <c r="I397" s="158">
        <f t="shared" si="29"/>
        <v>0</v>
      </c>
      <c r="J397" s="127">
        <f t="shared" si="30"/>
        <v>0</v>
      </c>
    </row>
    <row r="398" ht="14.25" customHeight="1">
      <c r="A398" s="165" t="str">
        <f t="shared" si="24"/>
        <v/>
      </c>
      <c r="B398" s="7">
        <f>B280*(1+Vendas!R$8)</f>
        <v>0</v>
      </c>
      <c r="C398" s="7">
        <f>C280*(1+Vendas!R$8)</f>
        <v>0</v>
      </c>
      <c r="D398" s="7">
        <f t="shared" si="25"/>
        <v>0</v>
      </c>
      <c r="E398" s="7">
        <f t="shared" si="26"/>
        <v>1</v>
      </c>
      <c r="F398" s="7" t="str">
        <f>Vendas!R$433</f>
        <v/>
      </c>
      <c r="G398" s="166">
        <f t="shared" si="27"/>
        <v>0</v>
      </c>
      <c r="H398" s="167">
        <f t="shared" si="28"/>
        <v>0</v>
      </c>
      <c r="I398" s="158">
        <f t="shared" si="29"/>
        <v>0</v>
      </c>
      <c r="J398" s="127">
        <f t="shared" si="30"/>
        <v>0</v>
      </c>
    </row>
    <row r="399" ht="14.25" customHeight="1">
      <c r="A399" s="165" t="str">
        <f t="shared" si="24"/>
        <v/>
      </c>
      <c r="B399" s="7">
        <f>B281*(1+Vendas!R$8)</f>
        <v>0</v>
      </c>
      <c r="C399" s="7">
        <f>C281*(1+Vendas!R$8)</f>
        <v>0</v>
      </c>
      <c r="D399" s="7">
        <f t="shared" si="25"/>
        <v>0</v>
      </c>
      <c r="E399" s="7">
        <f t="shared" si="26"/>
        <v>1</v>
      </c>
      <c r="F399" s="7" t="str">
        <f>Vendas!R$443</f>
        <v/>
      </c>
      <c r="G399" s="166">
        <f t="shared" si="27"/>
        <v>0</v>
      </c>
      <c r="H399" s="167">
        <f t="shared" si="28"/>
        <v>0</v>
      </c>
      <c r="I399" s="158">
        <f t="shared" si="29"/>
        <v>0</v>
      </c>
      <c r="J399" s="127">
        <f t="shared" si="30"/>
        <v>0</v>
      </c>
    </row>
    <row r="400" ht="14.25" customHeight="1">
      <c r="A400" s="165" t="str">
        <f t="shared" si="24"/>
        <v/>
      </c>
      <c r="B400" s="7">
        <f>B282*(1+Vendas!R$8)</f>
        <v>0</v>
      </c>
      <c r="C400" s="7">
        <f>C282*(1+Vendas!R$8)</f>
        <v>0</v>
      </c>
      <c r="D400" s="7">
        <f t="shared" si="25"/>
        <v>0</v>
      </c>
      <c r="E400" s="7">
        <f t="shared" si="26"/>
        <v>1</v>
      </c>
      <c r="F400" s="7" t="str">
        <f>Vendas!R$453</f>
        <v/>
      </c>
      <c r="G400" s="166">
        <f t="shared" si="27"/>
        <v>0</v>
      </c>
      <c r="H400" s="167">
        <f t="shared" si="28"/>
        <v>0</v>
      </c>
      <c r="I400" s="158">
        <f t="shared" si="29"/>
        <v>0</v>
      </c>
      <c r="J400" s="127">
        <f t="shared" si="30"/>
        <v>0</v>
      </c>
    </row>
    <row r="401" ht="14.25" customHeight="1">
      <c r="A401" s="165" t="str">
        <f t="shared" si="24"/>
        <v/>
      </c>
      <c r="B401" s="7">
        <f>B283*(1+Vendas!R$8)</f>
        <v>0</v>
      </c>
      <c r="C401" s="7">
        <f>C283*(1+Vendas!R$8)</f>
        <v>0</v>
      </c>
      <c r="D401" s="7">
        <f t="shared" si="25"/>
        <v>0</v>
      </c>
      <c r="E401" s="7">
        <f t="shared" si="26"/>
        <v>1</v>
      </c>
      <c r="F401" s="7" t="str">
        <f>Vendas!R$463</f>
        <v/>
      </c>
      <c r="G401" s="166">
        <f t="shared" si="27"/>
        <v>0</v>
      </c>
      <c r="H401" s="167">
        <f t="shared" si="28"/>
        <v>0</v>
      </c>
      <c r="I401" s="158">
        <f t="shared" si="29"/>
        <v>0</v>
      </c>
      <c r="J401" s="127">
        <f t="shared" si="30"/>
        <v>0</v>
      </c>
    </row>
    <row r="402" ht="14.25" customHeight="1">
      <c r="A402" s="165" t="str">
        <f t="shared" si="24"/>
        <v/>
      </c>
      <c r="B402" s="7">
        <f>B284*(1+Vendas!R$8)</f>
        <v>0</v>
      </c>
      <c r="C402" s="7">
        <f>C284*(1+Vendas!R$8)</f>
        <v>0</v>
      </c>
      <c r="D402" s="7">
        <f t="shared" si="25"/>
        <v>0</v>
      </c>
      <c r="E402" s="7">
        <f t="shared" si="26"/>
        <v>1</v>
      </c>
      <c r="F402" s="7" t="str">
        <f>Vendas!R$473</f>
        <v/>
      </c>
      <c r="G402" s="166">
        <f t="shared" si="27"/>
        <v>0</v>
      </c>
      <c r="H402" s="167">
        <f t="shared" si="28"/>
        <v>0</v>
      </c>
      <c r="I402" s="158">
        <f t="shared" si="29"/>
        <v>0</v>
      </c>
      <c r="J402" s="127">
        <f t="shared" si="30"/>
        <v>0</v>
      </c>
    </row>
    <row r="403" ht="14.25" customHeight="1">
      <c r="A403" s="165" t="str">
        <f t="shared" si="24"/>
        <v/>
      </c>
      <c r="B403" s="7">
        <f>B285*(1+Vendas!R$8)</f>
        <v>0</v>
      </c>
      <c r="C403" s="7">
        <f>C285*(1+Vendas!R$8)</f>
        <v>0</v>
      </c>
      <c r="D403" s="7">
        <f t="shared" si="25"/>
        <v>0</v>
      </c>
      <c r="E403" s="7">
        <f t="shared" si="26"/>
        <v>1</v>
      </c>
      <c r="F403" s="7" t="str">
        <f>Vendas!R$483</f>
        <v/>
      </c>
      <c r="G403" s="166">
        <f t="shared" si="27"/>
        <v>0</v>
      </c>
      <c r="H403" s="167">
        <f t="shared" si="28"/>
        <v>0</v>
      </c>
      <c r="I403" s="158">
        <f t="shared" si="29"/>
        <v>0</v>
      </c>
      <c r="J403" s="127">
        <f t="shared" si="30"/>
        <v>0</v>
      </c>
    </row>
    <row r="404" ht="14.25" customHeight="1">
      <c r="A404" s="165" t="str">
        <f t="shared" si="24"/>
        <v/>
      </c>
      <c r="B404" s="7">
        <f>B286*(1+Vendas!R$8)</f>
        <v>0</v>
      </c>
      <c r="C404" s="7">
        <f>C286*(1+Vendas!R$8)</f>
        <v>0</v>
      </c>
      <c r="D404" s="7">
        <f t="shared" si="25"/>
        <v>0</v>
      </c>
      <c r="E404" s="7">
        <f t="shared" si="26"/>
        <v>1</v>
      </c>
      <c r="F404" s="7" t="str">
        <f>Vendas!R$493</f>
        <v/>
      </c>
      <c r="G404" s="166">
        <f t="shared" si="27"/>
        <v>0</v>
      </c>
      <c r="H404" s="167">
        <f t="shared" si="28"/>
        <v>0</v>
      </c>
      <c r="I404" s="158">
        <f t="shared" si="29"/>
        <v>0</v>
      </c>
      <c r="J404" s="127">
        <f t="shared" si="30"/>
        <v>0</v>
      </c>
    </row>
    <row r="405" ht="14.25" customHeight="1">
      <c r="A405" s="165" t="str">
        <f t="shared" si="24"/>
        <v/>
      </c>
      <c r="B405" s="7">
        <f>B287*(1+Vendas!R$8)</f>
        <v>0</v>
      </c>
      <c r="C405" s="7">
        <f>C287*(1+Vendas!R$8)</f>
        <v>0</v>
      </c>
      <c r="D405" s="7">
        <f t="shared" si="25"/>
        <v>0</v>
      </c>
      <c r="E405" s="7">
        <f t="shared" si="26"/>
        <v>1</v>
      </c>
      <c r="F405" s="7" t="str">
        <f>Vendas!R$503</f>
        <v/>
      </c>
      <c r="G405" s="166">
        <f t="shared" si="27"/>
        <v>0</v>
      </c>
      <c r="H405" s="167">
        <f t="shared" si="28"/>
        <v>0</v>
      </c>
      <c r="I405" s="158">
        <f t="shared" si="29"/>
        <v>0</v>
      </c>
      <c r="J405" s="127">
        <f t="shared" si="30"/>
        <v>0</v>
      </c>
    </row>
    <row r="406" ht="14.25" customHeight="1">
      <c r="A406" s="165" t="str">
        <f t="shared" si="24"/>
        <v/>
      </c>
      <c r="B406" s="7">
        <f>B288*(1+Vendas!R$8)</f>
        <v>0</v>
      </c>
      <c r="C406" s="7">
        <f>C288*(1+Vendas!R$8)</f>
        <v>0</v>
      </c>
      <c r="D406" s="7">
        <f t="shared" si="25"/>
        <v>0</v>
      </c>
      <c r="E406" s="7">
        <f t="shared" si="26"/>
        <v>1</v>
      </c>
      <c r="F406" s="7" t="str">
        <f>Vendas!R$513</f>
        <v/>
      </c>
      <c r="G406" s="166">
        <f t="shared" si="27"/>
        <v>0</v>
      </c>
      <c r="H406" s="167">
        <f t="shared" si="28"/>
        <v>0</v>
      </c>
      <c r="I406" s="158">
        <f t="shared" si="29"/>
        <v>0</v>
      </c>
      <c r="J406" s="127">
        <f t="shared" si="30"/>
        <v>0</v>
      </c>
    </row>
    <row r="407" ht="14.25" customHeight="1">
      <c r="A407" s="165" t="str">
        <f t="shared" si="24"/>
        <v/>
      </c>
      <c r="B407" s="7">
        <f>B289*(1+Vendas!R$8)</f>
        <v>0</v>
      </c>
      <c r="C407" s="7">
        <f>C289*(1+Vendas!R$8)</f>
        <v>0</v>
      </c>
      <c r="D407" s="7">
        <f t="shared" si="25"/>
        <v>0</v>
      </c>
      <c r="E407" s="7">
        <f t="shared" si="26"/>
        <v>1</v>
      </c>
      <c r="F407" s="7" t="str">
        <f>Vendas!R$523</f>
        <v/>
      </c>
      <c r="G407" s="166">
        <f t="shared" si="27"/>
        <v>0</v>
      </c>
      <c r="H407" s="167">
        <f t="shared" si="28"/>
        <v>0</v>
      </c>
      <c r="I407" s="158">
        <f t="shared" si="29"/>
        <v>0</v>
      </c>
      <c r="J407" s="127">
        <f t="shared" si="30"/>
        <v>0</v>
      </c>
    </row>
    <row r="408" ht="14.25" customHeight="1">
      <c r="A408" s="165" t="str">
        <f t="shared" si="24"/>
        <v/>
      </c>
      <c r="B408" s="7">
        <f>B290*(1+Vendas!R$8)</f>
        <v>0</v>
      </c>
      <c r="C408" s="7">
        <f>C290*(1+Vendas!R$8)</f>
        <v>0</v>
      </c>
      <c r="D408" s="7">
        <f t="shared" si="25"/>
        <v>0</v>
      </c>
      <c r="E408" s="7">
        <f t="shared" si="26"/>
        <v>1</v>
      </c>
      <c r="F408" s="7" t="str">
        <f>Vendas!R$533</f>
        <v/>
      </c>
      <c r="G408" s="166">
        <f t="shared" si="27"/>
        <v>0</v>
      </c>
      <c r="H408" s="167">
        <f t="shared" si="28"/>
        <v>0</v>
      </c>
      <c r="I408" s="158">
        <f t="shared" si="29"/>
        <v>0</v>
      </c>
      <c r="J408" s="127">
        <f t="shared" si="30"/>
        <v>0</v>
      </c>
    </row>
    <row r="409" ht="14.25" customHeight="1">
      <c r="A409" s="165" t="str">
        <f t="shared" si="24"/>
        <v/>
      </c>
      <c r="B409" s="7">
        <f>B291*(1+Vendas!R$8)</f>
        <v>0</v>
      </c>
      <c r="C409" s="7">
        <f>C291*(1+Vendas!R$8)</f>
        <v>0</v>
      </c>
      <c r="D409" s="7">
        <f t="shared" si="25"/>
        <v>0</v>
      </c>
      <c r="E409" s="7">
        <f t="shared" si="26"/>
        <v>1</v>
      </c>
      <c r="F409" s="7" t="str">
        <f>Vendas!R$543</f>
        <v/>
      </c>
      <c r="G409" s="166">
        <f t="shared" si="27"/>
        <v>0</v>
      </c>
      <c r="H409" s="167">
        <f t="shared" si="28"/>
        <v>0</v>
      </c>
      <c r="I409" s="158">
        <f t="shared" si="29"/>
        <v>0</v>
      </c>
      <c r="J409" s="127">
        <f t="shared" si="30"/>
        <v>0</v>
      </c>
    </row>
    <row r="410" ht="14.25" customHeight="1">
      <c r="A410" s="165" t="str">
        <f t="shared" si="24"/>
        <v/>
      </c>
      <c r="B410" s="7">
        <f>B292*(1+Vendas!R$8)</f>
        <v>0</v>
      </c>
      <c r="C410" s="7">
        <f>C292*(1+Vendas!R$8)</f>
        <v>0</v>
      </c>
      <c r="D410" s="7">
        <f t="shared" si="25"/>
        <v>0</v>
      </c>
      <c r="E410" s="7">
        <f t="shared" si="26"/>
        <v>1</v>
      </c>
      <c r="F410" s="7" t="str">
        <f>Vendas!R$553</f>
        <v/>
      </c>
      <c r="G410" s="166">
        <f t="shared" si="27"/>
        <v>0</v>
      </c>
      <c r="H410" s="167">
        <f t="shared" si="28"/>
        <v>0</v>
      </c>
      <c r="I410" s="158">
        <f t="shared" si="29"/>
        <v>0</v>
      </c>
      <c r="J410" s="127">
        <f t="shared" si="30"/>
        <v>0</v>
      </c>
    </row>
    <row r="411" ht="14.25" customHeight="1">
      <c r="A411" s="165" t="str">
        <f t="shared" si="24"/>
        <v/>
      </c>
      <c r="B411" s="7">
        <f>B293*(1+Vendas!R$8)</f>
        <v>0</v>
      </c>
      <c r="C411" s="7">
        <f>C293*(1+Vendas!R$8)</f>
        <v>0</v>
      </c>
      <c r="D411" s="7">
        <f t="shared" si="25"/>
        <v>0</v>
      </c>
      <c r="E411" s="7">
        <f t="shared" si="26"/>
        <v>1</v>
      </c>
      <c r="F411" s="7" t="str">
        <f>Vendas!R$563</f>
        <v/>
      </c>
      <c r="G411" s="166">
        <f t="shared" si="27"/>
        <v>0</v>
      </c>
      <c r="H411" s="167">
        <f t="shared" si="28"/>
        <v>0</v>
      </c>
      <c r="I411" s="158">
        <f t="shared" si="29"/>
        <v>0</v>
      </c>
      <c r="J411" s="127">
        <f t="shared" si="30"/>
        <v>0</v>
      </c>
    </row>
    <row r="412" ht="14.25" customHeight="1">
      <c r="A412" s="165" t="str">
        <f t="shared" si="24"/>
        <v/>
      </c>
      <c r="B412" s="7">
        <f>B294*(1+Vendas!R$8)</f>
        <v>0</v>
      </c>
      <c r="C412" s="7">
        <f>C294*(1+Vendas!R$8)</f>
        <v>0</v>
      </c>
      <c r="D412" s="7">
        <f t="shared" si="25"/>
        <v>0</v>
      </c>
      <c r="E412" s="7">
        <f t="shared" si="26"/>
        <v>1</v>
      </c>
      <c r="F412" s="7" t="str">
        <f>Vendas!R$573</f>
        <v/>
      </c>
      <c r="G412" s="166">
        <f t="shared" si="27"/>
        <v>0</v>
      </c>
      <c r="H412" s="167">
        <f t="shared" si="28"/>
        <v>0</v>
      </c>
      <c r="I412" s="158">
        <f t="shared" si="29"/>
        <v>0</v>
      </c>
      <c r="J412" s="127">
        <f t="shared" si="30"/>
        <v>0</v>
      </c>
    </row>
    <row r="413" ht="14.25" customHeight="1">
      <c r="A413" s="165" t="str">
        <f t="shared" si="24"/>
        <v/>
      </c>
      <c r="B413" s="7">
        <f>B295*(1+Vendas!R$8)</f>
        <v>0</v>
      </c>
      <c r="C413" s="7">
        <f>C295*(1+Vendas!R$8)</f>
        <v>0</v>
      </c>
      <c r="D413" s="7">
        <f t="shared" si="25"/>
        <v>0</v>
      </c>
      <c r="E413" s="7">
        <f t="shared" si="26"/>
        <v>1</v>
      </c>
      <c r="F413" s="7" t="str">
        <f>Vendas!R$583</f>
        <v/>
      </c>
      <c r="G413" s="166">
        <f t="shared" si="27"/>
        <v>0</v>
      </c>
      <c r="H413" s="167">
        <f t="shared" si="28"/>
        <v>0</v>
      </c>
      <c r="I413" s="158">
        <f t="shared" si="29"/>
        <v>0</v>
      </c>
      <c r="J413" s="127">
        <f t="shared" si="30"/>
        <v>0</v>
      </c>
    </row>
    <row r="414" ht="14.25" customHeight="1">
      <c r="A414" s="165" t="str">
        <f t="shared" si="24"/>
        <v/>
      </c>
      <c r="B414" s="7">
        <f>B296*(1+Vendas!R$8)</f>
        <v>0</v>
      </c>
      <c r="C414" s="7">
        <f>C296*(1+Vendas!R$8)</f>
        <v>0</v>
      </c>
      <c r="D414" s="7">
        <f t="shared" si="25"/>
        <v>0</v>
      </c>
      <c r="E414" s="7">
        <f t="shared" si="26"/>
        <v>1</v>
      </c>
      <c r="F414" s="7" t="str">
        <f>Vendas!R$593</f>
        <v/>
      </c>
      <c r="G414" s="166">
        <f t="shared" si="27"/>
        <v>0</v>
      </c>
      <c r="H414" s="167">
        <f t="shared" si="28"/>
        <v>0</v>
      </c>
      <c r="I414" s="158">
        <f t="shared" si="29"/>
        <v>0</v>
      </c>
      <c r="J414" s="127">
        <f t="shared" si="30"/>
        <v>0</v>
      </c>
    </row>
    <row r="415" ht="14.25" customHeight="1">
      <c r="A415" s="165" t="str">
        <f t="shared" si="24"/>
        <v/>
      </c>
      <c r="B415" s="7">
        <f>B297*(1+Vendas!R$8)</f>
        <v>0</v>
      </c>
      <c r="C415" s="7">
        <f>C297*(1+Vendas!R$8)</f>
        <v>0</v>
      </c>
      <c r="D415" s="7">
        <f t="shared" si="25"/>
        <v>0</v>
      </c>
      <c r="E415" s="7">
        <f t="shared" si="26"/>
        <v>1</v>
      </c>
      <c r="F415" s="7" t="str">
        <f>Vendas!R$603</f>
        <v/>
      </c>
      <c r="G415" s="166">
        <f t="shared" si="27"/>
        <v>0</v>
      </c>
      <c r="H415" s="167">
        <f t="shared" si="28"/>
        <v>0</v>
      </c>
      <c r="I415" s="158">
        <f t="shared" si="29"/>
        <v>0</v>
      </c>
      <c r="J415" s="127">
        <f t="shared" si="30"/>
        <v>0</v>
      </c>
    </row>
    <row r="416" ht="14.25" customHeight="1">
      <c r="A416" s="165" t="str">
        <f t="shared" si="24"/>
        <v/>
      </c>
      <c r="B416" s="7">
        <f>B298*(1+Vendas!R$8)</f>
        <v>0</v>
      </c>
      <c r="C416" s="7">
        <f>C298*(1+Vendas!R$8)</f>
        <v>0</v>
      </c>
      <c r="D416" s="7">
        <f t="shared" si="25"/>
        <v>0</v>
      </c>
      <c r="E416" s="7">
        <f t="shared" si="26"/>
        <v>1</v>
      </c>
      <c r="F416" s="7" t="str">
        <f>Vendas!R$613</f>
        <v/>
      </c>
      <c r="G416" s="166">
        <f t="shared" si="27"/>
        <v>0</v>
      </c>
      <c r="H416" s="167">
        <f t="shared" si="28"/>
        <v>0</v>
      </c>
      <c r="I416" s="158">
        <f t="shared" si="29"/>
        <v>0</v>
      </c>
      <c r="J416" s="127">
        <f t="shared" si="30"/>
        <v>0</v>
      </c>
    </row>
    <row r="417" ht="14.25" customHeight="1">
      <c r="A417" s="165" t="str">
        <f t="shared" si="24"/>
        <v/>
      </c>
      <c r="B417" s="7">
        <f>B299*(1+Vendas!R$8)</f>
        <v>0</v>
      </c>
      <c r="C417" s="7">
        <f>C299*(1+Vendas!R$8)</f>
        <v>0</v>
      </c>
      <c r="D417" s="7">
        <f t="shared" si="25"/>
        <v>0</v>
      </c>
      <c r="E417" s="7">
        <f t="shared" si="26"/>
        <v>1</v>
      </c>
      <c r="F417" s="7" t="str">
        <f>Vendas!R$623</f>
        <v/>
      </c>
      <c r="G417" s="166">
        <f t="shared" si="27"/>
        <v>0</v>
      </c>
      <c r="H417" s="167">
        <f t="shared" si="28"/>
        <v>0</v>
      </c>
      <c r="I417" s="158">
        <f t="shared" si="29"/>
        <v>0</v>
      </c>
      <c r="J417" s="127">
        <f t="shared" si="30"/>
        <v>0</v>
      </c>
    </row>
    <row r="418" ht="14.25" customHeight="1">
      <c r="A418" s="165" t="str">
        <f t="shared" si="24"/>
        <v/>
      </c>
      <c r="B418" s="7">
        <f>B300*(1+Vendas!R$8)</f>
        <v>0</v>
      </c>
      <c r="C418" s="7">
        <f>C300*(1+Vendas!R$8)</f>
        <v>0</v>
      </c>
      <c r="D418" s="7">
        <f t="shared" si="25"/>
        <v>0</v>
      </c>
      <c r="E418" s="7">
        <f t="shared" si="26"/>
        <v>1</v>
      </c>
      <c r="F418" s="7" t="str">
        <f>Vendas!R$633</f>
        <v/>
      </c>
      <c r="G418" s="166">
        <f t="shared" si="27"/>
        <v>0</v>
      </c>
      <c r="H418" s="167">
        <f t="shared" si="28"/>
        <v>0</v>
      </c>
      <c r="I418" s="158">
        <f t="shared" si="29"/>
        <v>0</v>
      </c>
      <c r="J418" s="127">
        <f t="shared" si="30"/>
        <v>0</v>
      </c>
    </row>
    <row r="419" ht="14.25" customHeight="1">
      <c r="A419" s="165" t="str">
        <f t="shared" si="24"/>
        <v/>
      </c>
      <c r="B419" s="7">
        <f>B301*(1+Vendas!R$8)</f>
        <v>0</v>
      </c>
      <c r="C419" s="7">
        <f>C301*(1+Vendas!R$8)</f>
        <v>0</v>
      </c>
      <c r="D419" s="7">
        <f t="shared" si="25"/>
        <v>0</v>
      </c>
      <c r="E419" s="7">
        <f t="shared" si="26"/>
        <v>1</v>
      </c>
      <c r="F419" s="7" t="str">
        <f>Vendas!R$643</f>
        <v/>
      </c>
      <c r="G419" s="166">
        <f t="shared" si="27"/>
        <v>0</v>
      </c>
      <c r="H419" s="167">
        <f t="shared" si="28"/>
        <v>0</v>
      </c>
      <c r="I419" s="158">
        <f t="shared" si="29"/>
        <v>0</v>
      </c>
      <c r="J419" s="127">
        <f t="shared" si="30"/>
        <v>0</v>
      </c>
    </row>
    <row r="420" ht="14.25" customHeight="1">
      <c r="A420" s="165" t="str">
        <f t="shared" si="24"/>
        <v/>
      </c>
      <c r="B420" s="7">
        <f>B302*(1+Vendas!R$8)</f>
        <v>0</v>
      </c>
      <c r="C420" s="7">
        <f>C302*(1+Vendas!R$8)</f>
        <v>0</v>
      </c>
      <c r="D420" s="7">
        <f t="shared" si="25"/>
        <v>0</v>
      </c>
      <c r="E420" s="7">
        <f t="shared" si="26"/>
        <v>1</v>
      </c>
      <c r="F420" s="7" t="str">
        <f>Vendas!R$653</f>
        <v/>
      </c>
      <c r="G420" s="166">
        <f t="shared" si="27"/>
        <v>0</v>
      </c>
      <c r="H420" s="167">
        <f t="shared" si="28"/>
        <v>0</v>
      </c>
      <c r="I420" s="158">
        <f t="shared" si="29"/>
        <v>0</v>
      </c>
      <c r="J420" s="127">
        <f t="shared" si="30"/>
        <v>0</v>
      </c>
    </row>
    <row r="421" ht="14.25" customHeight="1">
      <c r="A421" s="165" t="str">
        <f t="shared" si="24"/>
        <v/>
      </c>
      <c r="B421" s="7">
        <f>B303*(1+Vendas!R$8)</f>
        <v>0</v>
      </c>
      <c r="C421" s="7">
        <f>C303*(1+Vendas!R$8)</f>
        <v>0</v>
      </c>
      <c r="D421" s="7">
        <f t="shared" si="25"/>
        <v>0</v>
      </c>
      <c r="E421" s="7">
        <f t="shared" si="26"/>
        <v>1</v>
      </c>
      <c r="F421" s="7" t="str">
        <f>Vendas!R$663</f>
        <v/>
      </c>
      <c r="G421" s="166">
        <f t="shared" si="27"/>
        <v>0</v>
      </c>
      <c r="H421" s="167">
        <f t="shared" si="28"/>
        <v>0</v>
      </c>
      <c r="I421" s="158">
        <f t="shared" si="29"/>
        <v>0</v>
      </c>
      <c r="J421" s="127">
        <f t="shared" si="30"/>
        <v>0</v>
      </c>
    </row>
    <row r="422" ht="14.25" customHeight="1">
      <c r="A422" s="165" t="str">
        <f t="shared" si="24"/>
        <v/>
      </c>
      <c r="B422" s="7">
        <f>B304*(1+Vendas!R$8)</f>
        <v>0</v>
      </c>
      <c r="C422" s="7">
        <f>C304*(1+Vendas!R$8)</f>
        <v>0</v>
      </c>
      <c r="D422" s="7">
        <f t="shared" si="25"/>
        <v>0</v>
      </c>
      <c r="E422" s="7">
        <f t="shared" si="26"/>
        <v>1</v>
      </c>
      <c r="F422" s="7" t="str">
        <f>Vendas!R$673</f>
        <v/>
      </c>
      <c r="G422" s="166">
        <f t="shared" si="27"/>
        <v>0</v>
      </c>
      <c r="H422" s="167">
        <f t="shared" si="28"/>
        <v>0</v>
      </c>
      <c r="I422" s="158">
        <f t="shared" si="29"/>
        <v>0</v>
      </c>
      <c r="J422" s="127">
        <f t="shared" si="30"/>
        <v>0</v>
      </c>
    </row>
    <row r="423" ht="14.25" customHeight="1">
      <c r="A423" s="165" t="str">
        <f t="shared" si="24"/>
        <v/>
      </c>
      <c r="B423" s="7">
        <f>B305*(1+Vendas!R$8)</f>
        <v>0</v>
      </c>
      <c r="C423" s="7">
        <f>C305*(1+Vendas!R$8)</f>
        <v>0</v>
      </c>
      <c r="D423" s="7">
        <f t="shared" si="25"/>
        <v>0</v>
      </c>
      <c r="E423" s="7">
        <f t="shared" si="26"/>
        <v>1</v>
      </c>
      <c r="F423" s="7" t="str">
        <f>Vendas!R$683</f>
        <v/>
      </c>
      <c r="G423" s="166">
        <f t="shared" si="27"/>
        <v>0</v>
      </c>
      <c r="H423" s="167">
        <f t="shared" si="28"/>
        <v>0</v>
      </c>
      <c r="I423" s="158">
        <f t="shared" si="29"/>
        <v>0</v>
      </c>
      <c r="J423" s="127">
        <f t="shared" si="30"/>
        <v>0</v>
      </c>
    </row>
    <row r="424" ht="14.25" customHeight="1">
      <c r="A424" s="165" t="str">
        <f t="shared" si="24"/>
        <v/>
      </c>
      <c r="B424" s="7">
        <f>B306*(1+Vendas!R$8)</f>
        <v>0</v>
      </c>
      <c r="C424" s="7">
        <f>C306*(1+Vendas!R$8)</f>
        <v>0</v>
      </c>
      <c r="D424" s="7">
        <f t="shared" si="25"/>
        <v>0</v>
      </c>
      <c r="E424" s="7">
        <f t="shared" si="26"/>
        <v>1</v>
      </c>
      <c r="F424" s="7" t="str">
        <f>Vendas!R$693</f>
        <v/>
      </c>
      <c r="G424" s="166">
        <f t="shared" si="27"/>
        <v>0</v>
      </c>
      <c r="H424" s="167">
        <f t="shared" si="28"/>
        <v>0</v>
      </c>
      <c r="I424" s="158">
        <f t="shared" si="29"/>
        <v>0</v>
      </c>
      <c r="J424" s="127">
        <f t="shared" si="30"/>
        <v>0</v>
      </c>
    </row>
    <row r="425" ht="14.25" customHeight="1">
      <c r="A425" s="165" t="str">
        <f t="shared" si="24"/>
        <v/>
      </c>
      <c r="B425" s="7">
        <f>B307*(1+Vendas!R$8)</f>
        <v>0</v>
      </c>
      <c r="C425" s="7">
        <f>C307*(1+Vendas!R$8)</f>
        <v>0</v>
      </c>
      <c r="D425" s="7">
        <f t="shared" si="25"/>
        <v>0</v>
      </c>
      <c r="E425" s="7">
        <f t="shared" si="26"/>
        <v>1</v>
      </c>
      <c r="F425" s="7" t="str">
        <f>Vendas!R$703</f>
        <v/>
      </c>
      <c r="G425" s="166">
        <f t="shared" si="27"/>
        <v>0</v>
      </c>
      <c r="H425" s="167">
        <f t="shared" si="28"/>
        <v>0</v>
      </c>
      <c r="I425" s="158">
        <f t="shared" si="29"/>
        <v>0</v>
      </c>
      <c r="J425" s="127">
        <f t="shared" si="30"/>
        <v>0</v>
      </c>
    </row>
    <row r="426" ht="14.25" customHeight="1">
      <c r="A426" s="165" t="str">
        <f t="shared" si="24"/>
        <v/>
      </c>
      <c r="B426" s="7">
        <f>B308*(1+Vendas!R$8)</f>
        <v>0</v>
      </c>
      <c r="C426" s="7">
        <f>C308*(1+Vendas!R$8)</f>
        <v>0</v>
      </c>
      <c r="D426" s="7">
        <f t="shared" si="25"/>
        <v>0</v>
      </c>
      <c r="E426" s="7">
        <f t="shared" si="26"/>
        <v>1</v>
      </c>
      <c r="F426" s="7" t="str">
        <f>Vendas!R$713</f>
        <v/>
      </c>
      <c r="G426" s="166">
        <f t="shared" si="27"/>
        <v>0</v>
      </c>
      <c r="H426" s="167">
        <f t="shared" si="28"/>
        <v>0</v>
      </c>
      <c r="I426" s="158">
        <f t="shared" si="29"/>
        <v>0</v>
      </c>
      <c r="J426" s="127">
        <f t="shared" si="30"/>
        <v>0</v>
      </c>
    </row>
    <row r="427" ht="14.25" customHeight="1">
      <c r="A427" s="165" t="str">
        <f t="shared" si="24"/>
        <v/>
      </c>
      <c r="B427" s="7">
        <f>B309*(1+Vendas!R$8)</f>
        <v>0</v>
      </c>
      <c r="C427" s="7">
        <f>C309*(1+Vendas!R$8)</f>
        <v>0</v>
      </c>
      <c r="D427" s="7">
        <f t="shared" si="25"/>
        <v>0</v>
      </c>
      <c r="E427" s="7">
        <f t="shared" si="26"/>
        <v>1</v>
      </c>
      <c r="F427" s="7" t="str">
        <f>Vendas!R$723</f>
        <v/>
      </c>
      <c r="G427" s="166">
        <f t="shared" si="27"/>
        <v>0</v>
      </c>
      <c r="H427" s="167">
        <f t="shared" si="28"/>
        <v>0</v>
      </c>
      <c r="I427" s="158">
        <f t="shared" si="29"/>
        <v>0</v>
      </c>
      <c r="J427" s="127">
        <f t="shared" si="30"/>
        <v>0</v>
      </c>
    </row>
    <row r="428" ht="14.25" customHeight="1">
      <c r="A428" s="165" t="str">
        <f t="shared" si="24"/>
        <v/>
      </c>
      <c r="B428" s="7">
        <f>B310*(1+Vendas!R$8)</f>
        <v>0</v>
      </c>
      <c r="C428" s="7">
        <f>C310*(1+Vendas!R$8)</f>
        <v>0</v>
      </c>
      <c r="D428" s="7">
        <f t="shared" si="25"/>
        <v>0</v>
      </c>
      <c r="E428" s="7">
        <f t="shared" si="26"/>
        <v>1</v>
      </c>
      <c r="F428" s="7" t="str">
        <f>Vendas!R$733</f>
        <v/>
      </c>
      <c r="G428" s="166">
        <f t="shared" si="27"/>
        <v>0</v>
      </c>
      <c r="H428" s="167">
        <f t="shared" si="28"/>
        <v>0</v>
      </c>
      <c r="I428" s="158">
        <f t="shared" si="29"/>
        <v>0</v>
      </c>
      <c r="J428" s="127">
        <f t="shared" si="30"/>
        <v>0</v>
      </c>
    </row>
    <row r="429" ht="14.25" customHeight="1">
      <c r="A429" s="165" t="str">
        <f t="shared" si="24"/>
        <v/>
      </c>
      <c r="B429" s="7">
        <f>B311*(1+Vendas!R$8)</f>
        <v>0</v>
      </c>
      <c r="C429" s="7">
        <f>C311*(1+Vendas!R$8)</f>
        <v>0</v>
      </c>
      <c r="D429" s="7">
        <f t="shared" si="25"/>
        <v>0</v>
      </c>
      <c r="E429" s="7">
        <f t="shared" si="26"/>
        <v>1</v>
      </c>
      <c r="F429" s="7" t="str">
        <f>Vendas!R$743</f>
        <v/>
      </c>
      <c r="G429" s="166">
        <f t="shared" si="27"/>
        <v>0</v>
      </c>
      <c r="H429" s="167">
        <f t="shared" si="28"/>
        <v>0</v>
      </c>
      <c r="I429" s="158">
        <f t="shared" si="29"/>
        <v>0</v>
      </c>
      <c r="J429" s="127">
        <f t="shared" si="30"/>
        <v>0</v>
      </c>
    </row>
    <row r="430" ht="14.25" customHeight="1">
      <c r="A430" s="165" t="str">
        <f t="shared" si="24"/>
        <v/>
      </c>
      <c r="B430" s="7">
        <f>B312*(1+Vendas!R$8)</f>
        <v>0</v>
      </c>
      <c r="C430" s="7">
        <f>C312*(1+Vendas!R$8)</f>
        <v>0</v>
      </c>
      <c r="D430" s="7">
        <f t="shared" si="25"/>
        <v>0</v>
      </c>
      <c r="E430" s="7">
        <f t="shared" si="26"/>
        <v>1</v>
      </c>
      <c r="F430" s="7" t="str">
        <f>Vendas!R$753</f>
        <v/>
      </c>
      <c r="G430" s="166">
        <f t="shared" si="27"/>
        <v>0</v>
      </c>
      <c r="H430" s="167">
        <f t="shared" si="28"/>
        <v>0</v>
      </c>
      <c r="I430" s="158">
        <f t="shared" si="29"/>
        <v>0</v>
      </c>
      <c r="J430" s="127">
        <f t="shared" si="30"/>
        <v>0</v>
      </c>
    </row>
    <row r="431" ht="14.25" customHeight="1">
      <c r="A431" s="165" t="str">
        <f t="shared" si="24"/>
        <v/>
      </c>
      <c r="B431" s="7">
        <f>B313*(1+Vendas!R$8)</f>
        <v>0</v>
      </c>
      <c r="C431" s="7">
        <f>C313*(1+Vendas!R$8)</f>
        <v>0</v>
      </c>
      <c r="D431" s="7">
        <f t="shared" si="25"/>
        <v>0</v>
      </c>
      <c r="E431" s="7">
        <f t="shared" si="26"/>
        <v>1</v>
      </c>
      <c r="F431" s="7" t="str">
        <f>Vendas!R$763</f>
        <v/>
      </c>
      <c r="G431" s="166">
        <f t="shared" si="27"/>
        <v>0</v>
      </c>
      <c r="H431" s="167">
        <f t="shared" si="28"/>
        <v>0</v>
      </c>
      <c r="I431" s="158">
        <f t="shared" si="29"/>
        <v>0</v>
      </c>
      <c r="J431" s="127">
        <f t="shared" si="30"/>
        <v>0</v>
      </c>
    </row>
    <row r="432" ht="14.25" customHeight="1">
      <c r="A432" s="165" t="str">
        <f t="shared" si="24"/>
        <v/>
      </c>
      <c r="B432" s="7">
        <f>B314*(1+Vendas!R$8)</f>
        <v>0</v>
      </c>
      <c r="C432" s="7">
        <f>C314*(1+Vendas!R$8)</f>
        <v>0</v>
      </c>
      <c r="D432" s="7">
        <f t="shared" si="25"/>
        <v>0</v>
      </c>
      <c r="E432" s="7">
        <f t="shared" si="26"/>
        <v>1</v>
      </c>
      <c r="F432" s="7" t="str">
        <f>Vendas!R$773</f>
        <v/>
      </c>
      <c r="G432" s="166">
        <f t="shared" si="27"/>
        <v>0</v>
      </c>
      <c r="H432" s="167">
        <f t="shared" si="28"/>
        <v>0</v>
      </c>
      <c r="I432" s="158">
        <f t="shared" si="29"/>
        <v>0</v>
      </c>
      <c r="J432" s="127">
        <f t="shared" si="30"/>
        <v>0</v>
      </c>
    </row>
    <row r="433" ht="14.25" customHeight="1">
      <c r="A433" s="165" t="str">
        <f t="shared" si="24"/>
        <v/>
      </c>
      <c r="B433" s="7">
        <f>B315*(1+Vendas!R$8)</f>
        <v>0</v>
      </c>
      <c r="C433" s="7">
        <f>C315*(1+Vendas!R$8)</f>
        <v>0</v>
      </c>
      <c r="D433" s="7">
        <f t="shared" si="25"/>
        <v>0</v>
      </c>
      <c r="E433" s="7">
        <f t="shared" si="26"/>
        <v>1</v>
      </c>
      <c r="F433" s="7" t="str">
        <f>Vendas!R$783</f>
        <v/>
      </c>
      <c r="G433" s="166">
        <f t="shared" si="27"/>
        <v>0</v>
      </c>
      <c r="H433" s="167">
        <f t="shared" si="28"/>
        <v>0</v>
      </c>
      <c r="I433" s="158">
        <f t="shared" si="29"/>
        <v>0</v>
      </c>
      <c r="J433" s="127">
        <f t="shared" si="30"/>
        <v>0</v>
      </c>
    </row>
    <row r="434" ht="14.25" customHeight="1">
      <c r="A434" s="165" t="str">
        <f t="shared" si="24"/>
        <v/>
      </c>
      <c r="B434" s="7">
        <f>B316*(1+Vendas!R$8)</f>
        <v>0</v>
      </c>
      <c r="C434" s="7">
        <f>C316*(1+Vendas!R$8)</f>
        <v>0</v>
      </c>
      <c r="D434" s="7">
        <f t="shared" si="25"/>
        <v>0</v>
      </c>
      <c r="E434" s="7">
        <f t="shared" si="26"/>
        <v>1</v>
      </c>
      <c r="F434" s="7" t="str">
        <f>Vendas!R$793</f>
        <v/>
      </c>
      <c r="G434" s="166">
        <f t="shared" si="27"/>
        <v>0</v>
      </c>
      <c r="H434" s="167">
        <f t="shared" si="28"/>
        <v>0</v>
      </c>
      <c r="I434" s="158">
        <f t="shared" si="29"/>
        <v>0</v>
      </c>
      <c r="J434" s="127">
        <f t="shared" si="30"/>
        <v>0</v>
      </c>
    </row>
    <row r="435" ht="14.25" customHeight="1">
      <c r="A435" s="165" t="str">
        <f t="shared" si="24"/>
        <v/>
      </c>
      <c r="B435" s="7">
        <f>B317*(1+Vendas!R$8)</f>
        <v>0</v>
      </c>
      <c r="C435" s="7">
        <f>C317*(1+Vendas!R$8)</f>
        <v>0</v>
      </c>
      <c r="D435" s="7">
        <f t="shared" si="25"/>
        <v>0</v>
      </c>
      <c r="E435" s="7">
        <f t="shared" si="26"/>
        <v>1</v>
      </c>
      <c r="F435" s="7" t="str">
        <f>Vendas!R$803</f>
        <v/>
      </c>
      <c r="G435" s="166">
        <f t="shared" si="27"/>
        <v>0</v>
      </c>
      <c r="H435" s="167">
        <f t="shared" si="28"/>
        <v>0</v>
      </c>
      <c r="I435" s="158">
        <f t="shared" si="29"/>
        <v>0</v>
      </c>
      <c r="J435" s="127">
        <f t="shared" si="30"/>
        <v>0</v>
      </c>
    </row>
    <row r="436" ht="14.25" customHeight="1">
      <c r="A436" s="165" t="str">
        <f t="shared" si="24"/>
        <v/>
      </c>
      <c r="B436" s="7">
        <f>B318*(1+Vendas!R$8)</f>
        <v>0</v>
      </c>
      <c r="C436" s="7">
        <f>C318*(1+Vendas!R$8)</f>
        <v>0</v>
      </c>
      <c r="D436" s="7">
        <f t="shared" si="25"/>
        <v>0</v>
      </c>
      <c r="E436" s="7">
        <f t="shared" si="26"/>
        <v>1</v>
      </c>
      <c r="F436" s="7" t="str">
        <f>Vendas!R$813</f>
        <v/>
      </c>
      <c r="G436" s="166">
        <f t="shared" si="27"/>
        <v>0</v>
      </c>
      <c r="H436" s="167">
        <f t="shared" si="28"/>
        <v>0</v>
      </c>
      <c r="I436" s="158">
        <f t="shared" si="29"/>
        <v>0</v>
      </c>
      <c r="J436" s="127">
        <f t="shared" si="30"/>
        <v>0</v>
      </c>
    </row>
    <row r="437" ht="14.25" customHeight="1">
      <c r="A437" s="165" t="str">
        <f t="shared" si="24"/>
        <v/>
      </c>
      <c r="B437" s="7">
        <f>B319*(1+Vendas!R$8)</f>
        <v>0</v>
      </c>
      <c r="C437" s="7">
        <f>C319*(1+Vendas!R$8)</f>
        <v>0</v>
      </c>
      <c r="D437" s="7">
        <f t="shared" si="25"/>
        <v>0</v>
      </c>
      <c r="E437" s="7">
        <f t="shared" si="26"/>
        <v>1</v>
      </c>
      <c r="F437" s="7" t="str">
        <f>Vendas!R$823</f>
        <v/>
      </c>
      <c r="G437" s="166">
        <f t="shared" si="27"/>
        <v>0</v>
      </c>
      <c r="H437" s="167">
        <f t="shared" si="28"/>
        <v>0</v>
      </c>
      <c r="I437" s="158">
        <f t="shared" si="29"/>
        <v>0</v>
      </c>
      <c r="J437" s="127">
        <f t="shared" si="30"/>
        <v>0</v>
      </c>
    </row>
    <row r="438" ht="14.25" customHeight="1">
      <c r="A438" s="165" t="str">
        <f t="shared" si="24"/>
        <v/>
      </c>
      <c r="B438" s="7">
        <f>B320*(1+Vendas!R$8)</f>
        <v>0</v>
      </c>
      <c r="C438" s="7">
        <f>C320*(1+Vendas!R$8)</f>
        <v>0</v>
      </c>
      <c r="D438" s="7">
        <f t="shared" si="25"/>
        <v>0</v>
      </c>
      <c r="E438" s="7">
        <f t="shared" si="26"/>
        <v>1</v>
      </c>
      <c r="F438" s="7" t="str">
        <f>Vendas!R$833</f>
        <v/>
      </c>
      <c r="G438" s="166">
        <f t="shared" si="27"/>
        <v>0</v>
      </c>
      <c r="H438" s="167">
        <f t="shared" si="28"/>
        <v>0</v>
      </c>
      <c r="I438" s="158">
        <f t="shared" si="29"/>
        <v>0</v>
      </c>
      <c r="J438" s="127">
        <f t="shared" si="30"/>
        <v>0</v>
      </c>
    </row>
    <row r="439" ht="14.25" customHeight="1">
      <c r="A439" s="165" t="str">
        <f t="shared" si="24"/>
        <v/>
      </c>
      <c r="B439" s="7">
        <f>B321*(1+Vendas!R$8)</f>
        <v>0</v>
      </c>
      <c r="C439" s="7">
        <f>C321*(1+Vendas!R$8)</f>
        <v>0</v>
      </c>
      <c r="D439" s="7">
        <f t="shared" si="25"/>
        <v>0</v>
      </c>
      <c r="E439" s="7">
        <f t="shared" si="26"/>
        <v>1</v>
      </c>
      <c r="F439" s="7" t="str">
        <f>Vendas!R$843</f>
        <v/>
      </c>
      <c r="G439" s="166">
        <f t="shared" si="27"/>
        <v>0</v>
      </c>
      <c r="H439" s="167">
        <f t="shared" si="28"/>
        <v>0</v>
      </c>
      <c r="I439" s="158">
        <f t="shared" si="29"/>
        <v>0</v>
      </c>
      <c r="J439" s="127">
        <f t="shared" si="30"/>
        <v>0</v>
      </c>
    </row>
    <row r="440" ht="14.25" customHeight="1">
      <c r="A440" s="165" t="str">
        <f t="shared" si="24"/>
        <v/>
      </c>
      <c r="B440" s="7">
        <f>B322*(1+Vendas!R$8)</f>
        <v>0</v>
      </c>
      <c r="C440" s="7">
        <f>C322*(1+Vendas!R$8)</f>
        <v>0</v>
      </c>
      <c r="D440" s="7">
        <f t="shared" si="25"/>
        <v>0</v>
      </c>
      <c r="E440" s="7">
        <f t="shared" si="26"/>
        <v>1</v>
      </c>
      <c r="F440" s="7" t="str">
        <f>Vendas!R$853</f>
        <v/>
      </c>
      <c r="G440" s="166">
        <f t="shared" si="27"/>
        <v>0</v>
      </c>
      <c r="H440" s="167">
        <f t="shared" si="28"/>
        <v>0</v>
      </c>
      <c r="I440" s="158">
        <f t="shared" si="29"/>
        <v>0</v>
      </c>
      <c r="J440" s="127">
        <f t="shared" si="30"/>
        <v>0</v>
      </c>
    </row>
    <row r="441" ht="14.25" customHeight="1">
      <c r="A441" s="165" t="str">
        <f t="shared" si="24"/>
        <v/>
      </c>
      <c r="B441" s="7">
        <f>B323*(1+Vendas!R$8)</f>
        <v>0</v>
      </c>
      <c r="C441" s="7">
        <f>C323*(1+Vendas!R$8)</f>
        <v>0</v>
      </c>
      <c r="D441" s="7">
        <f t="shared" si="25"/>
        <v>0</v>
      </c>
      <c r="E441" s="7">
        <f t="shared" si="26"/>
        <v>1</v>
      </c>
      <c r="F441" s="7" t="str">
        <f>Vendas!R$863</f>
        <v/>
      </c>
      <c r="G441" s="166">
        <f t="shared" si="27"/>
        <v>0</v>
      </c>
      <c r="H441" s="167">
        <f t="shared" si="28"/>
        <v>0</v>
      </c>
      <c r="I441" s="158">
        <f t="shared" si="29"/>
        <v>0</v>
      </c>
      <c r="J441" s="127">
        <f t="shared" si="30"/>
        <v>0</v>
      </c>
    </row>
    <row r="442" ht="14.25" customHeight="1">
      <c r="A442" s="165" t="str">
        <f t="shared" si="24"/>
        <v/>
      </c>
      <c r="B442" s="7">
        <f>B324*(1+Vendas!R$8)</f>
        <v>0</v>
      </c>
      <c r="C442" s="7">
        <f>C324*(1+Vendas!R$8)</f>
        <v>0</v>
      </c>
      <c r="D442" s="7">
        <f t="shared" si="25"/>
        <v>0</v>
      </c>
      <c r="E442" s="7">
        <f t="shared" si="26"/>
        <v>1</v>
      </c>
      <c r="F442" s="7" t="str">
        <f>Vendas!R$873</f>
        <v/>
      </c>
      <c r="G442" s="166">
        <f t="shared" si="27"/>
        <v>0</v>
      </c>
      <c r="H442" s="167">
        <f t="shared" si="28"/>
        <v>0</v>
      </c>
      <c r="I442" s="158">
        <f t="shared" si="29"/>
        <v>0</v>
      </c>
      <c r="J442" s="127">
        <f t="shared" si="30"/>
        <v>0</v>
      </c>
    </row>
    <row r="443" ht="14.25" customHeight="1">
      <c r="A443" s="165" t="str">
        <f t="shared" si="24"/>
        <v/>
      </c>
      <c r="B443" s="7">
        <f>B325*(1+Vendas!R$8)</f>
        <v>0</v>
      </c>
      <c r="C443" s="7">
        <f>C325*(1+Vendas!R$8)</f>
        <v>0</v>
      </c>
      <c r="D443" s="7">
        <f t="shared" si="25"/>
        <v>0</v>
      </c>
      <c r="E443" s="7">
        <f t="shared" si="26"/>
        <v>1</v>
      </c>
      <c r="F443" s="7" t="str">
        <f>Vendas!R$883</f>
        <v/>
      </c>
      <c r="G443" s="166">
        <f t="shared" si="27"/>
        <v>0</v>
      </c>
      <c r="H443" s="167">
        <f t="shared" si="28"/>
        <v>0</v>
      </c>
      <c r="I443" s="158">
        <f t="shared" si="29"/>
        <v>0</v>
      </c>
      <c r="J443" s="127">
        <f t="shared" si="30"/>
        <v>0</v>
      </c>
    </row>
    <row r="444" ht="14.25" customHeight="1">
      <c r="A444" s="165" t="str">
        <f t="shared" si="24"/>
        <v/>
      </c>
      <c r="B444" s="7">
        <f>B326*(1+Vendas!R$8)</f>
        <v>0</v>
      </c>
      <c r="C444" s="7">
        <f>C326*(1+Vendas!R$8)</f>
        <v>0</v>
      </c>
      <c r="D444" s="7">
        <f t="shared" si="25"/>
        <v>0</v>
      </c>
      <c r="E444" s="7">
        <f t="shared" si="26"/>
        <v>1</v>
      </c>
      <c r="F444" s="7" t="str">
        <f>Vendas!R$893</f>
        <v/>
      </c>
      <c r="G444" s="166">
        <f t="shared" si="27"/>
        <v>0</v>
      </c>
      <c r="H444" s="167">
        <f t="shared" si="28"/>
        <v>0</v>
      </c>
      <c r="I444" s="158">
        <f t="shared" si="29"/>
        <v>0</v>
      </c>
      <c r="J444" s="127">
        <f t="shared" si="30"/>
        <v>0</v>
      </c>
    </row>
    <row r="445" ht="14.25" customHeight="1">
      <c r="A445" s="165" t="str">
        <f t="shared" si="24"/>
        <v/>
      </c>
      <c r="B445" s="7">
        <f>B327*(1+Vendas!R$8)</f>
        <v>0</v>
      </c>
      <c r="C445" s="7">
        <f>C327*(1+Vendas!R$8)</f>
        <v>0</v>
      </c>
      <c r="D445" s="7">
        <f t="shared" si="25"/>
        <v>0</v>
      </c>
      <c r="E445" s="7">
        <f t="shared" si="26"/>
        <v>1</v>
      </c>
      <c r="F445" s="7" t="str">
        <f>Vendas!R$903</f>
        <v/>
      </c>
      <c r="G445" s="166">
        <f t="shared" si="27"/>
        <v>0</v>
      </c>
      <c r="H445" s="167">
        <f t="shared" si="28"/>
        <v>0</v>
      </c>
      <c r="I445" s="158">
        <f t="shared" si="29"/>
        <v>0</v>
      </c>
      <c r="J445" s="127">
        <f t="shared" si="30"/>
        <v>0</v>
      </c>
    </row>
    <row r="446" ht="14.25" customHeight="1">
      <c r="A446" s="165" t="str">
        <f t="shared" si="24"/>
        <v/>
      </c>
      <c r="B446" s="7">
        <f>B328*(1+Vendas!R$8)</f>
        <v>0</v>
      </c>
      <c r="C446" s="7">
        <f>C328*(1+Vendas!R$8)</f>
        <v>0</v>
      </c>
      <c r="D446" s="7">
        <f t="shared" si="25"/>
        <v>0</v>
      </c>
      <c r="E446" s="7">
        <f t="shared" si="26"/>
        <v>1</v>
      </c>
      <c r="F446" s="7" t="str">
        <f>Vendas!R$913</f>
        <v/>
      </c>
      <c r="G446" s="166">
        <f t="shared" si="27"/>
        <v>0</v>
      </c>
      <c r="H446" s="167">
        <f t="shared" si="28"/>
        <v>0</v>
      </c>
      <c r="I446" s="158">
        <f t="shared" si="29"/>
        <v>0</v>
      </c>
      <c r="J446" s="127">
        <f t="shared" si="30"/>
        <v>0</v>
      </c>
    </row>
    <row r="447" ht="14.25" customHeight="1">
      <c r="A447" s="165" t="str">
        <f t="shared" si="24"/>
        <v/>
      </c>
      <c r="B447" s="7">
        <f>B329*(1+Vendas!R$8)</f>
        <v>0</v>
      </c>
      <c r="C447" s="7">
        <f>C329*(1+Vendas!R$8)</f>
        <v>0</v>
      </c>
      <c r="D447" s="7">
        <f t="shared" si="25"/>
        <v>0</v>
      </c>
      <c r="E447" s="7">
        <f t="shared" si="26"/>
        <v>1</v>
      </c>
      <c r="F447" s="7" t="str">
        <f>Vendas!R$923</f>
        <v/>
      </c>
      <c r="G447" s="166">
        <f t="shared" si="27"/>
        <v>0</v>
      </c>
      <c r="H447" s="167">
        <f t="shared" si="28"/>
        <v>0</v>
      </c>
      <c r="I447" s="158">
        <f t="shared" si="29"/>
        <v>0</v>
      </c>
      <c r="J447" s="127">
        <f t="shared" si="30"/>
        <v>0</v>
      </c>
    </row>
    <row r="448" ht="14.25" customHeight="1">
      <c r="A448" s="165" t="str">
        <f t="shared" si="24"/>
        <v/>
      </c>
      <c r="B448" s="7">
        <f>B330*(1+Vendas!R$8)</f>
        <v>0</v>
      </c>
      <c r="C448" s="7">
        <f>C330*(1+Vendas!R$8)</f>
        <v>0</v>
      </c>
      <c r="D448" s="7">
        <f t="shared" si="25"/>
        <v>0</v>
      </c>
      <c r="E448" s="7">
        <f t="shared" si="26"/>
        <v>1</v>
      </c>
      <c r="F448" s="7" t="str">
        <f>Vendas!R$933</f>
        <v/>
      </c>
      <c r="G448" s="166">
        <f t="shared" si="27"/>
        <v>0</v>
      </c>
      <c r="H448" s="167">
        <f t="shared" si="28"/>
        <v>0</v>
      </c>
      <c r="I448" s="158">
        <f t="shared" si="29"/>
        <v>0</v>
      </c>
      <c r="J448" s="127">
        <f t="shared" si="30"/>
        <v>0</v>
      </c>
    </row>
    <row r="449" ht="14.25" customHeight="1">
      <c r="A449" s="165" t="str">
        <f t="shared" si="24"/>
        <v/>
      </c>
      <c r="B449" s="7">
        <f>B331*(1+Vendas!R$8)</f>
        <v>0</v>
      </c>
      <c r="C449" s="7">
        <f>C331*(1+Vendas!R$8)</f>
        <v>0</v>
      </c>
      <c r="D449" s="7">
        <f t="shared" si="25"/>
        <v>0</v>
      </c>
      <c r="E449" s="7">
        <f t="shared" si="26"/>
        <v>1</v>
      </c>
      <c r="F449" s="7" t="str">
        <f>Vendas!R$943</f>
        <v/>
      </c>
      <c r="G449" s="166">
        <f t="shared" si="27"/>
        <v>0</v>
      </c>
      <c r="H449" s="167">
        <f t="shared" si="28"/>
        <v>0</v>
      </c>
      <c r="I449" s="158">
        <f t="shared" si="29"/>
        <v>0</v>
      </c>
      <c r="J449" s="127">
        <f t="shared" si="30"/>
        <v>0</v>
      </c>
    </row>
    <row r="450" ht="14.25" customHeight="1">
      <c r="A450" s="165" t="str">
        <f t="shared" si="24"/>
        <v/>
      </c>
      <c r="B450" s="7">
        <f>B332*(1+Vendas!R$8)</f>
        <v>0</v>
      </c>
      <c r="C450" s="7">
        <f>C332*(1+Vendas!R$8)</f>
        <v>0</v>
      </c>
      <c r="D450" s="7">
        <f t="shared" si="25"/>
        <v>0</v>
      </c>
      <c r="E450" s="7">
        <f t="shared" si="26"/>
        <v>1</v>
      </c>
      <c r="F450" s="7" t="str">
        <f>Vendas!R$953</f>
        <v/>
      </c>
      <c r="G450" s="166">
        <f t="shared" si="27"/>
        <v>0</v>
      </c>
      <c r="H450" s="167">
        <f t="shared" si="28"/>
        <v>0</v>
      </c>
      <c r="I450" s="158">
        <f t="shared" si="29"/>
        <v>0</v>
      </c>
      <c r="J450" s="127">
        <f t="shared" si="30"/>
        <v>0</v>
      </c>
    </row>
    <row r="451" ht="14.25" customHeight="1">
      <c r="A451" s="165" t="str">
        <f t="shared" si="24"/>
        <v/>
      </c>
      <c r="B451" s="7">
        <f>B333*(1+Vendas!R$8)</f>
        <v>0</v>
      </c>
      <c r="C451" s="7">
        <f>C333*(1+Vendas!R$8)</f>
        <v>0</v>
      </c>
      <c r="D451" s="7">
        <f t="shared" si="25"/>
        <v>0</v>
      </c>
      <c r="E451" s="7">
        <f t="shared" si="26"/>
        <v>1</v>
      </c>
      <c r="F451" s="7" t="str">
        <f>Vendas!R$963</f>
        <v/>
      </c>
      <c r="G451" s="166">
        <f t="shared" si="27"/>
        <v>0</v>
      </c>
      <c r="H451" s="167">
        <f t="shared" si="28"/>
        <v>0</v>
      </c>
      <c r="I451" s="158">
        <f t="shared" si="29"/>
        <v>0</v>
      </c>
      <c r="J451" s="127">
        <f t="shared" si="30"/>
        <v>0</v>
      </c>
    </row>
    <row r="452" ht="14.25" customHeight="1">
      <c r="A452" s="165" t="str">
        <f t="shared" si="24"/>
        <v/>
      </c>
      <c r="B452" s="7">
        <f>B334*(1+Vendas!R$8)</f>
        <v>0</v>
      </c>
      <c r="C452" s="7">
        <f>C334*(1+Vendas!R$8)</f>
        <v>0</v>
      </c>
      <c r="D452" s="7">
        <f t="shared" si="25"/>
        <v>0</v>
      </c>
      <c r="E452" s="7">
        <f t="shared" si="26"/>
        <v>1</v>
      </c>
      <c r="F452" s="7" t="str">
        <f>Vendas!R$973</f>
        <v/>
      </c>
      <c r="G452" s="166">
        <f t="shared" si="27"/>
        <v>0</v>
      </c>
      <c r="H452" s="167">
        <f t="shared" si="28"/>
        <v>0</v>
      </c>
      <c r="I452" s="158">
        <f t="shared" si="29"/>
        <v>0</v>
      </c>
      <c r="J452" s="127">
        <f t="shared" si="30"/>
        <v>0</v>
      </c>
    </row>
    <row r="453" ht="14.25" customHeight="1">
      <c r="A453" s="165" t="str">
        <f t="shared" si="24"/>
        <v/>
      </c>
      <c r="B453" s="7">
        <f>B335*(1+Vendas!R$8)</f>
        <v>0</v>
      </c>
      <c r="C453" s="7">
        <f>C335*(1+Vendas!R$8)</f>
        <v>0</v>
      </c>
      <c r="D453" s="7">
        <f t="shared" si="25"/>
        <v>0</v>
      </c>
      <c r="E453" s="7">
        <f t="shared" si="26"/>
        <v>1</v>
      </c>
      <c r="F453" s="7" t="str">
        <f>Vendas!R$983</f>
        <v/>
      </c>
      <c r="G453" s="166">
        <f t="shared" si="27"/>
        <v>0</v>
      </c>
      <c r="H453" s="167">
        <f t="shared" si="28"/>
        <v>0</v>
      </c>
      <c r="I453" s="158">
        <f t="shared" si="29"/>
        <v>0</v>
      </c>
      <c r="J453" s="127">
        <f t="shared" si="30"/>
        <v>0</v>
      </c>
    </row>
    <row r="454" ht="14.25" customHeight="1">
      <c r="A454" s="165" t="str">
        <f t="shared" si="24"/>
        <v/>
      </c>
      <c r="B454" s="7">
        <f>B336*(1+Vendas!R$8)</f>
        <v>0</v>
      </c>
      <c r="C454" s="7">
        <f>C336*(1+Vendas!R$8)</f>
        <v>0</v>
      </c>
      <c r="D454" s="7">
        <f t="shared" si="25"/>
        <v>0</v>
      </c>
      <c r="E454" s="7">
        <f t="shared" si="26"/>
        <v>1</v>
      </c>
      <c r="F454" s="7" t="str">
        <f>Vendas!R$993</f>
        <v/>
      </c>
      <c r="G454" s="166">
        <f t="shared" si="27"/>
        <v>0</v>
      </c>
      <c r="H454" s="167">
        <f t="shared" si="28"/>
        <v>0</v>
      </c>
      <c r="I454" s="158">
        <f t="shared" si="29"/>
        <v>0</v>
      </c>
      <c r="J454" s="127">
        <f t="shared" si="30"/>
        <v>0</v>
      </c>
    </row>
    <row r="455" ht="14.25" customHeight="1">
      <c r="A455" s="165" t="str">
        <f t="shared" si="24"/>
        <v/>
      </c>
      <c r="B455" s="7">
        <f>B337*(1+Vendas!R$8)</f>
        <v>0</v>
      </c>
      <c r="C455" s="7">
        <f>C337*(1+Vendas!R$8)</f>
        <v>0</v>
      </c>
      <c r="D455" s="7">
        <f t="shared" si="25"/>
        <v>0</v>
      </c>
      <c r="E455" s="7">
        <f t="shared" si="26"/>
        <v>1</v>
      </c>
      <c r="F455" s="7" t="str">
        <f>Vendas!R$1003</f>
        <v/>
      </c>
      <c r="G455" s="166">
        <f t="shared" si="27"/>
        <v>0</v>
      </c>
      <c r="H455" s="167">
        <f t="shared" si="28"/>
        <v>0</v>
      </c>
      <c r="I455" s="158">
        <f t="shared" si="29"/>
        <v>0</v>
      </c>
      <c r="J455" s="127">
        <f t="shared" si="30"/>
        <v>0</v>
      </c>
    </row>
    <row r="456" ht="14.25" customHeight="1">
      <c r="A456" s="165" t="str">
        <f t="shared" si="24"/>
        <v/>
      </c>
      <c r="B456" s="7">
        <f>B338*(1+Vendas!R$8)</f>
        <v>0</v>
      </c>
      <c r="C456" s="7">
        <f>C338*(1+Vendas!R$8)</f>
        <v>0</v>
      </c>
      <c r="D456" s="7">
        <f t="shared" si="25"/>
        <v>0</v>
      </c>
      <c r="E456" s="7">
        <f t="shared" si="26"/>
        <v>1</v>
      </c>
      <c r="F456" s="7" t="str">
        <f>Vendas!R$1013</f>
        <v/>
      </c>
      <c r="G456" s="166">
        <f t="shared" si="27"/>
        <v>0</v>
      </c>
      <c r="H456" s="167">
        <f t="shared" si="28"/>
        <v>0</v>
      </c>
      <c r="I456" s="158">
        <f t="shared" si="29"/>
        <v>0</v>
      </c>
      <c r="J456" s="127">
        <f t="shared" si="30"/>
        <v>0</v>
      </c>
    </row>
    <row r="457" ht="14.25" customHeight="1">
      <c r="A457" s="168"/>
      <c r="B457" s="100" t="s">
        <v>29</v>
      </c>
      <c r="C457" s="128"/>
      <c r="D457" s="128"/>
      <c r="E457" s="128"/>
      <c r="F457" s="127">
        <f t="shared" ref="F457:H457" si="31">SUM(F356:F456)</f>
        <v>721183.176</v>
      </c>
      <c r="G457" s="166">
        <f t="shared" si="31"/>
        <v>1.353572027</v>
      </c>
      <c r="H457" s="167">
        <f t="shared" si="31"/>
        <v>0.8203300662</v>
      </c>
      <c r="I457" s="158"/>
      <c r="J457" s="127">
        <f>SUM(J357:J456)</f>
        <v>284111.3167</v>
      </c>
    </row>
    <row r="458" ht="14.25" customHeight="1">
      <c r="A458" s="152" t="s">
        <v>72</v>
      </c>
      <c r="B458" s="127">
        <f>PeG!I$5</f>
        <v>721183.176</v>
      </c>
      <c r="C458" s="128"/>
      <c r="D458" s="128"/>
      <c r="E458" s="128"/>
      <c r="F458" s="127"/>
      <c r="G458" s="168"/>
      <c r="H458" s="168"/>
      <c r="I458" s="169"/>
    </row>
    <row r="459" ht="14.25" customHeight="1">
      <c r="A459" s="152" t="s">
        <v>406</v>
      </c>
      <c r="B459" s="127">
        <f>SUM(B460:B462)</f>
        <v>344153.128</v>
      </c>
      <c r="C459" s="168"/>
      <c r="D459" s="168"/>
      <c r="E459" s="168"/>
      <c r="F459" s="168"/>
      <c r="G459" s="168"/>
      <c r="H459" s="168"/>
      <c r="I459" s="169"/>
    </row>
    <row r="460" ht="14.25" customHeight="1">
      <c r="A460" s="152" t="s">
        <v>407</v>
      </c>
      <c r="B460" s="127">
        <f>-PeG!I$14</f>
        <v>3295.528</v>
      </c>
      <c r="C460" s="168"/>
      <c r="D460" s="168"/>
      <c r="E460" s="168"/>
      <c r="F460" s="168"/>
      <c r="G460" s="168"/>
      <c r="H460" s="168"/>
      <c r="I460" s="169"/>
    </row>
    <row r="461" ht="14.25" customHeight="1">
      <c r="A461" s="152" t="s">
        <v>408</v>
      </c>
      <c r="B461" s="127">
        <f>-PeG!I$12</f>
        <v>31188</v>
      </c>
      <c r="C461" s="168"/>
      <c r="D461" s="168"/>
      <c r="E461" s="168"/>
      <c r="F461" s="168"/>
      <c r="G461" s="168"/>
      <c r="H461" s="168"/>
      <c r="I461" s="169"/>
    </row>
    <row r="462" ht="14.25" customHeight="1">
      <c r="A462" s="152" t="s">
        <v>409</v>
      </c>
      <c r="B462" s="127">
        <f>-PeG!I$11</f>
        <v>309669.6</v>
      </c>
      <c r="C462" s="168"/>
      <c r="D462" s="168"/>
      <c r="E462" s="168"/>
      <c r="F462" s="168"/>
      <c r="G462" s="168"/>
      <c r="H462" s="168"/>
      <c r="I462" s="169"/>
    </row>
    <row r="463" ht="14.25" customHeight="1">
      <c r="A463" s="168"/>
      <c r="B463" s="127"/>
      <c r="C463" s="168"/>
      <c r="D463" s="168"/>
      <c r="E463" s="168"/>
      <c r="F463" s="168"/>
      <c r="G463" s="168"/>
      <c r="H463" s="168"/>
      <c r="I463" s="169"/>
    </row>
    <row r="464" ht="14.25" customHeight="1">
      <c r="A464" s="152" t="s">
        <v>412</v>
      </c>
      <c r="B464" s="127">
        <f>B459/H457</f>
        <v>419530.0674</v>
      </c>
      <c r="C464" s="168"/>
      <c r="D464" s="168"/>
      <c r="E464" s="168"/>
      <c r="F464" s="168"/>
      <c r="G464" s="168"/>
      <c r="H464" s="168"/>
      <c r="I464" s="169"/>
    </row>
    <row r="465" ht="14.25" customHeight="1">
      <c r="A465" s="168" t="s">
        <v>396</v>
      </c>
      <c r="B465" s="127">
        <f>B458-B464</f>
        <v>301653.1086</v>
      </c>
      <c r="C465" s="168"/>
      <c r="D465" s="168"/>
      <c r="E465" s="168"/>
      <c r="F465" s="168"/>
      <c r="G465" s="168"/>
      <c r="H465" s="168"/>
      <c r="I465" s="169"/>
    </row>
    <row r="466" ht="14.25" customHeight="1">
      <c r="A466" s="168"/>
      <c r="B466" s="127"/>
      <c r="C466" s="168"/>
      <c r="D466" s="168"/>
      <c r="E466" s="168"/>
      <c r="F466" s="168"/>
      <c r="G466" s="168"/>
      <c r="H466" s="168"/>
      <c r="I466" s="169"/>
    </row>
    <row r="467" ht="14.25" customHeight="1">
      <c r="A467" s="168"/>
      <c r="B467" s="168"/>
      <c r="C467" s="168"/>
      <c r="D467" s="168"/>
      <c r="E467" s="168"/>
      <c r="F467" s="168"/>
      <c r="G467" s="168"/>
      <c r="H467" s="168"/>
      <c r="I467" s="169"/>
    </row>
    <row r="468" ht="14.25" customHeight="1">
      <c r="A468" s="168"/>
      <c r="B468" s="168"/>
      <c r="C468" s="168"/>
      <c r="D468" s="168"/>
      <c r="E468" s="168"/>
      <c r="F468" s="168"/>
      <c r="G468" s="168"/>
      <c r="H468" s="168"/>
      <c r="I468" s="169"/>
    </row>
    <row r="469" ht="14.25" customHeight="1">
      <c r="A469" s="168"/>
      <c r="B469" s="168"/>
      <c r="C469" s="168"/>
      <c r="D469" s="168"/>
      <c r="E469" s="168"/>
      <c r="F469" s="168"/>
      <c r="G469" s="168"/>
      <c r="H469" s="168"/>
      <c r="I469" s="169"/>
    </row>
    <row r="470" ht="14.25" customHeight="1">
      <c r="A470" s="168"/>
      <c r="B470" s="168"/>
      <c r="C470" s="168"/>
      <c r="D470" s="168"/>
      <c r="E470" s="168"/>
      <c r="F470" s="168"/>
      <c r="G470" s="168"/>
      <c r="H470" s="168"/>
    </row>
    <row r="471" ht="14.25" customHeight="1">
      <c r="A471" s="168"/>
      <c r="B471" s="168"/>
      <c r="C471" s="168"/>
      <c r="D471" s="168"/>
      <c r="E471" s="168"/>
      <c r="F471" s="168"/>
      <c r="G471" s="168"/>
      <c r="H471" s="168"/>
    </row>
    <row r="472" ht="14.25" customHeight="1">
      <c r="A472" s="168"/>
      <c r="B472" s="168"/>
      <c r="C472" s="168"/>
      <c r="D472" s="168"/>
      <c r="E472" s="168"/>
      <c r="F472" s="168"/>
      <c r="G472" s="168"/>
      <c r="H472" s="168"/>
    </row>
    <row r="473" ht="14.25" customHeight="1">
      <c r="A473" s="164" t="s">
        <v>439</v>
      </c>
      <c r="B473" s="5" t="s">
        <v>440</v>
      </c>
      <c r="C473" s="5" t="s">
        <v>441</v>
      </c>
      <c r="D473" s="5" t="s">
        <v>442</v>
      </c>
      <c r="E473" s="5" t="s">
        <v>443</v>
      </c>
      <c r="F473" s="5" t="s">
        <v>419</v>
      </c>
      <c r="G473" s="5" t="s">
        <v>420</v>
      </c>
      <c r="H473" s="5" t="s">
        <v>421</v>
      </c>
      <c r="I473" s="5" t="s">
        <v>422</v>
      </c>
      <c r="J473" s="5" t="s">
        <v>423</v>
      </c>
    </row>
    <row r="474" ht="14.25" customHeight="1">
      <c r="A474" s="165" t="str">
        <f t="shared" ref="A474:A574" si="32">A356</f>
        <v>PRESTACIÓN DE SERVIZOS</v>
      </c>
      <c r="B474" s="7">
        <f>B356*(1+Vendas!S$8)</f>
        <v>25</v>
      </c>
      <c r="C474" s="7">
        <f>C356*(1+Vendas!S$8)</f>
        <v>0</v>
      </c>
      <c r="D474" s="7">
        <f t="shared" ref="D474:D574" si="33">IF(B474=0,0,C474/B474)</f>
        <v>0</v>
      </c>
      <c r="E474" s="7">
        <f t="shared" ref="E474:E574" si="34">1-D474</f>
        <v>1</v>
      </c>
      <c r="F474" s="7">
        <f>Vendas!S$13</f>
        <v>269098.2</v>
      </c>
      <c r="G474" s="166">
        <f t="shared" ref="G474:G574" si="35">IF(F$103=0,0,F474/F$103)</f>
        <v>0.5050641892</v>
      </c>
      <c r="H474" s="167">
        <f t="shared" ref="H474:H574" si="36">E474*G474</f>
        <v>0.5050641892</v>
      </c>
      <c r="I474" s="158">
        <f t="shared" ref="I474:I574" si="37">IF(G474&gt;0,ROUNDUP(B$228*G474/B474,0),0)</f>
        <v>9612</v>
      </c>
    </row>
    <row r="475" ht="14.25" customHeight="1">
      <c r="A475" s="165" t="str">
        <f t="shared" si="32"/>
        <v>PRODUTO 1</v>
      </c>
      <c r="B475" s="7">
        <f>B357*(1+Vendas!S$8)</f>
        <v>1200</v>
      </c>
      <c r="C475" s="7">
        <f>C357*(1+Vendas!S$8)</f>
        <v>720</v>
      </c>
      <c r="D475" s="7">
        <f t="shared" si="33"/>
        <v>0.6</v>
      </c>
      <c r="E475" s="7">
        <f t="shared" si="34"/>
        <v>0.4</v>
      </c>
      <c r="F475" s="7">
        <f>Vendas!S$23</f>
        <v>266407.218</v>
      </c>
      <c r="G475" s="166">
        <f t="shared" si="35"/>
        <v>0.5000135473</v>
      </c>
      <c r="H475" s="167">
        <f t="shared" si="36"/>
        <v>0.2000054189</v>
      </c>
      <c r="I475" s="158">
        <f t="shared" si="37"/>
        <v>199</v>
      </c>
      <c r="J475" s="127">
        <f t="shared" ref="J475:J574" si="38">IF(C475&gt;0,F475/B475*C475,0)</f>
        <v>159844.3308</v>
      </c>
    </row>
    <row r="476" ht="14.25" customHeight="1">
      <c r="A476" s="165" t="str">
        <f t="shared" si="32"/>
        <v>PRODUTO 2</v>
      </c>
      <c r="B476" s="7">
        <f>B358*(1+Vendas!S$8)</f>
        <v>500</v>
      </c>
      <c r="C476" s="7">
        <f>C358*(1+Vendas!S$8)</f>
        <v>310</v>
      </c>
      <c r="D476" s="7">
        <f t="shared" si="33"/>
        <v>0.62</v>
      </c>
      <c r="E476" s="7">
        <f t="shared" si="34"/>
        <v>0.38</v>
      </c>
      <c r="F476" s="7">
        <f>Vendas!S$33</f>
        <v>201823.65</v>
      </c>
      <c r="G476" s="166">
        <f t="shared" si="35"/>
        <v>0.3787981419</v>
      </c>
      <c r="H476" s="167">
        <f t="shared" si="36"/>
        <v>0.1439432939</v>
      </c>
      <c r="I476" s="158">
        <f t="shared" si="37"/>
        <v>361</v>
      </c>
      <c r="J476" s="127">
        <f t="shared" si="38"/>
        <v>125130.663</v>
      </c>
    </row>
    <row r="477" ht="14.25" customHeight="1">
      <c r="A477" s="165" t="str">
        <f t="shared" si="32"/>
        <v>PRODUTO 3</v>
      </c>
      <c r="B477" s="7">
        <f>B359*(1+Vendas!S$8)</f>
        <v>200</v>
      </c>
      <c r="C477" s="7">
        <f>C359*(1+Vendas!S$8)</f>
        <v>134</v>
      </c>
      <c r="D477" s="7">
        <f t="shared" si="33"/>
        <v>0.67</v>
      </c>
      <c r="E477" s="7">
        <f t="shared" si="34"/>
        <v>0.33</v>
      </c>
      <c r="F477" s="7">
        <f>Vendas!S$43</f>
        <v>19913.2668</v>
      </c>
      <c r="G477" s="166">
        <f t="shared" si="35"/>
        <v>0.03737475</v>
      </c>
      <c r="H477" s="167">
        <f t="shared" si="36"/>
        <v>0.0123336675</v>
      </c>
      <c r="I477" s="158">
        <f t="shared" si="37"/>
        <v>89</v>
      </c>
      <c r="J477" s="127">
        <f t="shared" si="38"/>
        <v>13341.88876</v>
      </c>
    </row>
    <row r="478" ht="14.25" customHeight="1">
      <c r="A478" s="165" t="str">
        <f t="shared" si="32"/>
        <v/>
      </c>
      <c r="B478" s="7">
        <f>B360*(1+Vendas!S$8)</f>
        <v>0</v>
      </c>
      <c r="C478" s="7">
        <f>C360*(1+Vendas!S$8)</f>
        <v>0</v>
      </c>
      <c r="D478" s="7">
        <f t="shared" si="33"/>
        <v>0</v>
      </c>
      <c r="E478" s="7">
        <f t="shared" si="34"/>
        <v>1</v>
      </c>
      <c r="F478" s="7" t="str">
        <f>Vendas!S$53</f>
        <v/>
      </c>
      <c r="G478" s="166">
        <f t="shared" si="35"/>
        <v>0</v>
      </c>
      <c r="H478" s="167">
        <f t="shared" si="36"/>
        <v>0</v>
      </c>
      <c r="I478" s="158">
        <f t="shared" si="37"/>
        <v>0</v>
      </c>
      <c r="J478" s="127">
        <f t="shared" si="38"/>
        <v>0</v>
      </c>
    </row>
    <row r="479" ht="14.25" customHeight="1">
      <c r="A479" s="165" t="str">
        <f t="shared" si="32"/>
        <v/>
      </c>
      <c r="B479" s="7">
        <f>B361*(1+Vendas!S$8)</f>
        <v>0</v>
      </c>
      <c r="C479" s="7">
        <f>C361*(1+Vendas!S$8)</f>
        <v>0</v>
      </c>
      <c r="D479" s="7">
        <f t="shared" si="33"/>
        <v>0</v>
      </c>
      <c r="E479" s="7">
        <f t="shared" si="34"/>
        <v>1</v>
      </c>
      <c r="F479" s="7" t="str">
        <f>Vendas!S$63</f>
        <v/>
      </c>
      <c r="G479" s="166">
        <f t="shared" si="35"/>
        <v>0</v>
      </c>
      <c r="H479" s="167">
        <f t="shared" si="36"/>
        <v>0</v>
      </c>
      <c r="I479" s="158">
        <f t="shared" si="37"/>
        <v>0</v>
      </c>
      <c r="J479" s="127">
        <f t="shared" si="38"/>
        <v>0</v>
      </c>
    </row>
    <row r="480" ht="14.25" customHeight="1">
      <c r="A480" s="165" t="str">
        <f t="shared" si="32"/>
        <v/>
      </c>
      <c r="B480" s="7">
        <f>B362*(1+Vendas!S$8)</f>
        <v>0</v>
      </c>
      <c r="C480" s="7">
        <f>C362*(1+Vendas!S$8)</f>
        <v>0</v>
      </c>
      <c r="D480" s="7">
        <f t="shared" si="33"/>
        <v>0</v>
      </c>
      <c r="E480" s="7">
        <f t="shared" si="34"/>
        <v>1</v>
      </c>
      <c r="F480" s="7" t="str">
        <f>Vendas!S$73</f>
        <v/>
      </c>
      <c r="G480" s="166">
        <f t="shared" si="35"/>
        <v>0</v>
      </c>
      <c r="H480" s="167">
        <f t="shared" si="36"/>
        <v>0</v>
      </c>
      <c r="I480" s="158">
        <f t="shared" si="37"/>
        <v>0</v>
      </c>
      <c r="J480" s="127">
        <f t="shared" si="38"/>
        <v>0</v>
      </c>
    </row>
    <row r="481" ht="14.25" customHeight="1">
      <c r="A481" s="165" t="str">
        <f t="shared" si="32"/>
        <v/>
      </c>
      <c r="B481" s="7">
        <f>B363*(1+Vendas!S$8)</f>
        <v>0</v>
      </c>
      <c r="C481" s="7">
        <f>C363*(1+Vendas!S$8)</f>
        <v>0</v>
      </c>
      <c r="D481" s="7">
        <f t="shared" si="33"/>
        <v>0</v>
      </c>
      <c r="E481" s="7">
        <f t="shared" si="34"/>
        <v>1</v>
      </c>
      <c r="F481" s="7" t="str">
        <f>Vendas!S$83</f>
        <v/>
      </c>
      <c r="G481" s="166">
        <f t="shared" si="35"/>
        <v>0</v>
      </c>
      <c r="H481" s="167">
        <f t="shared" si="36"/>
        <v>0</v>
      </c>
      <c r="I481" s="158">
        <f t="shared" si="37"/>
        <v>0</v>
      </c>
      <c r="J481" s="127">
        <f t="shared" si="38"/>
        <v>0</v>
      </c>
    </row>
    <row r="482" ht="14.25" customHeight="1">
      <c r="A482" s="165" t="str">
        <f t="shared" si="32"/>
        <v/>
      </c>
      <c r="B482" s="7">
        <f>B364*(1+Vendas!S$8)</f>
        <v>0</v>
      </c>
      <c r="C482" s="7">
        <f>C364*(1+Vendas!S$8)</f>
        <v>0</v>
      </c>
      <c r="D482" s="7">
        <f t="shared" si="33"/>
        <v>0</v>
      </c>
      <c r="E482" s="7">
        <f t="shared" si="34"/>
        <v>1</v>
      </c>
      <c r="F482" s="7" t="str">
        <f>Vendas!S$93</f>
        <v/>
      </c>
      <c r="G482" s="166">
        <f t="shared" si="35"/>
        <v>0</v>
      </c>
      <c r="H482" s="167">
        <f t="shared" si="36"/>
        <v>0</v>
      </c>
      <c r="I482" s="158">
        <f t="shared" si="37"/>
        <v>0</v>
      </c>
      <c r="J482" s="127">
        <f t="shared" si="38"/>
        <v>0</v>
      </c>
    </row>
    <row r="483" ht="14.25" customHeight="1">
      <c r="A483" s="165" t="str">
        <f t="shared" si="32"/>
        <v/>
      </c>
      <c r="B483" s="7">
        <f>B365*(1+Vendas!S$8)</f>
        <v>0</v>
      </c>
      <c r="C483" s="7">
        <f>C365*(1+Vendas!S$8)</f>
        <v>0</v>
      </c>
      <c r="D483" s="7">
        <f t="shared" si="33"/>
        <v>0</v>
      </c>
      <c r="E483" s="7">
        <f t="shared" si="34"/>
        <v>1</v>
      </c>
      <c r="F483" s="7" t="str">
        <f>Vendas!S$103</f>
        <v/>
      </c>
      <c r="G483" s="166">
        <f t="shared" si="35"/>
        <v>0</v>
      </c>
      <c r="H483" s="167">
        <f t="shared" si="36"/>
        <v>0</v>
      </c>
      <c r="I483" s="158">
        <f t="shared" si="37"/>
        <v>0</v>
      </c>
      <c r="J483" s="127">
        <f t="shared" si="38"/>
        <v>0</v>
      </c>
    </row>
    <row r="484" ht="14.25" customHeight="1">
      <c r="A484" s="165" t="str">
        <f t="shared" si="32"/>
        <v/>
      </c>
      <c r="B484" s="7">
        <f>B366*(1+Vendas!S$8)</f>
        <v>0</v>
      </c>
      <c r="C484" s="7">
        <f>C366*(1+Vendas!S$8)</f>
        <v>0</v>
      </c>
      <c r="D484" s="7">
        <f t="shared" si="33"/>
        <v>0</v>
      </c>
      <c r="E484" s="7">
        <f t="shared" si="34"/>
        <v>1</v>
      </c>
      <c r="F484" s="7" t="str">
        <f>Vendas!S$113</f>
        <v/>
      </c>
      <c r="G484" s="166">
        <f t="shared" si="35"/>
        <v>0</v>
      </c>
      <c r="H484" s="167">
        <f t="shared" si="36"/>
        <v>0</v>
      </c>
      <c r="I484" s="158">
        <f t="shared" si="37"/>
        <v>0</v>
      </c>
      <c r="J484" s="127">
        <f t="shared" si="38"/>
        <v>0</v>
      </c>
    </row>
    <row r="485" ht="14.25" customHeight="1">
      <c r="A485" s="165" t="str">
        <f t="shared" si="32"/>
        <v/>
      </c>
      <c r="B485" s="7">
        <f>B367*(1+Vendas!S$8)</f>
        <v>0</v>
      </c>
      <c r="C485" s="7">
        <f>C367*(1+Vendas!S$8)</f>
        <v>0</v>
      </c>
      <c r="D485" s="7">
        <f t="shared" si="33"/>
        <v>0</v>
      </c>
      <c r="E485" s="7">
        <f t="shared" si="34"/>
        <v>1</v>
      </c>
      <c r="F485" s="7" t="str">
        <f>Vendas!S$123</f>
        <v/>
      </c>
      <c r="G485" s="166">
        <f t="shared" si="35"/>
        <v>0</v>
      </c>
      <c r="H485" s="167">
        <f t="shared" si="36"/>
        <v>0</v>
      </c>
      <c r="I485" s="158">
        <f t="shared" si="37"/>
        <v>0</v>
      </c>
      <c r="J485" s="127">
        <f t="shared" si="38"/>
        <v>0</v>
      </c>
    </row>
    <row r="486" ht="14.25" customHeight="1">
      <c r="A486" s="165" t="str">
        <f t="shared" si="32"/>
        <v/>
      </c>
      <c r="B486" s="7">
        <f>B368*(1+Vendas!S$8)</f>
        <v>0</v>
      </c>
      <c r="C486" s="7">
        <f>C368*(1+Vendas!S$8)</f>
        <v>0</v>
      </c>
      <c r="D486" s="7">
        <f t="shared" si="33"/>
        <v>0</v>
      </c>
      <c r="E486" s="7">
        <f t="shared" si="34"/>
        <v>1</v>
      </c>
      <c r="F486" s="7" t="str">
        <f>Vendas!S$133</f>
        <v/>
      </c>
      <c r="G486" s="166">
        <f t="shared" si="35"/>
        <v>0</v>
      </c>
      <c r="H486" s="167">
        <f t="shared" si="36"/>
        <v>0</v>
      </c>
      <c r="I486" s="158">
        <f t="shared" si="37"/>
        <v>0</v>
      </c>
      <c r="J486" s="127">
        <f t="shared" si="38"/>
        <v>0</v>
      </c>
    </row>
    <row r="487" ht="14.25" customHeight="1">
      <c r="A487" s="165" t="str">
        <f t="shared" si="32"/>
        <v/>
      </c>
      <c r="B487" s="7">
        <f>B369*(1+Vendas!S$8)</f>
        <v>0</v>
      </c>
      <c r="C487" s="7">
        <f>C369*(1+Vendas!S$8)</f>
        <v>0</v>
      </c>
      <c r="D487" s="7">
        <f t="shared" si="33"/>
        <v>0</v>
      </c>
      <c r="E487" s="7">
        <f t="shared" si="34"/>
        <v>1</v>
      </c>
      <c r="F487" s="7" t="str">
        <f>Vendas!S$143</f>
        <v/>
      </c>
      <c r="G487" s="166">
        <f t="shared" si="35"/>
        <v>0</v>
      </c>
      <c r="H487" s="167">
        <f t="shared" si="36"/>
        <v>0</v>
      </c>
      <c r="I487" s="158">
        <f t="shared" si="37"/>
        <v>0</v>
      </c>
      <c r="J487" s="127">
        <f t="shared" si="38"/>
        <v>0</v>
      </c>
    </row>
    <row r="488" ht="14.25" customHeight="1">
      <c r="A488" s="165" t="str">
        <f t="shared" si="32"/>
        <v/>
      </c>
      <c r="B488" s="7">
        <f>B370*(1+Vendas!S$8)</f>
        <v>0</v>
      </c>
      <c r="C488" s="7">
        <f>C370*(1+Vendas!S$8)</f>
        <v>0</v>
      </c>
      <c r="D488" s="7">
        <f t="shared" si="33"/>
        <v>0</v>
      </c>
      <c r="E488" s="7">
        <f t="shared" si="34"/>
        <v>1</v>
      </c>
      <c r="F488" s="7" t="str">
        <f>Vendas!S$153</f>
        <v/>
      </c>
      <c r="G488" s="166">
        <f t="shared" si="35"/>
        <v>0</v>
      </c>
      <c r="H488" s="167">
        <f t="shared" si="36"/>
        <v>0</v>
      </c>
      <c r="I488" s="158">
        <f t="shared" si="37"/>
        <v>0</v>
      </c>
      <c r="J488" s="127">
        <f t="shared" si="38"/>
        <v>0</v>
      </c>
    </row>
    <row r="489" ht="14.25" customHeight="1">
      <c r="A489" s="165" t="str">
        <f t="shared" si="32"/>
        <v/>
      </c>
      <c r="B489" s="7">
        <f>B371*(1+Vendas!S$8)</f>
        <v>0</v>
      </c>
      <c r="C489" s="7">
        <f>C371*(1+Vendas!S$8)</f>
        <v>0</v>
      </c>
      <c r="D489" s="7">
        <f t="shared" si="33"/>
        <v>0</v>
      </c>
      <c r="E489" s="7">
        <f t="shared" si="34"/>
        <v>1</v>
      </c>
      <c r="F489" s="7" t="str">
        <f>Vendas!S$163</f>
        <v/>
      </c>
      <c r="G489" s="166">
        <f t="shared" si="35"/>
        <v>0</v>
      </c>
      <c r="H489" s="167">
        <f t="shared" si="36"/>
        <v>0</v>
      </c>
      <c r="I489" s="158">
        <f t="shared" si="37"/>
        <v>0</v>
      </c>
      <c r="J489" s="127">
        <f t="shared" si="38"/>
        <v>0</v>
      </c>
    </row>
    <row r="490" ht="14.25" customHeight="1">
      <c r="A490" s="165" t="str">
        <f t="shared" si="32"/>
        <v/>
      </c>
      <c r="B490" s="7">
        <f>B372*(1+Vendas!S$8)</f>
        <v>0</v>
      </c>
      <c r="C490" s="7">
        <f>C372*(1+Vendas!S$8)</f>
        <v>0</v>
      </c>
      <c r="D490" s="7">
        <f t="shared" si="33"/>
        <v>0</v>
      </c>
      <c r="E490" s="7">
        <f t="shared" si="34"/>
        <v>1</v>
      </c>
      <c r="F490" s="7" t="str">
        <f>Vendas!S$173</f>
        <v/>
      </c>
      <c r="G490" s="166">
        <f t="shared" si="35"/>
        <v>0</v>
      </c>
      <c r="H490" s="167">
        <f t="shared" si="36"/>
        <v>0</v>
      </c>
      <c r="I490" s="158">
        <f t="shared" si="37"/>
        <v>0</v>
      </c>
      <c r="J490" s="127">
        <f t="shared" si="38"/>
        <v>0</v>
      </c>
    </row>
    <row r="491" ht="14.25" customHeight="1">
      <c r="A491" s="165" t="str">
        <f t="shared" si="32"/>
        <v/>
      </c>
      <c r="B491" s="7">
        <f>B373*(1+Vendas!S$8)</f>
        <v>0</v>
      </c>
      <c r="C491" s="7">
        <f>C373*(1+Vendas!S$8)</f>
        <v>0</v>
      </c>
      <c r="D491" s="7">
        <f t="shared" si="33"/>
        <v>0</v>
      </c>
      <c r="E491" s="7">
        <f t="shared" si="34"/>
        <v>1</v>
      </c>
      <c r="F491" s="7" t="str">
        <f>Vendas!S$183</f>
        <v/>
      </c>
      <c r="G491" s="166">
        <f t="shared" si="35"/>
        <v>0</v>
      </c>
      <c r="H491" s="167">
        <f t="shared" si="36"/>
        <v>0</v>
      </c>
      <c r="I491" s="158">
        <f t="shared" si="37"/>
        <v>0</v>
      </c>
      <c r="J491" s="127">
        <f t="shared" si="38"/>
        <v>0</v>
      </c>
    </row>
    <row r="492" ht="14.25" customHeight="1">
      <c r="A492" s="165" t="str">
        <f t="shared" si="32"/>
        <v/>
      </c>
      <c r="B492" s="7">
        <f>B374*(1+Vendas!S$8)</f>
        <v>0</v>
      </c>
      <c r="C492" s="7">
        <f>C374*(1+Vendas!S$8)</f>
        <v>0</v>
      </c>
      <c r="D492" s="7">
        <f t="shared" si="33"/>
        <v>0</v>
      </c>
      <c r="E492" s="7">
        <f t="shared" si="34"/>
        <v>1</v>
      </c>
      <c r="F492" s="7" t="str">
        <f>Vendas!S$193</f>
        <v/>
      </c>
      <c r="G492" s="166">
        <f t="shared" si="35"/>
        <v>0</v>
      </c>
      <c r="H492" s="167">
        <f t="shared" si="36"/>
        <v>0</v>
      </c>
      <c r="I492" s="158">
        <f t="shared" si="37"/>
        <v>0</v>
      </c>
      <c r="J492" s="127">
        <f t="shared" si="38"/>
        <v>0</v>
      </c>
    </row>
    <row r="493" ht="14.25" customHeight="1">
      <c r="A493" s="165" t="str">
        <f t="shared" si="32"/>
        <v/>
      </c>
      <c r="B493" s="7">
        <f>B375*(1+Vendas!S$8)</f>
        <v>0</v>
      </c>
      <c r="C493" s="7">
        <f>C375*(1+Vendas!S$8)</f>
        <v>0</v>
      </c>
      <c r="D493" s="7">
        <f t="shared" si="33"/>
        <v>0</v>
      </c>
      <c r="E493" s="7">
        <f t="shared" si="34"/>
        <v>1</v>
      </c>
      <c r="F493" s="7" t="str">
        <f>Vendas!S$203</f>
        <v/>
      </c>
      <c r="G493" s="166">
        <f t="shared" si="35"/>
        <v>0</v>
      </c>
      <c r="H493" s="167">
        <f t="shared" si="36"/>
        <v>0</v>
      </c>
      <c r="I493" s="158">
        <f t="shared" si="37"/>
        <v>0</v>
      </c>
      <c r="J493" s="127">
        <f t="shared" si="38"/>
        <v>0</v>
      </c>
    </row>
    <row r="494" ht="14.25" customHeight="1">
      <c r="A494" s="165" t="str">
        <f t="shared" si="32"/>
        <v/>
      </c>
      <c r="B494" s="7">
        <f>B376*(1+Vendas!S$8)</f>
        <v>0</v>
      </c>
      <c r="C494" s="7">
        <f>C376*(1+Vendas!S$8)</f>
        <v>0</v>
      </c>
      <c r="D494" s="7">
        <f t="shared" si="33"/>
        <v>0</v>
      </c>
      <c r="E494" s="7">
        <f t="shared" si="34"/>
        <v>1</v>
      </c>
      <c r="F494" s="7" t="str">
        <f>Vendas!S$213</f>
        <v/>
      </c>
      <c r="G494" s="166">
        <f t="shared" si="35"/>
        <v>0</v>
      </c>
      <c r="H494" s="167">
        <f t="shared" si="36"/>
        <v>0</v>
      </c>
      <c r="I494" s="158">
        <f t="shared" si="37"/>
        <v>0</v>
      </c>
      <c r="J494" s="127">
        <f t="shared" si="38"/>
        <v>0</v>
      </c>
    </row>
    <row r="495" ht="14.25" customHeight="1">
      <c r="A495" s="165" t="str">
        <f t="shared" si="32"/>
        <v/>
      </c>
      <c r="B495" s="7">
        <f>B377*(1+Vendas!S$8)</f>
        <v>0</v>
      </c>
      <c r="C495" s="7">
        <f>C377*(1+Vendas!S$8)</f>
        <v>0</v>
      </c>
      <c r="D495" s="7">
        <f t="shared" si="33"/>
        <v>0</v>
      </c>
      <c r="E495" s="7">
        <f t="shared" si="34"/>
        <v>1</v>
      </c>
      <c r="F495" s="7" t="str">
        <f>Vendas!S$223</f>
        <v/>
      </c>
      <c r="G495" s="166">
        <f t="shared" si="35"/>
        <v>0</v>
      </c>
      <c r="H495" s="167">
        <f t="shared" si="36"/>
        <v>0</v>
      </c>
      <c r="I495" s="158">
        <f t="shared" si="37"/>
        <v>0</v>
      </c>
      <c r="J495" s="127">
        <f t="shared" si="38"/>
        <v>0</v>
      </c>
    </row>
    <row r="496" ht="14.25" customHeight="1">
      <c r="A496" s="165" t="str">
        <f t="shared" si="32"/>
        <v/>
      </c>
      <c r="B496" s="7">
        <f>B378*(1+Vendas!S$8)</f>
        <v>0</v>
      </c>
      <c r="C496" s="7">
        <f>C378*(1+Vendas!S$8)</f>
        <v>0</v>
      </c>
      <c r="D496" s="7">
        <f t="shared" si="33"/>
        <v>0</v>
      </c>
      <c r="E496" s="7">
        <f t="shared" si="34"/>
        <v>1</v>
      </c>
      <c r="F496" s="7" t="str">
        <f>Vendas!S$233</f>
        <v/>
      </c>
      <c r="G496" s="166">
        <f t="shared" si="35"/>
        <v>0</v>
      </c>
      <c r="H496" s="167">
        <f t="shared" si="36"/>
        <v>0</v>
      </c>
      <c r="I496" s="158">
        <f t="shared" si="37"/>
        <v>0</v>
      </c>
      <c r="J496" s="127">
        <f t="shared" si="38"/>
        <v>0</v>
      </c>
    </row>
    <row r="497" ht="14.25" customHeight="1">
      <c r="A497" s="165" t="str">
        <f t="shared" si="32"/>
        <v/>
      </c>
      <c r="B497" s="7">
        <f>B379*(1+Vendas!S$8)</f>
        <v>0</v>
      </c>
      <c r="C497" s="7">
        <f>C379*(1+Vendas!S$8)</f>
        <v>0</v>
      </c>
      <c r="D497" s="7">
        <f t="shared" si="33"/>
        <v>0</v>
      </c>
      <c r="E497" s="7">
        <f t="shared" si="34"/>
        <v>1</v>
      </c>
      <c r="F497" s="7" t="str">
        <f>Vendas!S$243</f>
        <v/>
      </c>
      <c r="G497" s="166">
        <f t="shared" si="35"/>
        <v>0</v>
      </c>
      <c r="H497" s="167">
        <f t="shared" si="36"/>
        <v>0</v>
      </c>
      <c r="I497" s="158">
        <f t="shared" si="37"/>
        <v>0</v>
      </c>
      <c r="J497" s="127">
        <f t="shared" si="38"/>
        <v>0</v>
      </c>
    </row>
    <row r="498" ht="14.25" customHeight="1">
      <c r="A498" s="165" t="str">
        <f t="shared" si="32"/>
        <v/>
      </c>
      <c r="B498" s="7">
        <f>B380*(1+Vendas!S$8)</f>
        <v>0</v>
      </c>
      <c r="C498" s="7">
        <f>C380*(1+Vendas!S$8)</f>
        <v>0</v>
      </c>
      <c r="D498" s="7">
        <f t="shared" si="33"/>
        <v>0</v>
      </c>
      <c r="E498" s="7">
        <f t="shared" si="34"/>
        <v>1</v>
      </c>
      <c r="F498" s="7" t="str">
        <f>Vendas!S$253</f>
        <v/>
      </c>
      <c r="G498" s="166">
        <f t="shared" si="35"/>
        <v>0</v>
      </c>
      <c r="H498" s="167">
        <f t="shared" si="36"/>
        <v>0</v>
      </c>
      <c r="I498" s="158">
        <f t="shared" si="37"/>
        <v>0</v>
      </c>
      <c r="J498" s="127">
        <f t="shared" si="38"/>
        <v>0</v>
      </c>
    </row>
    <row r="499" ht="14.25" customHeight="1">
      <c r="A499" s="165" t="str">
        <f t="shared" si="32"/>
        <v/>
      </c>
      <c r="B499" s="7">
        <f>B381*(1+Vendas!S$8)</f>
        <v>0</v>
      </c>
      <c r="C499" s="7">
        <f>C381*(1+Vendas!S$8)</f>
        <v>0</v>
      </c>
      <c r="D499" s="7">
        <f t="shared" si="33"/>
        <v>0</v>
      </c>
      <c r="E499" s="7">
        <f t="shared" si="34"/>
        <v>1</v>
      </c>
      <c r="F499" s="7" t="str">
        <f>Vendas!S$263</f>
        <v/>
      </c>
      <c r="G499" s="166">
        <f t="shared" si="35"/>
        <v>0</v>
      </c>
      <c r="H499" s="167">
        <f t="shared" si="36"/>
        <v>0</v>
      </c>
      <c r="I499" s="158">
        <f t="shared" si="37"/>
        <v>0</v>
      </c>
      <c r="J499" s="127">
        <f t="shared" si="38"/>
        <v>0</v>
      </c>
    </row>
    <row r="500" ht="14.25" customHeight="1">
      <c r="A500" s="165" t="str">
        <f t="shared" si="32"/>
        <v/>
      </c>
      <c r="B500" s="7">
        <f>B382*(1+Vendas!S$8)</f>
        <v>0</v>
      </c>
      <c r="C500" s="7">
        <f>C382*(1+Vendas!S$8)</f>
        <v>0</v>
      </c>
      <c r="D500" s="7">
        <f t="shared" si="33"/>
        <v>0</v>
      </c>
      <c r="E500" s="7">
        <f t="shared" si="34"/>
        <v>1</v>
      </c>
      <c r="F500" s="7" t="str">
        <f>Vendas!S$273</f>
        <v/>
      </c>
      <c r="G500" s="166">
        <f t="shared" si="35"/>
        <v>0</v>
      </c>
      <c r="H500" s="167">
        <f t="shared" si="36"/>
        <v>0</v>
      </c>
      <c r="I500" s="158">
        <f t="shared" si="37"/>
        <v>0</v>
      </c>
      <c r="J500" s="127">
        <f t="shared" si="38"/>
        <v>0</v>
      </c>
    </row>
    <row r="501" ht="14.25" customHeight="1">
      <c r="A501" s="165" t="str">
        <f t="shared" si="32"/>
        <v/>
      </c>
      <c r="B501" s="7">
        <f>B383*(1+Vendas!S$8)</f>
        <v>0</v>
      </c>
      <c r="C501" s="7">
        <f>C383*(1+Vendas!S$8)</f>
        <v>0</v>
      </c>
      <c r="D501" s="7">
        <f t="shared" si="33"/>
        <v>0</v>
      </c>
      <c r="E501" s="7">
        <f t="shared" si="34"/>
        <v>1</v>
      </c>
      <c r="F501" s="7" t="str">
        <f>Vendas!S$283</f>
        <v/>
      </c>
      <c r="G501" s="166">
        <f t="shared" si="35"/>
        <v>0</v>
      </c>
      <c r="H501" s="167">
        <f t="shared" si="36"/>
        <v>0</v>
      </c>
      <c r="I501" s="158">
        <f t="shared" si="37"/>
        <v>0</v>
      </c>
      <c r="J501" s="127">
        <f t="shared" si="38"/>
        <v>0</v>
      </c>
    </row>
    <row r="502" ht="14.25" customHeight="1">
      <c r="A502" s="165" t="str">
        <f t="shared" si="32"/>
        <v/>
      </c>
      <c r="B502" s="7">
        <f>B384*(1+Vendas!S$8)</f>
        <v>0</v>
      </c>
      <c r="C502" s="7">
        <f>C384*(1+Vendas!S$8)</f>
        <v>0</v>
      </c>
      <c r="D502" s="7">
        <f t="shared" si="33"/>
        <v>0</v>
      </c>
      <c r="E502" s="7">
        <f t="shared" si="34"/>
        <v>1</v>
      </c>
      <c r="F502" s="7" t="str">
        <f>Vendas!S$293</f>
        <v/>
      </c>
      <c r="G502" s="166">
        <f t="shared" si="35"/>
        <v>0</v>
      </c>
      <c r="H502" s="167">
        <f t="shared" si="36"/>
        <v>0</v>
      </c>
      <c r="I502" s="158">
        <f t="shared" si="37"/>
        <v>0</v>
      </c>
      <c r="J502" s="127">
        <f t="shared" si="38"/>
        <v>0</v>
      </c>
    </row>
    <row r="503" ht="14.25" customHeight="1">
      <c r="A503" s="165" t="str">
        <f t="shared" si="32"/>
        <v/>
      </c>
      <c r="B503" s="7">
        <f>B385*(1+Vendas!S$8)</f>
        <v>0</v>
      </c>
      <c r="C503" s="7">
        <f>C385*(1+Vendas!S$8)</f>
        <v>0</v>
      </c>
      <c r="D503" s="7">
        <f t="shared" si="33"/>
        <v>0</v>
      </c>
      <c r="E503" s="7">
        <f t="shared" si="34"/>
        <v>1</v>
      </c>
      <c r="F503" s="7" t="str">
        <f>Vendas!S$303</f>
        <v/>
      </c>
      <c r="G503" s="166">
        <f t="shared" si="35"/>
        <v>0</v>
      </c>
      <c r="H503" s="167">
        <f t="shared" si="36"/>
        <v>0</v>
      </c>
      <c r="I503" s="158">
        <f t="shared" si="37"/>
        <v>0</v>
      </c>
      <c r="J503" s="127">
        <f t="shared" si="38"/>
        <v>0</v>
      </c>
    </row>
    <row r="504" ht="14.25" customHeight="1">
      <c r="A504" s="165" t="str">
        <f t="shared" si="32"/>
        <v/>
      </c>
      <c r="B504" s="7">
        <f>B386*(1+Vendas!S$8)</f>
        <v>0</v>
      </c>
      <c r="C504" s="7">
        <f>C386*(1+Vendas!S$8)</f>
        <v>0</v>
      </c>
      <c r="D504" s="7">
        <f t="shared" si="33"/>
        <v>0</v>
      </c>
      <c r="E504" s="7">
        <f t="shared" si="34"/>
        <v>1</v>
      </c>
      <c r="F504" s="7" t="str">
        <f>Vendas!S$313</f>
        <v/>
      </c>
      <c r="G504" s="166">
        <f t="shared" si="35"/>
        <v>0</v>
      </c>
      <c r="H504" s="167">
        <f t="shared" si="36"/>
        <v>0</v>
      </c>
      <c r="I504" s="158">
        <f t="shared" si="37"/>
        <v>0</v>
      </c>
      <c r="J504" s="127">
        <f t="shared" si="38"/>
        <v>0</v>
      </c>
    </row>
    <row r="505" ht="14.25" customHeight="1">
      <c r="A505" s="165" t="str">
        <f t="shared" si="32"/>
        <v/>
      </c>
      <c r="B505" s="7">
        <f>B387*(1+Vendas!S$8)</f>
        <v>0</v>
      </c>
      <c r="C505" s="7">
        <f>C387*(1+Vendas!S$8)</f>
        <v>0</v>
      </c>
      <c r="D505" s="7">
        <f t="shared" si="33"/>
        <v>0</v>
      </c>
      <c r="E505" s="7">
        <f t="shared" si="34"/>
        <v>1</v>
      </c>
      <c r="F505" s="7" t="str">
        <f>Vendas!S$323</f>
        <v/>
      </c>
      <c r="G505" s="166">
        <f t="shared" si="35"/>
        <v>0</v>
      </c>
      <c r="H505" s="167">
        <f t="shared" si="36"/>
        <v>0</v>
      </c>
      <c r="I505" s="158">
        <f t="shared" si="37"/>
        <v>0</v>
      </c>
      <c r="J505" s="127">
        <f t="shared" si="38"/>
        <v>0</v>
      </c>
    </row>
    <row r="506" ht="14.25" customHeight="1">
      <c r="A506" s="165" t="str">
        <f t="shared" si="32"/>
        <v/>
      </c>
      <c r="B506" s="7">
        <f>B388*(1+Vendas!S$8)</f>
        <v>0</v>
      </c>
      <c r="C506" s="7">
        <f>C388*(1+Vendas!S$8)</f>
        <v>0</v>
      </c>
      <c r="D506" s="7">
        <f t="shared" si="33"/>
        <v>0</v>
      </c>
      <c r="E506" s="7">
        <f t="shared" si="34"/>
        <v>1</v>
      </c>
      <c r="F506" s="7" t="str">
        <f>Vendas!S$333</f>
        <v/>
      </c>
      <c r="G506" s="166">
        <f t="shared" si="35"/>
        <v>0</v>
      </c>
      <c r="H506" s="167">
        <f t="shared" si="36"/>
        <v>0</v>
      </c>
      <c r="I506" s="158">
        <f t="shared" si="37"/>
        <v>0</v>
      </c>
      <c r="J506" s="127">
        <f t="shared" si="38"/>
        <v>0</v>
      </c>
    </row>
    <row r="507" ht="14.25" customHeight="1">
      <c r="A507" s="165" t="str">
        <f t="shared" si="32"/>
        <v/>
      </c>
      <c r="B507" s="7">
        <f>B389*(1+Vendas!S$8)</f>
        <v>0</v>
      </c>
      <c r="C507" s="7">
        <f>C389*(1+Vendas!S$8)</f>
        <v>0</v>
      </c>
      <c r="D507" s="7">
        <f t="shared" si="33"/>
        <v>0</v>
      </c>
      <c r="E507" s="7">
        <f t="shared" si="34"/>
        <v>1</v>
      </c>
      <c r="F507" s="7" t="str">
        <f>Vendas!S$343</f>
        <v/>
      </c>
      <c r="G507" s="166">
        <f t="shared" si="35"/>
        <v>0</v>
      </c>
      <c r="H507" s="167">
        <f t="shared" si="36"/>
        <v>0</v>
      </c>
      <c r="I507" s="158">
        <f t="shared" si="37"/>
        <v>0</v>
      </c>
      <c r="J507" s="127">
        <f t="shared" si="38"/>
        <v>0</v>
      </c>
    </row>
    <row r="508" ht="14.25" customHeight="1">
      <c r="A508" s="165" t="str">
        <f t="shared" si="32"/>
        <v/>
      </c>
      <c r="B508" s="7">
        <f>B390*(1+Vendas!S$8)</f>
        <v>0</v>
      </c>
      <c r="C508" s="7">
        <f>C390*(1+Vendas!S$8)</f>
        <v>0</v>
      </c>
      <c r="D508" s="7">
        <f t="shared" si="33"/>
        <v>0</v>
      </c>
      <c r="E508" s="7">
        <f t="shared" si="34"/>
        <v>1</v>
      </c>
      <c r="F508" s="7" t="str">
        <f>Vendas!S$353</f>
        <v/>
      </c>
      <c r="G508" s="166">
        <f t="shared" si="35"/>
        <v>0</v>
      </c>
      <c r="H508" s="167">
        <f t="shared" si="36"/>
        <v>0</v>
      </c>
      <c r="I508" s="158">
        <f t="shared" si="37"/>
        <v>0</v>
      </c>
      <c r="J508" s="127">
        <f t="shared" si="38"/>
        <v>0</v>
      </c>
    </row>
    <row r="509" ht="14.25" customHeight="1">
      <c r="A509" s="165" t="str">
        <f t="shared" si="32"/>
        <v/>
      </c>
      <c r="B509" s="7">
        <f>B391*(1+Vendas!S$8)</f>
        <v>0</v>
      </c>
      <c r="C509" s="7">
        <f>C391*(1+Vendas!S$8)</f>
        <v>0</v>
      </c>
      <c r="D509" s="7">
        <f t="shared" si="33"/>
        <v>0</v>
      </c>
      <c r="E509" s="7">
        <f t="shared" si="34"/>
        <v>1</v>
      </c>
      <c r="F509" s="7" t="str">
        <f>Vendas!S$363</f>
        <v/>
      </c>
      <c r="G509" s="166">
        <f t="shared" si="35"/>
        <v>0</v>
      </c>
      <c r="H509" s="167">
        <f t="shared" si="36"/>
        <v>0</v>
      </c>
      <c r="I509" s="158">
        <f t="shared" si="37"/>
        <v>0</v>
      </c>
      <c r="J509" s="127">
        <f t="shared" si="38"/>
        <v>0</v>
      </c>
    </row>
    <row r="510" ht="14.25" customHeight="1">
      <c r="A510" s="165" t="str">
        <f t="shared" si="32"/>
        <v/>
      </c>
      <c r="B510" s="7">
        <f>B392*(1+Vendas!S$8)</f>
        <v>0</v>
      </c>
      <c r="C510" s="7">
        <f>C392*(1+Vendas!S$8)</f>
        <v>0</v>
      </c>
      <c r="D510" s="7">
        <f t="shared" si="33"/>
        <v>0</v>
      </c>
      <c r="E510" s="7">
        <f t="shared" si="34"/>
        <v>1</v>
      </c>
      <c r="F510" s="7" t="str">
        <f>Vendas!S$373</f>
        <v/>
      </c>
      <c r="G510" s="166">
        <f t="shared" si="35"/>
        <v>0</v>
      </c>
      <c r="H510" s="167">
        <f t="shared" si="36"/>
        <v>0</v>
      </c>
      <c r="I510" s="158">
        <f t="shared" si="37"/>
        <v>0</v>
      </c>
      <c r="J510" s="127">
        <f t="shared" si="38"/>
        <v>0</v>
      </c>
    </row>
    <row r="511" ht="14.25" customHeight="1">
      <c r="A511" s="165" t="str">
        <f t="shared" si="32"/>
        <v/>
      </c>
      <c r="B511" s="7">
        <f>B393*(1+Vendas!S$8)</f>
        <v>0</v>
      </c>
      <c r="C511" s="7">
        <f>C393*(1+Vendas!S$8)</f>
        <v>0</v>
      </c>
      <c r="D511" s="7">
        <f t="shared" si="33"/>
        <v>0</v>
      </c>
      <c r="E511" s="7">
        <f t="shared" si="34"/>
        <v>1</v>
      </c>
      <c r="F511" s="7" t="str">
        <f>Vendas!S$383</f>
        <v/>
      </c>
      <c r="G511" s="166">
        <f t="shared" si="35"/>
        <v>0</v>
      </c>
      <c r="H511" s="167">
        <f t="shared" si="36"/>
        <v>0</v>
      </c>
      <c r="I511" s="158">
        <f t="shared" si="37"/>
        <v>0</v>
      </c>
      <c r="J511" s="127">
        <f t="shared" si="38"/>
        <v>0</v>
      </c>
    </row>
    <row r="512" ht="14.25" customHeight="1">
      <c r="A512" s="165" t="str">
        <f t="shared" si="32"/>
        <v/>
      </c>
      <c r="B512" s="7">
        <f>B394*(1+Vendas!S$8)</f>
        <v>0</v>
      </c>
      <c r="C512" s="7">
        <f>C394*(1+Vendas!S$8)</f>
        <v>0</v>
      </c>
      <c r="D512" s="7">
        <f t="shared" si="33"/>
        <v>0</v>
      </c>
      <c r="E512" s="7">
        <f t="shared" si="34"/>
        <v>1</v>
      </c>
      <c r="F512" s="7" t="str">
        <f>Vendas!S$393</f>
        <v/>
      </c>
      <c r="G512" s="166">
        <f t="shared" si="35"/>
        <v>0</v>
      </c>
      <c r="H512" s="167">
        <f t="shared" si="36"/>
        <v>0</v>
      </c>
      <c r="I512" s="158">
        <f t="shared" si="37"/>
        <v>0</v>
      </c>
      <c r="J512" s="127">
        <f t="shared" si="38"/>
        <v>0</v>
      </c>
    </row>
    <row r="513" ht="14.25" customHeight="1">
      <c r="A513" s="165" t="str">
        <f t="shared" si="32"/>
        <v/>
      </c>
      <c r="B513" s="7">
        <f>B395*(1+Vendas!S$8)</f>
        <v>0</v>
      </c>
      <c r="C513" s="7">
        <f>C395*(1+Vendas!S$8)</f>
        <v>0</v>
      </c>
      <c r="D513" s="7">
        <f t="shared" si="33"/>
        <v>0</v>
      </c>
      <c r="E513" s="7">
        <f t="shared" si="34"/>
        <v>1</v>
      </c>
      <c r="F513" s="7" t="str">
        <f>Vendas!S$403</f>
        <v/>
      </c>
      <c r="G513" s="166">
        <f t="shared" si="35"/>
        <v>0</v>
      </c>
      <c r="H513" s="167">
        <f t="shared" si="36"/>
        <v>0</v>
      </c>
      <c r="I513" s="158">
        <f t="shared" si="37"/>
        <v>0</v>
      </c>
      <c r="J513" s="127">
        <f t="shared" si="38"/>
        <v>0</v>
      </c>
    </row>
    <row r="514" ht="14.25" customHeight="1">
      <c r="A514" s="165" t="str">
        <f t="shared" si="32"/>
        <v/>
      </c>
      <c r="B514" s="7">
        <f>B396*(1+Vendas!S$8)</f>
        <v>0</v>
      </c>
      <c r="C514" s="7">
        <f>C396*(1+Vendas!S$8)</f>
        <v>0</v>
      </c>
      <c r="D514" s="7">
        <f t="shared" si="33"/>
        <v>0</v>
      </c>
      <c r="E514" s="7">
        <f t="shared" si="34"/>
        <v>1</v>
      </c>
      <c r="F514" s="7" t="str">
        <f>Vendas!S$413</f>
        <v/>
      </c>
      <c r="G514" s="166">
        <f t="shared" si="35"/>
        <v>0</v>
      </c>
      <c r="H514" s="167">
        <f t="shared" si="36"/>
        <v>0</v>
      </c>
      <c r="I514" s="158">
        <f t="shared" si="37"/>
        <v>0</v>
      </c>
      <c r="J514" s="127">
        <f t="shared" si="38"/>
        <v>0</v>
      </c>
    </row>
    <row r="515" ht="14.25" customHeight="1">
      <c r="A515" s="165" t="str">
        <f t="shared" si="32"/>
        <v/>
      </c>
      <c r="B515" s="7">
        <f>B397*(1+Vendas!S$8)</f>
        <v>0</v>
      </c>
      <c r="C515" s="7">
        <f>C397*(1+Vendas!S$8)</f>
        <v>0</v>
      </c>
      <c r="D515" s="7">
        <f t="shared" si="33"/>
        <v>0</v>
      </c>
      <c r="E515" s="7">
        <f t="shared" si="34"/>
        <v>1</v>
      </c>
      <c r="F515" s="7" t="str">
        <f>Vendas!S$423</f>
        <v/>
      </c>
      <c r="G515" s="166">
        <f t="shared" si="35"/>
        <v>0</v>
      </c>
      <c r="H515" s="167">
        <f t="shared" si="36"/>
        <v>0</v>
      </c>
      <c r="I515" s="158">
        <f t="shared" si="37"/>
        <v>0</v>
      </c>
      <c r="J515" s="127">
        <f t="shared" si="38"/>
        <v>0</v>
      </c>
    </row>
    <row r="516" ht="14.25" customHeight="1">
      <c r="A516" s="165" t="str">
        <f t="shared" si="32"/>
        <v/>
      </c>
      <c r="B516" s="7">
        <f>B398*(1+Vendas!S$8)</f>
        <v>0</v>
      </c>
      <c r="C516" s="7">
        <f>C398*(1+Vendas!S$8)</f>
        <v>0</v>
      </c>
      <c r="D516" s="7">
        <f t="shared" si="33"/>
        <v>0</v>
      </c>
      <c r="E516" s="7">
        <f t="shared" si="34"/>
        <v>1</v>
      </c>
      <c r="F516" s="7" t="str">
        <f>Vendas!S$433</f>
        <v/>
      </c>
      <c r="G516" s="166">
        <f t="shared" si="35"/>
        <v>0</v>
      </c>
      <c r="H516" s="167">
        <f t="shared" si="36"/>
        <v>0</v>
      </c>
      <c r="I516" s="158">
        <f t="shared" si="37"/>
        <v>0</v>
      </c>
      <c r="J516" s="127">
        <f t="shared" si="38"/>
        <v>0</v>
      </c>
    </row>
    <row r="517" ht="14.25" customHeight="1">
      <c r="A517" s="165" t="str">
        <f t="shared" si="32"/>
        <v/>
      </c>
      <c r="B517" s="7">
        <f>B399*(1+Vendas!S$8)</f>
        <v>0</v>
      </c>
      <c r="C517" s="7">
        <f>C399*(1+Vendas!S$8)</f>
        <v>0</v>
      </c>
      <c r="D517" s="7">
        <f t="shared" si="33"/>
        <v>0</v>
      </c>
      <c r="E517" s="7">
        <f t="shared" si="34"/>
        <v>1</v>
      </c>
      <c r="F517" s="7" t="str">
        <f>Vendas!S$443</f>
        <v/>
      </c>
      <c r="G517" s="166">
        <f t="shared" si="35"/>
        <v>0</v>
      </c>
      <c r="H517" s="167">
        <f t="shared" si="36"/>
        <v>0</v>
      </c>
      <c r="I517" s="158">
        <f t="shared" si="37"/>
        <v>0</v>
      </c>
      <c r="J517" s="127">
        <f t="shared" si="38"/>
        <v>0</v>
      </c>
    </row>
    <row r="518" ht="14.25" customHeight="1">
      <c r="A518" s="165" t="str">
        <f t="shared" si="32"/>
        <v/>
      </c>
      <c r="B518" s="7">
        <f>B400*(1+Vendas!S$8)</f>
        <v>0</v>
      </c>
      <c r="C518" s="7">
        <f>C400*(1+Vendas!S$8)</f>
        <v>0</v>
      </c>
      <c r="D518" s="7">
        <f t="shared" si="33"/>
        <v>0</v>
      </c>
      <c r="E518" s="7">
        <f t="shared" si="34"/>
        <v>1</v>
      </c>
      <c r="F518" s="7" t="str">
        <f>Vendas!S$453</f>
        <v/>
      </c>
      <c r="G518" s="166">
        <f t="shared" si="35"/>
        <v>0</v>
      </c>
      <c r="H518" s="167">
        <f t="shared" si="36"/>
        <v>0</v>
      </c>
      <c r="I518" s="158">
        <f t="shared" si="37"/>
        <v>0</v>
      </c>
      <c r="J518" s="127">
        <f t="shared" si="38"/>
        <v>0</v>
      </c>
    </row>
    <row r="519" ht="14.25" customHeight="1">
      <c r="A519" s="165" t="str">
        <f t="shared" si="32"/>
        <v/>
      </c>
      <c r="B519" s="7">
        <f>B401*(1+Vendas!S$8)</f>
        <v>0</v>
      </c>
      <c r="C519" s="7">
        <f>C401*(1+Vendas!S$8)</f>
        <v>0</v>
      </c>
      <c r="D519" s="7">
        <f t="shared" si="33"/>
        <v>0</v>
      </c>
      <c r="E519" s="7">
        <f t="shared" si="34"/>
        <v>1</v>
      </c>
      <c r="F519" s="7" t="str">
        <f>Vendas!S$463</f>
        <v/>
      </c>
      <c r="G519" s="166">
        <f t="shared" si="35"/>
        <v>0</v>
      </c>
      <c r="H519" s="167">
        <f t="shared" si="36"/>
        <v>0</v>
      </c>
      <c r="I519" s="158">
        <f t="shared" si="37"/>
        <v>0</v>
      </c>
      <c r="J519" s="127">
        <f t="shared" si="38"/>
        <v>0</v>
      </c>
    </row>
    <row r="520" ht="14.25" customHeight="1">
      <c r="A520" s="165" t="str">
        <f t="shared" si="32"/>
        <v/>
      </c>
      <c r="B520" s="7">
        <f>B402*(1+Vendas!S$8)</f>
        <v>0</v>
      </c>
      <c r="C520" s="7">
        <f>C402*(1+Vendas!S$8)</f>
        <v>0</v>
      </c>
      <c r="D520" s="7">
        <f t="shared" si="33"/>
        <v>0</v>
      </c>
      <c r="E520" s="7">
        <f t="shared" si="34"/>
        <v>1</v>
      </c>
      <c r="F520" s="7" t="str">
        <f>Vendas!S$473</f>
        <v/>
      </c>
      <c r="G520" s="166">
        <f t="shared" si="35"/>
        <v>0</v>
      </c>
      <c r="H520" s="167">
        <f t="shared" si="36"/>
        <v>0</v>
      </c>
      <c r="I520" s="158">
        <f t="shared" si="37"/>
        <v>0</v>
      </c>
      <c r="J520" s="127">
        <f t="shared" si="38"/>
        <v>0</v>
      </c>
    </row>
    <row r="521" ht="14.25" customHeight="1">
      <c r="A521" s="165" t="str">
        <f t="shared" si="32"/>
        <v/>
      </c>
      <c r="B521" s="7">
        <f>B403*(1+Vendas!S$8)</f>
        <v>0</v>
      </c>
      <c r="C521" s="7">
        <f>C403*(1+Vendas!S$8)</f>
        <v>0</v>
      </c>
      <c r="D521" s="7">
        <f t="shared" si="33"/>
        <v>0</v>
      </c>
      <c r="E521" s="7">
        <f t="shared" si="34"/>
        <v>1</v>
      </c>
      <c r="F521" s="7" t="str">
        <f>Vendas!S$483</f>
        <v/>
      </c>
      <c r="G521" s="166">
        <f t="shared" si="35"/>
        <v>0</v>
      </c>
      <c r="H521" s="167">
        <f t="shared" si="36"/>
        <v>0</v>
      </c>
      <c r="I521" s="158">
        <f t="shared" si="37"/>
        <v>0</v>
      </c>
      <c r="J521" s="127">
        <f t="shared" si="38"/>
        <v>0</v>
      </c>
    </row>
    <row r="522" ht="14.25" customHeight="1">
      <c r="A522" s="165" t="str">
        <f t="shared" si="32"/>
        <v/>
      </c>
      <c r="B522" s="7">
        <f>B404*(1+Vendas!S$8)</f>
        <v>0</v>
      </c>
      <c r="C522" s="7">
        <f>C404*(1+Vendas!S$8)</f>
        <v>0</v>
      </c>
      <c r="D522" s="7">
        <f t="shared" si="33"/>
        <v>0</v>
      </c>
      <c r="E522" s="7">
        <f t="shared" si="34"/>
        <v>1</v>
      </c>
      <c r="F522" s="7" t="str">
        <f>Vendas!S$493</f>
        <v/>
      </c>
      <c r="G522" s="166">
        <f t="shared" si="35"/>
        <v>0</v>
      </c>
      <c r="H522" s="167">
        <f t="shared" si="36"/>
        <v>0</v>
      </c>
      <c r="I522" s="158">
        <f t="shared" si="37"/>
        <v>0</v>
      </c>
      <c r="J522" s="127">
        <f t="shared" si="38"/>
        <v>0</v>
      </c>
    </row>
    <row r="523" ht="14.25" customHeight="1">
      <c r="A523" s="165" t="str">
        <f t="shared" si="32"/>
        <v/>
      </c>
      <c r="B523" s="7">
        <f>B405*(1+Vendas!S$8)</f>
        <v>0</v>
      </c>
      <c r="C523" s="7">
        <f>C405*(1+Vendas!S$8)</f>
        <v>0</v>
      </c>
      <c r="D523" s="7">
        <f t="shared" si="33"/>
        <v>0</v>
      </c>
      <c r="E523" s="7">
        <f t="shared" si="34"/>
        <v>1</v>
      </c>
      <c r="F523" s="7" t="str">
        <f>Vendas!S$503</f>
        <v/>
      </c>
      <c r="G523" s="166">
        <f t="shared" si="35"/>
        <v>0</v>
      </c>
      <c r="H523" s="167">
        <f t="shared" si="36"/>
        <v>0</v>
      </c>
      <c r="I523" s="158">
        <f t="shared" si="37"/>
        <v>0</v>
      </c>
      <c r="J523" s="127">
        <f t="shared" si="38"/>
        <v>0</v>
      </c>
    </row>
    <row r="524" ht="14.25" customHeight="1">
      <c r="A524" s="165" t="str">
        <f t="shared" si="32"/>
        <v/>
      </c>
      <c r="B524" s="7">
        <f>B406*(1+Vendas!S$8)</f>
        <v>0</v>
      </c>
      <c r="C524" s="7">
        <f>C406*(1+Vendas!S$8)</f>
        <v>0</v>
      </c>
      <c r="D524" s="7">
        <f t="shared" si="33"/>
        <v>0</v>
      </c>
      <c r="E524" s="7">
        <f t="shared" si="34"/>
        <v>1</v>
      </c>
      <c r="F524" s="7" t="str">
        <f>Vendas!S$513</f>
        <v/>
      </c>
      <c r="G524" s="166">
        <f t="shared" si="35"/>
        <v>0</v>
      </c>
      <c r="H524" s="167">
        <f t="shared" si="36"/>
        <v>0</v>
      </c>
      <c r="I524" s="158">
        <f t="shared" si="37"/>
        <v>0</v>
      </c>
      <c r="J524" s="127">
        <f t="shared" si="38"/>
        <v>0</v>
      </c>
    </row>
    <row r="525" ht="14.25" customHeight="1">
      <c r="A525" s="165" t="str">
        <f t="shared" si="32"/>
        <v/>
      </c>
      <c r="B525" s="7">
        <f>B407*(1+Vendas!S$8)</f>
        <v>0</v>
      </c>
      <c r="C525" s="7">
        <f>C407*(1+Vendas!S$8)</f>
        <v>0</v>
      </c>
      <c r="D525" s="7">
        <f t="shared" si="33"/>
        <v>0</v>
      </c>
      <c r="E525" s="7">
        <f t="shared" si="34"/>
        <v>1</v>
      </c>
      <c r="F525" s="7" t="str">
        <f>Vendas!S$523</f>
        <v/>
      </c>
      <c r="G525" s="166">
        <f t="shared" si="35"/>
        <v>0</v>
      </c>
      <c r="H525" s="167">
        <f t="shared" si="36"/>
        <v>0</v>
      </c>
      <c r="I525" s="158">
        <f t="shared" si="37"/>
        <v>0</v>
      </c>
      <c r="J525" s="127">
        <f t="shared" si="38"/>
        <v>0</v>
      </c>
    </row>
    <row r="526" ht="14.25" customHeight="1">
      <c r="A526" s="165" t="str">
        <f t="shared" si="32"/>
        <v/>
      </c>
      <c r="B526" s="7">
        <f>B408*(1+Vendas!S$8)</f>
        <v>0</v>
      </c>
      <c r="C526" s="7">
        <f>C408*(1+Vendas!S$8)</f>
        <v>0</v>
      </c>
      <c r="D526" s="7">
        <f t="shared" si="33"/>
        <v>0</v>
      </c>
      <c r="E526" s="7">
        <f t="shared" si="34"/>
        <v>1</v>
      </c>
      <c r="F526" s="7" t="str">
        <f>Vendas!S$533</f>
        <v/>
      </c>
      <c r="G526" s="166">
        <f t="shared" si="35"/>
        <v>0</v>
      </c>
      <c r="H526" s="167">
        <f t="shared" si="36"/>
        <v>0</v>
      </c>
      <c r="I526" s="158">
        <f t="shared" si="37"/>
        <v>0</v>
      </c>
      <c r="J526" s="127">
        <f t="shared" si="38"/>
        <v>0</v>
      </c>
    </row>
    <row r="527" ht="14.25" customHeight="1">
      <c r="A527" s="165" t="str">
        <f t="shared" si="32"/>
        <v/>
      </c>
      <c r="B527" s="7">
        <f>B409*(1+Vendas!S$8)</f>
        <v>0</v>
      </c>
      <c r="C527" s="7">
        <f>C409*(1+Vendas!S$8)</f>
        <v>0</v>
      </c>
      <c r="D527" s="7">
        <f t="shared" si="33"/>
        <v>0</v>
      </c>
      <c r="E527" s="7">
        <f t="shared" si="34"/>
        <v>1</v>
      </c>
      <c r="F527" s="7" t="str">
        <f>Vendas!S$543</f>
        <v/>
      </c>
      <c r="G527" s="166">
        <f t="shared" si="35"/>
        <v>0</v>
      </c>
      <c r="H527" s="167">
        <f t="shared" si="36"/>
        <v>0</v>
      </c>
      <c r="I527" s="158">
        <f t="shared" si="37"/>
        <v>0</v>
      </c>
      <c r="J527" s="127">
        <f t="shared" si="38"/>
        <v>0</v>
      </c>
    </row>
    <row r="528" ht="14.25" customHeight="1">
      <c r="A528" s="165" t="str">
        <f t="shared" si="32"/>
        <v/>
      </c>
      <c r="B528" s="7">
        <f>B410*(1+Vendas!S$8)</f>
        <v>0</v>
      </c>
      <c r="C528" s="7">
        <f>C410*(1+Vendas!S$8)</f>
        <v>0</v>
      </c>
      <c r="D528" s="7">
        <f t="shared" si="33"/>
        <v>0</v>
      </c>
      <c r="E528" s="7">
        <f t="shared" si="34"/>
        <v>1</v>
      </c>
      <c r="F528" s="7" t="str">
        <f>Vendas!S$553</f>
        <v/>
      </c>
      <c r="G528" s="166">
        <f t="shared" si="35"/>
        <v>0</v>
      </c>
      <c r="H528" s="167">
        <f t="shared" si="36"/>
        <v>0</v>
      </c>
      <c r="I528" s="158">
        <f t="shared" si="37"/>
        <v>0</v>
      </c>
      <c r="J528" s="127">
        <f t="shared" si="38"/>
        <v>0</v>
      </c>
    </row>
    <row r="529" ht="14.25" customHeight="1">
      <c r="A529" s="165" t="str">
        <f t="shared" si="32"/>
        <v/>
      </c>
      <c r="B529" s="7">
        <f>B411*(1+Vendas!S$8)</f>
        <v>0</v>
      </c>
      <c r="C529" s="7">
        <f>C411*(1+Vendas!S$8)</f>
        <v>0</v>
      </c>
      <c r="D529" s="7">
        <f t="shared" si="33"/>
        <v>0</v>
      </c>
      <c r="E529" s="7">
        <f t="shared" si="34"/>
        <v>1</v>
      </c>
      <c r="F529" s="7" t="str">
        <f>Vendas!S$563</f>
        <v/>
      </c>
      <c r="G529" s="166">
        <f t="shared" si="35"/>
        <v>0</v>
      </c>
      <c r="H529" s="167">
        <f t="shared" si="36"/>
        <v>0</v>
      </c>
      <c r="I529" s="158">
        <f t="shared" si="37"/>
        <v>0</v>
      </c>
      <c r="J529" s="127">
        <f t="shared" si="38"/>
        <v>0</v>
      </c>
    </row>
    <row r="530" ht="14.25" customHeight="1">
      <c r="A530" s="165" t="str">
        <f t="shared" si="32"/>
        <v/>
      </c>
      <c r="B530" s="7">
        <f>B412*(1+Vendas!S$8)</f>
        <v>0</v>
      </c>
      <c r="C530" s="7">
        <f>C412*(1+Vendas!S$8)</f>
        <v>0</v>
      </c>
      <c r="D530" s="7">
        <f t="shared" si="33"/>
        <v>0</v>
      </c>
      <c r="E530" s="7">
        <f t="shared" si="34"/>
        <v>1</v>
      </c>
      <c r="F530" s="7" t="str">
        <f>Vendas!S$573</f>
        <v/>
      </c>
      <c r="G530" s="166">
        <f t="shared" si="35"/>
        <v>0</v>
      </c>
      <c r="H530" s="167">
        <f t="shared" si="36"/>
        <v>0</v>
      </c>
      <c r="I530" s="158">
        <f t="shared" si="37"/>
        <v>0</v>
      </c>
      <c r="J530" s="127">
        <f t="shared" si="38"/>
        <v>0</v>
      </c>
    </row>
    <row r="531" ht="14.25" customHeight="1">
      <c r="A531" s="165" t="str">
        <f t="shared" si="32"/>
        <v/>
      </c>
      <c r="B531" s="7">
        <f>B413*(1+Vendas!S$8)</f>
        <v>0</v>
      </c>
      <c r="C531" s="7">
        <f>C413*(1+Vendas!S$8)</f>
        <v>0</v>
      </c>
      <c r="D531" s="7">
        <f t="shared" si="33"/>
        <v>0</v>
      </c>
      <c r="E531" s="7">
        <f t="shared" si="34"/>
        <v>1</v>
      </c>
      <c r="F531" s="7" t="str">
        <f>Vendas!S$583</f>
        <v/>
      </c>
      <c r="G531" s="166">
        <f t="shared" si="35"/>
        <v>0</v>
      </c>
      <c r="H531" s="167">
        <f t="shared" si="36"/>
        <v>0</v>
      </c>
      <c r="I531" s="158">
        <f t="shared" si="37"/>
        <v>0</v>
      </c>
      <c r="J531" s="127">
        <f t="shared" si="38"/>
        <v>0</v>
      </c>
    </row>
    <row r="532" ht="14.25" customHeight="1">
      <c r="A532" s="165" t="str">
        <f t="shared" si="32"/>
        <v/>
      </c>
      <c r="B532" s="7">
        <f>B414*(1+Vendas!S$8)</f>
        <v>0</v>
      </c>
      <c r="C532" s="7">
        <f>C414*(1+Vendas!S$8)</f>
        <v>0</v>
      </c>
      <c r="D532" s="7">
        <f t="shared" si="33"/>
        <v>0</v>
      </c>
      <c r="E532" s="7">
        <f t="shared" si="34"/>
        <v>1</v>
      </c>
      <c r="F532" s="7" t="str">
        <f>Vendas!S$593</f>
        <v/>
      </c>
      <c r="G532" s="166">
        <f t="shared" si="35"/>
        <v>0</v>
      </c>
      <c r="H532" s="167">
        <f t="shared" si="36"/>
        <v>0</v>
      </c>
      <c r="I532" s="158">
        <f t="shared" si="37"/>
        <v>0</v>
      </c>
      <c r="J532" s="127">
        <f t="shared" si="38"/>
        <v>0</v>
      </c>
    </row>
    <row r="533" ht="14.25" customHeight="1">
      <c r="A533" s="165" t="str">
        <f t="shared" si="32"/>
        <v/>
      </c>
      <c r="B533" s="7">
        <f>B415*(1+Vendas!S$8)</f>
        <v>0</v>
      </c>
      <c r="C533" s="7">
        <f>C415*(1+Vendas!S$8)</f>
        <v>0</v>
      </c>
      <c r="D533" s="7">
        <f t="shared" si="33"/>
        <v>0</v>
      </c>
      <c r="E533" s="7">
        <f t="shared" si="34"/>
        <v>1</v>
      </c>
      <c r="F533" s="7" t="str">
        <f>Vendas!S$603</f>
        <v/>
      </c>
      <c r="G533" s="166">
        <f t="shared" si="35"/>
        <v>0</v>
      </c>
      <c r="H533" s="167">
        <f t="shared" si="36"/>
        <v>0</v>
      </c>
      <c r="I533" s="158">
        <f t="shared" si="37"/>
        <v>0</v>
      </c>
      <c r="J533" s="127">
        <f t="shared" si="38"/>
        <v>0</v>
      </c>
    </row>
    <row r="534" ht="14.25" customHeight="1">
      <c r="A534" s="165" t="str">
        <f t="shared" si="32"/>
        <v/>
      </c>
      <c r="B534" s="7">
        <f>B416*(1+Vendas!S$8)</f>
        <v>0</v>
      </c>
      <c r="C534" s="7">
        <f>C416*(1+Vendas!S$8)</f>
        <v>0</v>
      </c>
      <c r="D534" s="7">
        <f t="shared" si="33"/>
        <v>0</v>
      </c>
      <c r="E534" s="7">
        <f t="shared" si="34"/>
        <v>1</v>
      </c>
      <c r="F534" s="7" t="str">
        <f>Vendas!S$613</f>
        <v/>
      </c>
      <c r="G534" s="166">
        <f t="shared" si="35"/>
        <v>0</v>
      </c>
      <c r="H534" s="167">
        <f t="shared" si="36"/>
        <v>0</v>
      </c>
      <c r="I534" s="158">
        <f t="shared" si="37"/>
        <v>0</v>
      </c>
      <c r="J534" s="127">
        <f t="shared" si="38"/>
        <v>0</v>
      </c>
    </row>
    <row r="535" ht="14.25" customHeight="1">
      <c r="A535" s="165" t="str">
        <f t="shared" si="32"/>
        <v/>
      </c>
      <c r="B535" s="7">
        <f>B417*(1+Vendas!S$8)</f>
        <v>0</v>
      </c>
      <c r="C535" s="7">
        <f>C417*(1+Vendas!S$8)</f>
        <v>0</v>
      </c>
      <c r="D535" s="7">
        <f t="shared" si="33"/>
        <v>0</v>
      </c>
      <c r="E535" s="7">
        <f t="shared" si="34"/>
        <v>1</v>
      </c>
      <c r="F535" s="7" t="str">
        <f>Vendas!S$623</f>
        <v/>
      </c>
      <c r="G535" s="166">
        <f t="shared" si="35"/>
        <v>0</v>
      </c>
      <c r="H535" s="167">
        <f t="shared" si="36"/>
        <v>0</v>
      </c>
      <c r="I535" s="158">
        <f t="shared" si="37"/>
        <v>0</v>
      </c>
      <c r="J535" s="127">
        <f t="shared" si="38"/>
        <v>0</v>
      </c>
    </row>
    <row r="536" ht="14.25" customHeight="1">
      <c r="A536" s="165" t="str">
        <f t="shared" si="32"/>
        <v/>
      </c>
      <c r="B536" s="7">
        <f>B418*(1+Vendas!S$8)</f>
        <v>0</v>
      </c>
      <c r="C536" s="7">
        <f>C418*(1+Vendas!S$8)</f>
        <v>0</v>
      </c>
      <c r="D536" s="7">
        <f t="shared" si="33"/>
        <v>0</v>
      </c>
      <c r="E536" s="7">
        <f t="shared" si="34"/>
        <v>1</v>
      </c>
      <c r="F536" s="7" t="str">
        <f>Vendas!S$633</f>
        <v/>
      </c>
      <c r="G536" s="166">
        <f t="shared" si="35"/>
        <v>0</v>
      </c>
      <c r="H536" s="167">
        <f t="shared" si="36"/>
        <v>0</v>
      </c>
      <c r="I536" s="158">
        <f t="shared" si="37"/>
        <v>0</v>
      </c>
      <c r="J536" s="127">
        <f t="shared" si="38"/>
        <v>0</v>
      </c>
    </row>
    <row r="537" ht="14.25" customHeight="1">
      <c r="A537" s="165" t="str">
        <f t="shared" si="32"/>
        <v/>
      </c>
      <c r="B537" s="7">
        <f>B419*(1+Vendas!S$8)</f>
        <v>0</v>
      </c>
      <c r="C537" s="7">
        <f>C419*(1+Vendas!S$8)</f>
        <v>0</v>
      </c>
      <c r="D537" s="7">
        <f t="shared" si="33"/>
        <v>0</v>
      </c>
      <c r="E537" s="7">
        <f t="shared" si="34"/>
        <v>1</v>
      </c>
      <c r="F537" s="7" t="str">
        <f>Vendas!S$643</f>
        <v/>
      </c>
      <c r="G537" s="166">
        <f t="shared" si="35"/>
        <v>0</v>
      </c>
      <c r="H537" s="167">
        <f t="shared" si="36"/>
        <v>0</v>
      </c>
      <c r="I537" s="158">
        <f t="shared" si="37"/>
        <v>0</v>
      </c>
      <c r="J537" s="127">
        <f t="shared" si="38"/>
        <v>0</v>
      </c>
    </row>
    <row r="538" ht="14.25" customHeight="1">
      <c r="A538" s="165" t="str">
        <f t="shared" si="32"/>
        <v/>
      </c>
      <c r="B538" s="7">
        <f>B420*(1+Vendas!S$8)</f>
        <v>0</v>
      </c>
      <c r="C538" s="7">
        <f>C420*(1+Vendas!S$8)</f>
        <v>0</v>
      </c>
      <c r="D538" s="7">
        <f t="shared" si="33"/>
        <v>0</v>
      </c>
      <c r="E538" s="7">
        <f t="shared" si="34"/>
        <v>1</v>
      </c>
      <c r="F538" s="7" t="str">
        <f>Vendas!S$653</f>
        <v/>
      </c>
      <c r="G538" s="166">
        <f t="shared" si="35"/>
        <v>0</v>
      </c>
      <c r="H538" s="167">
        <f t="shared" si="36"/>
        <v>0</v>
      </c>
      <c r="I538" s="158">
        <f t="shared" si="37"/>
        <v>0</v>
      </c>
      <c r="J538" s="127">
        <f t="shared" si="38"/>
        <v>0</v>
      </c>
    </row>
    <row r="539" ht="14.25" customHeight="1">
      <c r="A539" s="165" t="str">
        <f t="shared" si="32"/>
        <v/>
      </c>
      <c r="B539" s="7">
        <f>B421*(1+Vendas!S$8)</f>
        <v>0</v>
      </c>
      <c r="C539" s="7">
        <f>C421*(1+Vendas!S$8)</f>
        <v>0</v>
      </c>
      <c r="D539" s="7">
        <f t="shared" si="33"/>
        <v>0</v>
      </c>
      <c r="E539" s="7">
        <f t="shared" si="34"/>
        <v>1</v>
      </c>
      <c r="F539" s="7" t="str">
        <f>Vendas!S$663</f>
        <v/>
      </c>
      <c r="G539" s="166">
        <f t="shared" si="35"/>
        <v>0</v>
      </c>
      <c r="H539" s="167">
        <f t="shared" si="36"/>
        <v>0</v>
      </c>
      <c r="I539" s="158">
        <f t="shared" si="37"/>
        <v>0</v>
      </c>
      <c r="J539" s="127">
        <f t="shared" si="38"/>
        <v>0</v>
      </c>
    </row>
    <row r="540" ht="14.25" customHeight="1">
      <c r="A540" s="165" t="str">
        <f t="shared" si="32"/>
        <v/>
      </c>
      <c r="B540" s="7">
        <f>B422*(1+Vendas!S$8)</f>
        <v>0</v>
      </c>
      <c r="C540" s="7">
        <f>C422*(1+Vendas!S$8)</f>
        <v>0</v>
      </c>
      <c r="D540" s="7">
        <f t="shared" si="33"/>
        <v>0</v>
      </c>
      <c r="E540" s="7">
        <f t="shared" si="34"/>
        <v>1</v>
      </c>
      <c r="F540" s="7" t="str">
        <f>Vendas!S$673</f>
        <v/>
      </c>
      <c r="G540" s="166">
        <f t="shared" si="35"/>
        <v>0</v>
      </c>
      <c r="H540" s="167">
        <f t="shared" si="36"/>
        <v>0</v>
      </c>
      <c r="I540" s="158">
        <f t="shared" si="37"/>
        <v>0</v>
      </c>
      <c r="J540" s="127">
        <f t="shared" si="38"/>
        <v>0</v>
      </c>
    </row>
    <row r="541" ht="14.25" customHeight="1">
      <c r="A541" s="165" t="str">
        <f t="shared" si="32"/>
        <v/>
      </c>
      <c r="B541" s="7">
        <f>B423*(1+Vendas!S$8)</f>
        <v>0</v>
      </c>
      <c r="C541" s="7">
        <f>C423*(1+Vendas!S$8)</f>
        <v>0</v>
      </c>
      <c r="D541" s="7">
        <f t="shared" si="33"/>
        <v>0</v>
      </c>
      <c r="E541" s="7">
        <f t="shared" si="34"/>
        <v>1</v>
      </c>
      <c r="F541" s="7" t="str">
        <f>Vendas!S$683</f>
        <v/>
      </c>
      <c r="G541" s="166">
        <f t="shared" si="35"/>
        <v>0</v>
      </c>
      <c r="H541" s="167">
        <f t="shared" si="36"/>
        <v>0</v>
      </c>
      <c r="I541" s="158">
        <f t="shared" si="37"/>
        <v>0</v>
      </c>
      <c r="J541" s="127">
        <f t="shared" si="38"/>
        <v>0</v>
      </c>
    </row>
    <row r="542" ht="14.25" customHeight="1">
      <c r="A542" s="165" t="str">
        <f t="shared" si="32"/>
        <v/>
      </c>
      <c r="B542" s="7">
        <f>B424*(1+Vendas!S$8)</f>
        <v>0</v>
      </c>
      <c r="C542" s="7">
        <f>C424*(1+Vendas!S$8)</f>
        <v>0</v>
      </c>
      <c r="D542" s="7">
        <f t="shared" si="33"/>
        <v>0</v>
      </c>
      <c r="E542" s="7">
        <f t="shared" si="34"/>
        <v>1</v>
      </c>
      <c r="F542" s="7" t="str">
        <f>Vendas!S$693</f>
        <v/>
      </c>
      <c r="G542" s="166">
        <f t="shared" si="35"/>
        <v>0</v>
      </c>
      <c r="H542" s="167">
        <f t="shared" si="36"/>
        <v>0</v>
      </c>
      <c r="I542" s="158">
        <f t="shared" si="37"/>
        <v>0</v>
      </c>
      <c r="J542" s="127">
        <f t="shared" si="38"/>
        <v>0</v>
      </c>
    </row>
    <row r="543" ht="14.25" customHeight="1">
      <c r="A543" s="165" t="str">
        <f t="shared" si="32"/>
        <v/>
      </c>
      <c r="B543" s="7">
        <f>B425*(1+Vendas!S$8)</f>
        <v>0</v>
      </c>
      <c r="C543" s="7">
        <f>C425*(1+Vendas!S$8)</f>
        <v>0</v>
      </c>
      <c r="D543" s="7">
        <f t="shared" si="33"/>
        <v>0</v>
      </c>
      <c r="E543" s="7">
        <f t="shared" si="34"/>
        <v>1</v>
      </c>
      <c r="F543" s="7" t="str">
        <f>Vendas!S$703</f>
        <v/>
      </c>
      <c r="G543" s="166">
        <f t="shared" si="35"/>
        <v>0</v>
      </c>
      <c r="H543" s="167">
        <f t="shared" si="36"/>
        <v>0</v>
      </c>
      <c r="I543" s="158">
        <f t="shared" si="37"/>
        <v>0</v>
      </c>
      <c r="J543" s="127">
        <f t="shared" si="38"/>
        <v>0</v>
      </c>
    </row>
    <row r="544" ht="14.25" customHeight="1">
      <c r="A544" s="165" t="str">
        <f t="shared" si="32"/>
        <v/>
      </c>
      <c r="B544" s="7">
        <f>B426*(1+Vendas!S$8)</f>
        <v>0</v>
      </c>
      <c r="C544" s="7">
        <f>C426*(1+Vendas!S$8)</f>
        <v>0</v>
      </c>
      <c r="D544" s="7">
        <f t="shared" si="33"/>
        <v>0</v>
      </c>
      <c r="E544" s="7">
        <f t="shared" si="34"/>
        <v>1</v>
      </c>
      <c r="F544" s="7" t="str">
        <f>Vendas!S$713</f>
        <v/>
      </c>
      <c r="G544" s="166">
        <f t="shared" si="35"/>
        <v>0</v>
      </c>
      <c r="H544" s="167">
        <f t="shared" si="36"/>
        <v>0</v>
      </c>
      <c r="I544" s="158">
        <f t="shared" si="37"/>
        <v>0</v>
      </c>
      <c r="J544" s="127">
        <f t="shared" si="38"/>
        <v>0</v>
      </c>
    </row>
    <row r="545" ht="14.25" customHeight="1">
      <c r="A545" s="165" t="str">
        <f t="shared" si="32"/>
        <v/>
      </c>
      <c r="B545" s="7">
        <f>B427*(1+Vendas!S$8)</f>
        <v>0</v>
      </c>
      <c r="C545" s="7">
        <f>C427*(1+Vendas!S$8)</f>
        <v>0</v>
      </c>
      <c r="D545" s="7">
        <f t="shared" si="33"/>
        <v>0</v>
      </c>
      <c r="E545" s="7">
        <f t="shared" si="34"/>
        <v>1</v>
      </c>
      <c r="F545" s="7" t="str">
        <f>Vendas!S$723</f>
        <v/>
      </c>
      <c r="G545" s="166">
        <f t="shared" si="35"/>
        <v>0</v>
      </c>
      <c r="H545" s="167">
        <f t="shared" si="36"/>
        <v>0</v>
      </c>
      <c r="I545" s="158">
        <f t="shared" si="37"/>
        <v>0</v>
      </c>
      <c r="J545" s="127">
        <f t="shared" si="38"/>
        <v>0</v>
      </c>
    </row>
    <row r="546" ht="14.25" customHeight="1">
      <c r="A546" s="165" t="str">
        <f t="shared" si="32"/>
        <v/>
      </c>
      <c r="B546" s="7">
        <f>B428*(1+Vendas!S$8)</f>
        <v>0</v>
      </c>
      <c r="C546" s="7">
        <f>C428*(1+Vendas!S$8)</f>
        <v>0</v>
      </c>
      <c r="D546" s="7">
        <f t="shared" si="33"/>
        <v>0</v>
      </c>
      <c r="E546" s="7">
        <f t="shared" si="34"/>
        <v>1</v>
      </c>
      <c r="F546" s="7" t="str">
        <f>Vendas!S$733</f>
        <v/>
      </c>
      <c r="G546" s="166">
        <f t="shared" si="35"/>
        <v>0</v>
      </c>
      <c r="H546" s="167">
        <f t="shared" si="36"/>
        <v>0</v>
      </c>
      <c r="I546" s="158">
        <f t="shared" si="37"/>
        <v>0</v>
      </c>
      <c r="J546" s="127">
        <f t="shared" si="38"/>
        <v>0</v>
      </c>
    </row>
    <row r="547" ht="14.25" customHeight="1">
      <c r="A547" s="165" t="str">
        <f t="shared" si="32"/>
        <v/>
      </c>
      <c r="B547" s="7">
        <f>B429*(1+Vendas!S$8)</f>
        <v>0</v>
      </c>
      <c r="C547" s="7">
        <f>C429*(1+Vendas!S$8)</f>
        <v>0</v>
      </c>
      <c r="D547" s="7">
        <f t="shared" si="33"/>
        <v>0</v>
      </c>
      <c r="E547" s="7">
        <f t="shared" si="34"/>
        <v>1</v>
      </c>
      <c r="F547" s="7" t="str">
        <f>Vendas!S$743</f>
        <v/>
      </c>
      <c r="G547" s="166">
        <f t="shared" si="35"/>
        <v>0</v>
      </c>
      <c r="H547" s="167">
        <f t="shared" si="36"/>
        <v>0</v>
      </c>
      <c r="I547" s="158">
        <f t="shared" si="37"/>
        <v>0</v>
      </c>
      <c r="J547" s="127">
        <f t="shared" si="38"/>
        <v>0</v>
      </c>
    </row>
    <row r="548" ht="14.25" customHeight="1">
      <c r="A548" s="165" t="str">
        <f t="shared" si="32"/>
        <v/>
      </c>
      <c r="B548" s="7">
        <f>B430*(1+Vendas!S$8)</f>
        <v>0</v>
      </c>
      <c r="C548" s="7">
        <f>C430*(1+Vendas!S$8)</f>
        <v>0</v>
      </c>
      <c r="D548" s="7">
        <f t="shared" si="33"/>
        <v>0</v>
      </c>
      <c r="E548" s="7">
        <f t="shared" si="34"/>
        <v>1</v>
      </c>
      <c r="F548" s="7" t="str">
        <f>Vendas!S$753</f>
        <v/>
      </c>
      <c r="G548" s="166">
        <f t="shared" si="35"/>
        <v>0</v>
      </c>
      <c r="H548" s="167">
        <f t="shared" si="36"/>
        <v>0</v>
      </c>
      <c r="I548" s="158">
        <f t="shared" si="37"/>
        <v>0</v>
      </c>
      <c r="J548" s="127">
        <f t="shared" si="38"/>
        <v>0</v>
      </c>
    </row>
    <row r="549" ht="14.25" customHeight="1">
      <c r="A549" s="165" t="str">
        <f t="shared" si="32"/>
        <v/>
      </c>
      <c r="B549" s="7">
        <f>B431*(1+Vendas!S$8)</f>
        <v>0</v>
      </c>
      <c r="C549" s="7">
        <f>C431*(1+Vendas!S$8)</f>
        <v>0</v>
      </c>
      <c r="D549" s="7">
        <f t="shared" si="33"/>
        <v>0</v>
      </c>
      <c r="E549" s="7">
        <f t="shared" si="34"/>
        <v>1</v>
      </c>
      <c r="F549" s="7" t="str">
        <f>Vendas!S$763</f>
        <v/>
      </c>
      <c r="G549" s="166">
        <f t="shared" si="35"/>
        <v>0</v>
      </c>
      <c r="H549" s="167">
        <f t="shared" si="36"/>
        <v>0</v>
      </c>
      <c r="I549" s="158">
        <f t="shared" si="37"/>
        <v>0</v>
      </c>
      <c r="J549" s="127">
        <f t="shared" si="38"/>
        <v>0</v>
      </c>
    </row>
    <row r="550" ht="14.25" customHeight="1">
      <c r="A550" s="165" t="str">
        <f t="shared" si="32"/>
        <v/>
      </c>
      <c r="B550" s="7">
        <f>B432*(1+Vendas!S$8)</f>
        <v>0</v>
      </c>
      <c r="C550" s="7">
        <f>C432*(1+Vendas!S$8)</f>
        <v>0</v>
      </c>
      <c r="D550" s="7">
        <f t="shared" si="33"/>
        <v>0</v>
      </c>
      <c r="E550" s="7">
        <f t="shared" si="34"/>
        <v>1</v>
      </c>
      <c r="F550" s="7" t="str">
        <f>Vendas!S$773</f>
        <v/>
      </c>
      <c r="G550" s="166">
        <f t="shared" si="35"/>
        <v>0</v>
      </c>
      <c r="H550" s="167">
        <f t="shared" si="36"/>
        <v>0</v>
      </c>
      <c r="I550" s="158">
        <f t="shared" si="37"/>
        <v>0</v>
      </c>
      <c r="J550" s="127">
        <f t="shared" si="38"/>
        <v>0</v>
      </c>
    </row>
    <row r="551" ht="14.25" customHeight="1">
      <c r="A551" s="165" t="str">
        <f t="shared" si="32"/>
        <v/>
      </c>
      <c r="B551" s="7">
        <f>B433*(1+Vendas!S$8)</f>
        <v>0</v>
      </c>
      <c r="C551" s="7">
        <f>C433*(1+Vendas!S$8)</f>
        <v>0</v>
      </c>
      <c r="D551" s="7">
        <f t="shared" si="33"/>
        <v>0</v>
      </c>
      <c r="E551" s="7">
        <f t="shared" si="34"/>
        <v>1</v>
      </c>
      <c r="F551" s="7" t="str">
        <f>Vendas!S$783</f>
        <v/>
      </c>
      <c r="G551" s="166">
        <f t="shared" si="35"/>
        <v>0</v>
      </c>
      <c r="H551" s="167">
        <f t="shared" si="36"/>
        <v>0</v>
      </c>
      <c r="I551" s="158">
        <f t="shared" si="37"/>
        <v>0</v>
      </c>
      <c r="J551" s="127">
        <f t="shared" si="38"/>
        <v>0</v>
      </c>
    </row>
    <row r="552" ht="14.25" customHeight="1">
      <c r="A552" s="165" t="str">
        <f t="shared" si="32"/>
        <v/>
      </c>
      <c r="B552" s="7">
        <f>B434*(1+Vendas!S$8)</f>
        <v>0</v>
      </c>
      <c r="C552" s="7">
        <f>C434*(1+Vendas!S$8)</f>
        <v>0</v>
      </c>
      <c r="D552" s="7">
        <f t="shared" si="33"/>
        <v>0</v>
      </c>
      <c r="E552" s="7">
        <f t="shared" si="34"/>
        <v>1</v>
      </c>
      <c r="F552" s="7" t="str">
        <f>Vendas!S$793</f>
        <v/>
      </c>
      <c r="G552" s="166">
        <f t="shared" si="35"/>
        <v>0</v>
      </c>
      <c r="H552" s="167">
        <f t="shared" si="36"/>
        <v>0</v>
      </c>
      <c r="I552" s="158">
        <f t="shared" si="37"/>
        <v>0</v>
      </c>
      <c r="J552" s="127">
        <f t="shared" si="38"/>
        <v>0</v>
      </c>
    </row>
    <row r="553" ht="14.25" customHeight="1">
      <c r="A553" s="165" t="str">
        <f t="shared" si="32"/>
        <v/>
      </c>
      <c r="B553" s="7">
        <f>B435*(1+Vendas!S$8)</f>
        <v>0</v>
      </c>
      <c r="C553" s="7">
        <f>C435*(1+Vendas!S$8)</f>
        <v>0</v>
      </c>
      <c r="D553" s="7">
        <f t="shared" si="33"/>
        <v>0</v>
      </c>
      <c r="E553" s="7">
        <f t="shared" si="34"/>
        <v>1</v>
      </c>
      <c r="F553" s="7" t="str">
        <f>Vendas!S$803</f>
        <v/>
      </c>
      <c r="G553" s="166">
        <f t="shared" si="35"/>
        <v>0</v>
      </c>
      <c r="H553" s="167">
        <f t="shared" si="36"/>
        <v>0</v>
      </c>
      <c r="I553" s="158">
        <f t="shared" si="37"/>
        <v>0</v>
      </c>
      <c r="J553" s="127">
        <f t="shared" si="38"/>
        <v>0</v>
      </c>
    </row>
    <row r="554" ht="14.25" customHeight="1">
      <c r="A554" s="165" t="str">
        <f t="shared" si="32"/>
        <v/>
      </c>
      <c r="B554" s="7">
        <f>B436*(1+Vendas!S$8)</f>
        <v>0</v>
      </c>
      <c r="C554" s="7">
        <f>C436*(1+Vendas!S$8)</f>
        <v>0</v>
      </c>
      <c r="D554" s="7">
        <f t="shared" si="33"/>
        <v>0</v>
      </c>
      <c r="E554" s="7">
        <f t="shared" si="34"/>
        <v>1</v>
      </c>
      <c r="F554" s="7" t="str">
        <f>Vendas!S$813</f>
        <v/>
      </c>
      <c r="G554" s="166">
        <f t="shared" si="35"/>
        <v>0</v>
      </c>
      <c r="H554" s="167">
        <f t="shared" si="36"/>
        <v>0</v>
      </c>
      <c r="I554" s="158">
        <f t="shared" si="37"/>
        <v>0</v>
      </c>
      <c r="J554" s="127">
        <f t="shared" si="38"/>
        <v>0</v>
      </c>
    </row>
    <row r="555" ht="14.25" customHeight="1">
      <c r="A555" s="165" t="str">
        <f t="shared" si="32"/>
        <v/>
      </c>
      <c r="B555" s="7">
        <f>B437*(1+Vendas!S$8)</f>
        <v>0</v>
      </c>
      <c r="C555" s="7">
        <f>C437*(1+Vendas!S$8)</f>
        <v>0</v>
      </c>
      <c r="D555" s="7">
        <f t="shared" si="33"/>
        <v>0</v>
      </c>
      <c r="E555" s="7">
        <f t="shared" si="34"/>
        <v>1</v>
      </c>
      <c r="F555" s="7" t="str">
        <f>Vendas!S$823</f>
        <v/>
      </c>
      <c r="G555" s="166">
        <f t="shared" si="35"/>
        <v>0</v>
      </c>
      <c r="H555" s="167">
        <f t="shared" si="36"/>
        <v>0</v>
      </c>
      <c r="I555" s="158">
        <f t="shared" si="37"/>
        <v>0</v>
      </c>
      <c r="J555" s="127">
        <f t="shared" si="38"/>
        <v>0</v>
      </c>
    </row>
    <row r="556" ht="14.25" customHeight="1">
      <c r="A556" s="165" t="str">
        <f t="shared" si="32"/>
        <v/>
      </c>
      <c r="B556" s="7">
        <f>B438*(1+Vendas!S$8)</f>
        <v>0</v>
      </c>
      <c r="C556" s="7">
        <f>C438*(1+Vendas!S$8)</f>
        <v>0</v>
      </c>
      <c r="D556" s="7">
        <f t="shared" si="33"/>
        <v>0</v>
      </c>
      <c r="E556" s="7">
        <f t="shared" si="34"/>
        <v>1</v>
      </c>
      <c r="F556" s="7" t="str">
        <f>Vendas!S$833</f>
        <v/>
      </c>
      <c r="G556" s="166">
        <f t="shared" si="35"/>
        <v>0</v>
      </c>
      <c r="H556" s="167">
        <f t="shared" si="36"/>
        <v>0</v>
      </c>
      <c r="I556" s="158">
        <f t="shared" si="37"/>
        <v>0</v>
      </c>
      <c r="J556" s="127">
        <f t="shared" si="38"/>
        <v>0</v>
      </c>
    </row>
    <row r="557" ht="14.25" customHeight="1">
      <c r="A557" s="165" t="str">
        <f t="shared" si="32"/>
        <v/>
      </c>
      <c r="B557" s="7">
        <f>B439*(1+Vendas!S$8)</f>
        <v>0</v>
      </c>
      <c r="C557" s="7">
        <f>C439*(1+Vendas!S$8)</f>
        <v>0</v>
      </c>
      <c r="D557" s="7">
        <f t="shared" si="33"/>
        <v>0</v>
      </c>
      <c r="E557" s="7">
        <f t="shared" si="34"/>
        <v>1</v>
      </c>
      <c r="F557" s="7" t="str">
        <f>Vendas!S$843</f>
        <v/>
      </c>
      <c r="G557" s="166">
        <f t="shared" si="35"/>
        <v>0</v>
      </c>
      <c r="H557" s="167">
        <f t="shared" si="36"/>
        <v>0</v>
      </c>
      <c r="I557" s="158">
        <f t="shared" si="37"/>
        <v>0</v>
      </c>
      <c r="J557" s="127">
        <f t="shared" si="38"/>
        <v>0</v>
      </c>
    </row>
    <row r="558" ht="14.25" customHeight="1">
      <c r="A558" s="165" t="str">
        <f t="shared" si="32"/>
        <v/>
      </c>
      <c r="B558" s="7">
        <f>B440*(1+Vendas!S$8)</f>
        <v>0</v>
      </c>
      <c r="C558" s="7">
        <f>C440*(1+Vendas!S$8)</f>
        <v>0</v>
      </c>
      <c r="D558" s="7">
        <f t="shared" si="33"/>
        <v>0</v>
      </c>
      <c r="E558" s="7">
        <f t="shared" si="34"/>
        <v>1</v>
      </c>
      <c r="F558" s="7" t="str">
        <f>Vendas!S$853</f>
        <v/>
      </c>
      <c r="G558" s="166">
        <f t="shared" si="35"/>
        <v>0</v>
      </c>
      <c r="H558" s="167">
        <f t="shared" si="36"/>
        <v>0</v>
      </c>
      <c r="I558" s="158">
        <f t="shared" si="37"/>
        <v>0</v>
      </c>
      <c r="J558" s="127">
        <f t="shared" si="38"/>
        <v>0</v>
      </c>
    </row>
    <row r="559" ht="14.25" customHeight="1">
      <c r="A559" s="165" t="str">
        <f t="shared" si="32"/>
        <v/>
      </c>
      <c r="B559" s="7">
        <f>B441*(1+Vendas!S$8)</f>
        <v>0</v>
      </c>
      <c r="C559" s="7">
        <f>C441*(1+Vendas!S$8)</f>
        <v>0</v>
      </c>
      <c r="D559" s="7">
        <f t="shared" si="33"/>
        <v>0</v>
      </c>
      <c r="E559" s="7">
        <f t="shared" si="34"/>
        <v>1</v>
      </c>
      <c r="F559" s="7" t="str">
        <f>Vendas!S$863</f>
        <v/>
      </c>
      <c r="G559" s="166">
        <f t="shared" si="35"/>
        <v>0</v>
      </c>
      <c r="H559" s="167">
        <f t="shared" si="36"/>
        <v>0</v>
      </c>
      <c r="I559" s="158">
        <f t="shared" si="37"/>
        <v>0</v>
      </c>
      <c r="J559" s="127">
        <f t="shared" si="38"/>
        <v>0</v>
      </c>
    </row>
    <row r="560" ht="14.25" customHeight="1">
      <c r="A560" s="165" t="str">
        <f t="shared" si="32"/>
        <v/>
      </c>
      <c r="B560" s="7">
        <f>B442*(1+Vendas!S$8)</f>
        <v>0</v>
      </c>
      <c r="C560" s="7">
        <f>C442*(1+Vendas!S$8)</f>
        <v>0</v>
      </c>
      <c r="D560" s="7">
        <f t="shared" si="33"/>
        <v>0</v>
      </c>
      <c r="E560" s="7">
        <f t="shared" si="34"/>
        <v>1</v>
      </c>
      <c r="F560" s="7" t="str">
        <f>Vendas!S$873</f>
        <v/>
      </c>
      <c r="G560" s="166">
        <f t="shared" si="35"/>
        <v>0</v>
      </c>
      <c r="H560" s="167">
        <f t="shared" si="36"/>
        <v>0</v>
      </c>
      <c r="I560" s="158">
        <f t="shared" si="37"/>
        <v>0</v>
      </c>
      <c r="J560" s="127">
        <f t="shared" si="38"/>
        <v>0</v>
      </c>
    </row>
    <row r="561" ht="14.25" customHeight="1">
      <c r="A561" s="165" t="str">
        <f t="shared" si="32"/>
        <v/>
      </c>
      <c r="B561" s="7">
        <f>B443*(1+Vendas!S$8)</f>
        <v>0</v>
      </c>
      <c r="C561" s="7">
        <f>C443*(1+Vendas!S$8)</f>
        <v>0</v>
      </c>
      <c r="D561" s="7">
        <f t="shared" si="33"/>
        <v>0</v>
      </c>
      <c r="E561" s="7">
        <f t="shared" si="34"/>
        <v>1</v>
      </c>
      <c r="F561" s="7" t="str">
        <f>Vendas!S$883</f>
        <v/>
      </c>
      <c r="G561" s="166">
        <f t="shared" si="35"/>
        <v>0</v>
      </c>
      <c r="H561" s="167">
        <f t="shared" si="36"/>
        <v>0</v>
      </c>
      <c r="I561" s="158">
        <f t="shared" si="37"/>
        <v>0</v>
      </c>
      <c r="J561" s="127">
        <f t="shared" si="38"/>
        <v>0</v>
      </c>
    </row>
    <row r="562" ht="14.25" customHeight="1">
      <c r="A562" s="165" t="str">
        <f t="shared" si="32"/>
        <v/>
      </c>
      <c r="B562" s="7">
        <f>B444*(1+Vendas!S$8)</f>
        <v>0</v>
      </c>
      <c r="C562" s="7">
        <f>C444*(1+Vendas!S$8)</f>
        <v>0</v>
      </c>
      <c r="D562" s="7">
        <f t="shared" si="33"/>
        <v>0</v>
      </c>
      <c r="E562" s="7">
        <f t="shared" si="34"/>
        <v>1</v>
      </c>
      <c r="F562" s="7" t="str">
        <f>Vendas!S$893</f>
        <v/>
      </c>
      <c r="G562" s="166">
        <f t="shared" si="35"/>
        <v>0</v>
      </c>
      <c r="H562" s="167">
        <f t="shared" si="36"/>
        <v>0</v>
      </c>
      <c r="I562" s="158">
        <f t="shared" si="37"/>
        <v>0</v>
      </c>
      <c r="J562" s="127">
        <f t="shared" si="38"/>
        <v>0</v>
      </c>
    </row>
    <row r="563" ht="14.25" customHeight="1">
      <c r="A563" s="165" t="str">
        <f t="shared" si="32"/>
        <v/>
      </c>
      <c r="B563" s="7">
        <f>B445*(1+Vendas!S$8)</f>
        <v>0</v>
      </c>
      <c r="C563" s="7">
        <f>C445*(1+Vendas!S$8)</f>
        <v>0</v>
      </c>
      <c r="D563" s="7">
        <f t="shared" si="33"/>
        <v>0</v>
      </c>
      <c r="E563" s="7">
        <f t="shared" si="34"/>
        <v>1</v>
      </c>
      <c r="F563" s="7" t="str">
        <f>Vendas!S$903</f>
        <v/>
      </c>
      <c r="G563" s="166">
        <f t="shared" si="35"/>
        <v>0</v>
      </c>
      <c r="H563" s="167">
        <f t="shared" si="36"/>
        <v>0</v>
      </c>
      <c r="I563" s="158">
        <f t="shared" si="37"/>
        <v>0</v>
      </c>
      <c r="J563" s="127">
        <f t="shared" si="38"/>
        <v>0</v>
      </c>
    </row>
    <row r="564" ht="14.25" customHeight="1">
      <c r="A564" s="165" t="str">
        <f t="shared" si="32"/>
        <v/>
      </c>
      <c r="B564" s="7">
        <f>B446*(1+Vendas!S$8)</f>
        <v>0</v>
      </c>
      <c r="C564" s="7">
        <f>C446*(1+Vendas!S$8)</f>
        <v>0</v>
      </c>
      <c r="D564" s="7">
        <f t="shared" si="33"/>
        <v>0</v>
      </c>
      <c r="E564" s="7">
        <f t="shared" si="34"/>
        <v>1</v>
      </c>
      <c r="F564" s="7" t="str">
        <f>Vendas!S$913</f>
        <v/>
      </c>
      <c r="G564" s="166">
        <f t="shared" si="35"/>
        <v>0</v>
      </c>
      <c r="H564" s="167">
        <f t="shared" si="36"/>
        <v>0</v>
      </c>
      <c r="I564" s="158">
        <f t="shared" si="37"/>
        <v>0</v>
      </c>
      <c r="J564" s="127">
        <f t="shared" si="38"/>
        <v>0</v>
      </c>
    </row>
    <row r="565" ht="14.25" customHeight="1">
      <c r="A565" s="165" t="str">
        <f t="shared" si="32"/>
        <v/>
      </c>
      <c r="B565" s="7">
        <f>B447*(1+Vendas!S$8)</f>
        <v>0</v>
      </c>
      <c r="C565" s="7">
        <f>C447*(1+Vendas!S$8)</f>
        <v>0</v>
      </c>
      <c r="D565" s="7">
        <f t="shared" si="33"/>
        <v>0</v>
      </c>
      <c r="E565" s="7">
        <f t="shared" si="34"/>
        <v>1</v>
      </c>
      <c r="F565" s="7" t="str">
        <f>Vendas!S$923</f>
        <v/>
      </c>
      <c r="G565" s="166">
        <f t="shared" si="35"/>
        <v>0</v>
      </c>
      <c r="H565" s="167">
        <f t="shared" si="36"/>
        <v>0</v>
      </c>
      <c r="I565" s="158">
        <f t="shared" si="37"/>
        <v>0</v>
      </c>
      <c r="J565" s="127">
        <f t="shared" si="38"/>
        <v>0</v>
      </c>
    </row>
    <row r="566" ht="14.25" customHeight="1">
      <c r="A566" s="165" t="str">
        <f t="shared" si="32"/>
        <v/>
      </c>
      <c r="B566" s="7">
        <f>B448*(1+Vendas!S$8)</f>
        <v>0</v>
      </c>
      <c r="C566" s="7">
        <f>C448*(1+Vendas!S$8)</f>
        <v>0</v>
      </c>
      <c r="D566" s="7">
        <f t="shared" si="33"/>
        <v>0</v>
      </c>
      <c r="E566" s="7">
        <f t="shared" si="34"/>
        <v>1</v>
      </c>
      <c r="F566" s="7" t="str">
        <f>Vendas!S$933</f>
        <v/>
      </c>
      <c r="G566" s="166">
        <f t="shared" si="35"/>
        <v>0</v>
      </c>
      <c r="H566" s="167">
        <f t="shared" si="36"/>
        <v>0</v>
      </c>
      <c r="I566" s="158">
        <f t="shared" si="37"/>
        <v>0</v>
      </c>
      <c r="J566" s="127">
        <f t="shared" si="38"/>
        <v>0</v>
      </c>
    </row>
    <row r="567" ht="14.25" customHeight="1">
      <c r="A567" s="165" t="str">
        <f t="shared" si="32"/>
        <v/>
      </c>
      <c r="B567" s="7">
        <f>B449*(1+Vendas!S$8)</f>
        <v>0</v>
      </c>
      <c r="C567" s="7">
        <f>C449*(1+Vendas!S$8)</f>
        <v>0</v>
      </c>
      <c r="D567" s="7">
        <f t="shared" si="33"/>
        <v>0</v>
      </c>
      <c r="E567" s="7">
        <f t="shared" si="34"/>
        <v>1</v>
      </c>
      <c r="F567" s="7" t="str">
        <f>Vendas!S$943</f>
        <v/>
      </c>
      <c r="G567" s="166">
        <f t="shared" si="35"/>
        <v>0</v>
      </c>
      <c r="H567" s="167">
        <f t="shared" si="36"/>
        <v>0</v>
      </c>
      <c r="I567" s="158">
        <f t="shared" si="37"/>
        <v>0</v>
      </c>
      <c r="J567" s="127">
        <f t="shared" si="38"/>
        <v>0</v>
      </c>
    </row>
    <row r="568" ht="14.25" customHeight="1">
      <c r="A568" s="165" t="str">
        <f t="shared" si="32"/>
        <v/>
      </c>
      <c r="B568" s="7">
        <f>B450*(1+Vendas!S$8)</f>
        <v>0</v>
      </c>
      <c r="C568" s="7">
        <f>C450*(1+Vendas!S$8)</f>
        <v>0</v>
      </c>
      <c r="D568" s="7">
        <f t="shared" si="33"/>
        <v>0</v>
      </c>
      <c r="E568" s="7">
        <f t="shared" si="34"/>
        <v>1</v>
      </c>
      <c r="F568" s="7" t="str">
        <f>Vendas!S$953</f>
        <v/>
      </c>
      <c r="G568" s="166">
        <f t="shared" si="35"/>
        <v>0</v>
      </c>
      <c r="H568" s="167">
        <f t="shared" si="36"/>
        <v>0</v>
      </c>
      <c r="I568" s="158">
        <f t="shared" si="37"/>
        <v>0</v>
      </c>
      <c r="J568" s="127">
        <f t="shared" si="38"/>
        <v>0</v>
      </c>
    </row>
    <row r="569" ht="14.25" customHeight="1">
      <c r="A569" s="165" t="str">
        <f t="shared" si="32"/>
        <v/>
      </c>
      <c r="B569" s="7">
        <f>B451*(1+Vendas!S$8)</f>
        <v>0</v>
      </c>
      <c r="C569" s="7">
        <f>C451*(1+Vendas!S$8)</f>
        <v>0</v>
      </c>
      <c r="D569" s="7">
        <f t="shared" si="33"/>
        <v>0</v>
      </c>
      <c r="E569" s="7">
        <f t="shared" si="34"/>
        <v>1</v>
      </c>
      <c r="F569" s="7" t="str">
        <f>Vendas!S$963</f>
        <v/>
      </c>
      <c r="G569" s="166">
        <f t="shared" si="35"/>
        <v>0</v>
      </c>
      <c r="H569" s="167">
        <f t="shared" si="36"/>
        <v>0</v>
      </c>
      <c r="I569" s="158">
        <f t="shared" si="37"/>
        <v>0</v>
      </c>
      <c r="J569" s="127">
        <f t="shared" si="38"/>
        <v>0</v>
      </c>
    </row>
    <row r="570" ht="14.25" customHeight="1">
      <c r="A570" s="165" t="str">
        <f t="shared" si="32"/>
        <v/>
      </c>
      <c r="B570" s="7">
        <f>B452*(1+Vendas!S$8)</f>
        <v>0</v>
      </c>
      <c r="C570" s="7">
        <f>C452*(1+Vendas!S$8)</f>
        <v>0</v>
      </c>
      <c r="D570" s="7">
        <f t="shared" si="33"/>
        <v>0</v>
      </c>
      <c r="E570" s="7">
        <f t="shared" si="34"/>
        <v>1</v>
      </c>
      <c r="F570" s="7" t="str">
        <f>Vendas!S$973</f>
        <v/>
      </c>
      <c r="G570" s="166">
        <f t="shared" si="35"/>
        <v>0</v>
      </c>
      <c r="H570" s="167">
        <f t="shared" si="36"/>
        <v>0</v>
      </c>
      <c r="I570" s="158">
        <f t="shared" si="37"/>
        <v>0</v>
      </c>
      <c r="J570" s="127">
        <f t="shared" si="38"/>
        <v>0</v>
      </c>
    </row>
    <row r="571" ht="14.25" customHeight="1">
      <c r="A571" s="165" t="str">
        <f t="shared" si="32"/>
        <v/>
      </c>
      <c r="B571" s="7">
        <f>B453*(1+Vendas!S$8)</f>
        <v>0</v>
      </c>
      <c r="C571" s="7">
        <f>C453*(1+Vendas!S$8)</f>
        <v>0</v>
      </c>
      <c r="D571" s="7">
        <f t="shared" si="33"/>
        <v>0</v>
      </c>
      <c r="E571" s="7">
        <f t="shared" si="34"/>
        <v>1</v>
      </c>
      <c r="F571" s="7" t="str">
        <f>Vendas!S$983</f>
        <v/>
      </c>
      <c r="G571" s="166">
        <f t="shared" si="35"/>
        <v>0</v>
      </c>
      <c r="H571" s="167">
        <f t="shared" si="36"/>
        <v>0</v>
      </c>
      <c r="I571" s="158">
        <f t="shared" si="37"/>
        <v>0</v>
      </c>
      <c r="J571" s="127">
        <f t="shared" si="38"/>
        <v>0</v>
      </c>
    </row>
    <row r="572" ht="14.25" customHeight="1">
      <c r="A572" s="165" t="str">
        <f t="shared" si="32"/>
        <v/>
      </c>
      <c r="B572" s="7">
        <f>B454*(1+Vendas!S$8)</f>
        <v>0</v>
      </c>
      <c r="C572" s="7">
        <f>C454*(1+Vendas!S$8)</f>
        <v>0</v>
      </c>
      <c r="D572" s="7">
        <f t="shared" si="33"/>
        <v>0</v>
      </c>
      <c r="E572" s="7">
        <f t="shared" si="34"/>
        <v>1</v>
      </c>
      <c r="F572" s="7" t="str">
        <f>Vendas!S$993</f>
        <v/>
      </c>
      <c r="G572" s="166">
        <f t="shared" si="35"/>
        <v>0</v>
      </c>
      <c r="H572" s="167">
        <f t="shared" si="36"/>
        <v>0</v>
      </c>
      <c r="I572" s="158">
        <f t="shared" si="37"/>
        <v>0</v>
      </c>
      <c r="J572" s="127">
        <f t="shared" si="38"/>
        <v>0</v>
      </c>
    </row>
    <row r="573" ht="14.25" customHeight="1">
      <c r="A573" s="165" t="str">
        <f t="shared" si="32"/>
        <v/>
      </c>
      <c r="B573" s="7">
        <f>B455*(1+Vendas!S$8)</f>
        <v>0</v>
      </c>
      <c r="C573" s="7">
        <f>C455*(1+Vendas!S$8)</f>
        <v>0</v>
      </c>
      <c r="D573" s="7">
        <f t="shared" si="33"/>
        <v>0</v>
      </c>
      <c r="E573" s="7">
        <f t="shared" si="34"/>
        <v>1</v>
      </c>
      <c r="F573" s="7" t="str">
        <f>Vendas!S$1003</f>
        <v/>
      </c>
      <c r="G573" s="166">
        <f t="shared" si="35"/>
        <v>0</v>
      </c>
      <c r="H573" s="167">
        <f t="shared" si="36"/>
        <v>0</v>
      </c>
      <c r="I573" s="158">
        <f t="shared" si="37"/>
        <v>0</v>
      </c>
      <c r="J573" s="127">
        <f t="shared" si="38"/>
        <v>0</v>
      </c>
    </row>
    <row r="574" ht="14.25" customHeight="1">
      <c r="A574" s="165" t="str">
        <f t="shared" si="32"/>
        <v/>
      </c>
      <c r="B574" s="7">
        <f>B456*(1+Vendas!S$8)</f>
        <v>0</v>
      </c>
      <c r="C574" s="7">
        <f>C456*(1+Vendas!S$8)</f>
        <v>0</v>
      </c>
      <c r="D574" s="7">
        <f t="shared" si="33"/>
        <v>0</v>
      </c>
      <c r="E574" s="7">
        <f t="shared" si="34"/>
        <v>1</v>
      </c>
      <c r="F574" s="7" t="str">
        <f>Vendas!S$1013</f>
        <v/>
      </c>
      <c r="G574" s="166">
        <f t="shared" si="35"/>
        <v>0</v>
      </c>
      <c r="H574" s="167">
        <f t="shared" si="36"/>
        <v>0</v>
      </c>
      <c r="I574" s="158">
        <f t="shared" si="37"/>
        <v>0</v>
      </c>
      <c r="J574" s="127">
        <f t="shared" si="38"/>
        <v>0</v>
      </c>
    </row>
    <row r="575" ht="14.25" customHeight="1">
      <c r="A575" s="168"/>
      <c r="B575" s="100" t="s">
        <v>30</v>
      </c>
      <c r="C575" s="128"/>
      <c r="D575" s="128"/>
      <c r="E575" s="128"/>
      <c r="F575" s="127">
        <f t="shared" ref="F575:H575" si="39">SUM(F474:F574)</f>
        <v>757242.3348</v>
      </c>
      <c r="G575" s="166">
        <f t="shared" si="39"/>
        <v>1.421250628</v>
      </c>
      <c r="H575" s="167">
        <f t="shared" si="39"/>
        <v>0.8613465695</v>
      </c>
      <c r="I575" s="158"/>
      <c r="J575" s="127">
        <f>SUM(J475:J574)</f>
        <v>298316.8826</v>
      </c>
    </row>
    <row r="576" ht="14.25" customHeight="1">
      <c r="A576" s="152" t="s">
        <v>72</v>
      </c>
      <c r="B576" s="127">
        <f>PeG!J$5</f>
        <v>757242.3348</v>
      </c>
      <c r="C576" s="128"/>
      <c r="D576" s="128"/>
      <c r="E576" s="128"/>
      <c r="F576" s="127"/>
      <c r="G576" s="168"/>
      <c r="H576" s="168"/>
      <c r="I576" s="169"/>
    </row>
    <row r="577" ht="14.25" customHeight="1">
      <c r="A577" s="152" t="s">
        <v>406</v>
      </c>
      <c r="B577" s="127">
        <f>SUM(B578:B580)</f>
        <v>344153.128</v>
      </c>
      <c r="C577" s="168"/>
      <c r="D577" s="168"/>
      <c r="E577" s="168"/>
      <c r="F577" s="168"/>
      <c r="G577" s="168"/>
      <c r="H577" s="168"/>
      <c r="I577" s="169"/>
    </row>
    <row r="578" ht="14.25" customHeight="1">
      <c r="A578" s="152" t="s">
        <v>407</v>
      </c>
      <c r="B578" s="127">
        <f>-PeG!J$14</f>
        <v>3295.528</v>
      </c>
      <c r="C578" s="168"/>
      <c r="D578" s="168"/>
      <c r="E578" s="168"/>
      <c r="F578" s="168"/>
      <c r="G578" s="168"/>
      <c r="H578" s="168"/>
      <c r="I578" s="169"/>
    </row>
    <row r="579" ht="14.25" customHeight="1">
      <c r="A579" s="152" t="s">
        <v>408</v>
      </c>
      <c r="B579" s="127">
        <f>-PeG!J$12</f>
        <v>31188</v>
      </c>
      <c r="C579" s="168"/>
      <c r="D579" s="168"/>
      <c r="E579" s="168"/>
      <c r="F579" s="168"/>
      <c r="G579" s="168"/>
      <c r="H579" s="168"/>
      <c r="I579" s="169"/>
    </row>
    <row r="580" ht="14.25" customHeight="1">
      <c r="A580" s="152" t="s">
        <v>409</v>
      </c>
      <c r="B580" s="127">
        <f>-PeG!J$11</f>
        <v>309669.6</v>
      </c>
      <c r="C580" s="168"/>
      <c r="D580" s="168"/>
      <c r="E580" s="168"/>
      <c r="F580" s="168"/>
      <c r="G580" s="168"/>
      <c r="H580" s="168"/>
      <c r="I580" s="169"/>
    </row>
    <row r="581" ht="14.25" customHeight="1">
      <c r="A581" s="168"/>
      <c r="B581" s="127"/>
      <c r="C581" s="168"/>
      <c r="D581" s="168"/>
      <c r="E581" s="168"/>
      <c r="F581" s="168"/>
      <c r="G581" s="168"/>
      <c r="H581" s="168"/>
      <c r="I581" s="169"/>
    </row>
    <row r="582" ht="14.25" customHeight="1">
      <c r="A582" s="152" t="s">
        <v>412</v>
      </c>
      <c r="B582" s="127">
        <f>B577/H575</f>
        <v>399552.4452</v>
      </c>
      <c r="C582" s="168"/>
      <c r="D582" s="168"/>
      <c r="E582" s="168"/>
      <c r="F582" s="168"/>
      <c r="G582" s="168"/>
      <c r="H582" s="168"/>
      <c r="I582" s="169"/>
    </row>
    <row r="583" ht="14.25" customHeight="1">
      <c r="A583" s="168" t="s">
        <v>396</v>
      </c>
      <c r="B583" s="127">
        <f>B576-B582</f>
        <v>357689.8896</v>
      </c>
      <c r="C583" s="168"/>
      <c r="D583" s="168"/>
      <c r="E583" s="168"/>
      <c r="F583" s="168"/>
      <c r="G583" s="168"/>
      <c r="H583" s="168"/>
      <c r="I583" s="169"/>
    </row>
    <row r="584" ht="14.25" customHeight="1">
      <c r="A584" s="168"/>
      <c r="B584" s="127"/>
      <c r="C584" s="168"/>
      <c r="D584" s="168"/>
      <c r="E584" s="168"/>
      <c r="F584" s="168"/>
      <c r="G584" s="168"/>
      <c r="H584" s="168"/>
      <c r="I584" s="169"/>
    </row>
    <row r="585" ht="14.25" customHeight="1">
      <c r="A585" s="168"/>
      <c r="B585" s="168"/>
      <c r="C585" s="168"/>
      <c r="D585" s="168"/>
      <c r="E585" s="168"/>
      <c r="F585" s="168"/>
      <c r="G585" s="168"/>
      <c r="H585" s="168"/>
      <c r="I585" s="169"/>
    </row>
    <row r="586" ht="14.25" customHeight="1">
      <c r="A586" s="168"/>
      <c r="B586" s="168"/>
      <c r="C586" s="168"/>
      <c r="D586" s="168"/>
      <c r="E586" s="168"/>
      <c r="F586" s="168"/>
      <c r="G586" s="168"/>
      <c r="H586" s="168"/>
      <c r="I586" s="169"/>
    </row>
    <row r="587" ht="14.25" customHeight="1">
      <c r="A587" s="168"/>
      <c r="B587" s="168"/>
      <c r="C587" s="168"/>
      <c r="D587" s="168"/>
      <c r="E587" s="168"/>
      <c r="F587" s="168"/>
      <c r="G587" s="168"/>
      <c r="H587" s="168"/>
      <c r="I587" s="169"/>
    </row>
    <row r="588" ht="14.25" customHeight="1">
      <c r="A588" s="168"/>
      <c r="B588" s="168"/>
      <c r="C588" s="168"/>
      <c r="D588" s="168"/>
      <c r="E588" s="168"/>
      <c r="F588" s="168"/>
      <c r="G588" s="168"/>
      <c r="H588" s="168"/>
    </row>
    <row r="589" ht="14.25" customHeight="1">
      <c r="A589" s="168"/>
      <c r="B589" s="168"/>
      <c r="C589" s="168"/>
      <c r="D589" s="168"/>
      <c r="E589" s="168"/>
      <c r="F589" s="168"/>
      <c r="G589" s="168"/>
      <c r="H589" s="168"/>
    </row>
    <row r="590" ht="14.25" customHeight="1">
      <c r="A590" s="168"/>
      <c r="B590" s="168"/>
      <c r="C590" s="168"/>
      <c r="D590" s="168"/>
      <c r="E590" s="168"/>
      <c r="F590" s="168"/>
      <c r="G590" s="168"/>
      <c r="H590" s="168"/>
    </row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27.71"/>
    <col customWidth="1" min="3" max="7" width="12.71"/>
    <col customWidth="1" min="8" max="9" width="10.71"/>
    <col customWidth="1" min="10" max="26" width="9.14"/>
  </cols>
  <sheetData>
    <row r="1" ht="14.25" customHeight="1">
      <c r="C1" s="100" t="s">
        <v>26</v>
      </c>
      <c r="D1" s="100" t="s">
        <v>27</v>
      </c>
      <c r="E1" s="100" t="s">
        <v>28</v>
      </c>
      <c r="F1" s="100" t="s">
        <v>29</v>
      </c>
      <c r="G1" s="100" t="s">
        <v>30</v>
      </c>
    </row>
    <row r="2" ht="14.25" customHeight="1">
      <c r="A2" s="170" t="s">
        <v>444</v>
      </c>
      <c r="B2" s="171"/>
      <c r="C2" s="172">
        <f>Activo!G14-Pasivo!G27</f>
        <v>18506.302</v>
      </c>
      <c r="D2" s="172">
        <f>Activo!H14-Pasivo!H27</f>
        <v>52755.674</v>
      </c>
      <c r="E2" s="172">
        <f>Activo!I14-Pasivo!I27</f>
        <v>110130.5412</v>
      </c>
      <c r="F2" s="172">
        <f>Activo!J14-Pasivo!J27</f>
        <v>172235.1177</v>
      </c>
      <c r="G2" s="172">
        <f>Activo!K14-Pasivo!K27</f>
        <v>261609.8888</v>
      </c>
      <c r="H2" s="173" t="s">
        <v>445</v>
      </c>
    </row>
    <row r="3" ht="14.25" customHeight="1">
      <c r="A3" s="174" t="s">
        <v>446</v>
      </c>
      <c r="B3" s="175" t="s">
        <v>447</v>
      </c>
      <c r="C3" s="176"/>
      <c r="D3" s="175"/>
      <c r="E3" s="175"/>
      <c r="F3" s="175"/>
      <c r="G3" s="175"/>
      <c r="H3" s="175"/>
      <c r="I3" s="175"/>
    </row>
    <row r="4" ht="14.25" customHeight="1">
      <c r="A4" s="177" t="s">
        <v>448</v>
      </c>
      <c r="B4" s="177"/>
      <c r="C4" s="178">
        <f>Activo!G30/(Pasivo!G17+Pasivo!G27)</f>
        <v>1.643947446</v>
      </c>
      <c r="D4" s="178">
        <f>Activo!H30/(Pasivo!H17+Pasivo!H27)</f>
        <v>1.904740928</v>
      </c>
      <c r="E4" s="178">
        <f>Activo!I30/(Pasivo!I17+Pasivo!I27)</f>
        <v>2.473671429</v>
      </c>
      <c r="F4" s="178">
        <f>Activo!J30/(Pasivo!J17+Pasivo!J27)</f>
        <v>3.17805822</v>
      </c>
      <c r="G4" s="178">
        <f>Activo!K30/(Pasivo!K17+Pasivo!K27)</f>
        <v>3.903904044</v>
      </c>
      <c r="H4" s="179" t="s">
        <v>449</v>
      </c>
      <c r="I4" s="179" t="s">
        <v>450</v>
      </c>
      <c r="J4" s="174"/>
    </row>
    <row r="5" ht="14.25" customHeight="1">
      <c r="A5" s="174" t="s">
        <v>451</v>
      </c>
      <c r="B5" s="180" t="s">
        <v>452</v>
      </c>
      <c r="C5" s="181"/>
      <c r="D5" s="180"/>
      <c r="E5" s="180"/>
      <c r="F5" s="180"/>
      <c r="G5" s="180"/>
      <c r="H5" s="180"/>
      <c r="I5" s="180"/>
    </row>
    <row r="6" ht="14.25" customHeight="1">
      <c r="A6" s="175"/>
      <c r="B6" s="175" t="s">
        <v>452</v>
      </c>
      <c r="C6" s="176"/>
      <c r="D6" s="175"/>
      <c r="E6" s="175"/>
      <c r="F6" s="175"/>
      <c r="G6" s="175"/>
      <c r="H6" s="175"/>
    </row>
    <row r="7" ht="14.25" customHeight="1">
      <c r="A7" s="177" t="s">
        <v>453</v>
      </c>
      <c r="B7" s="177"/>
      <c r="C7" s="178">
        <f>(Pasivo!G17+Pasivo!G27)/Pasivo!G5</f>
        <v>1.552921757</v>
      </c>
      <c r="D7" s="178">
        <f>(Pasivo!H17+Pasivo!H27)/Pasivo!H5</f>
        <v>1.105288784</v>
      </c>
      <c r="E7" s="178">
        <f>(Pasivo!I17+Pasivo!I27)/Pasivo!I5</f>
        <v>0.6785773139</v>
      </c>
      <c r="F7" s="178">
        <f>(Pasivo!J17+Pasivo!J27)/Pasivo!J5</f>
        <v>0.45912455</v>
      </c>
      <c r="G7" s="178">
        <f>(Pasivo!K17+Pasivo!K27)/Pasivo!K5</f>
        <v>0.3443639958</v>
      </c>
      <c r="H7" s="179" t="s">
        <v>454</v>
      </c>
    </row>
    <row r="8" ht="14.25" customHeight="1">
      <c r="A8" s="174" t="s">
        <v>455</v>
      </c>
      <c r="B8" s="180" t="s">
        <v>456</v>
      </c>
      <c r="C8" s="181"/>
      <c r="D8" s="180"/>
      <c r="E8" s="180"/>
      <c r="F8" s="180"/>
      <c r="G8" s="180"/>
      <c r="H8" s="180"/>
    </row>
    <row r="9" ht="14.25" customHeight="1">
      <c r="A9" s="175"/>
      <c r="B9" s="175" t="s">
        <v>457</v>
      </c>
      <c r="C9" s="176"/>
      <c r="D9" s="175"/>
      <c r="E9" s="175"/>
      <c r="F9" s="175"/>
      <c r="G9" s="175"/>
    </row>
    <row r="10" ht="14.25" customHeight="1">
      <c r="A10" s="177" t="s">
        <v>458</v>
      </c>
      <c r="B10" s="177"/>
      <c r="C10" s="178">
        <f>Pasivo!G27/Pasivo!G5</f>
        <v>1.552921757</v>
      </c>
      <c r="D10" s="178">
        <f>Pasivo!H27/Pasivo!H5</f>
        <v>1.105288784</v>
      </c>
      <c r="E10" s="178">
        <f>Pasivo!I27/Pasivo!I5</f>
        <v>0.6785773139</v>
      </c>
      <c r="F10" s="178">
        <f>Pasivo!J27/Pasivo!J5</f>
        <v>0.45912455</v>
      </c>
      <c r="G10" s="178">
        <f>Pasivo!K27/Pasivo!K5</f>
        <v>0.3443639958</v>
      </c>
    </row>
    <row r="11" ht="14.25" customHeight="1">
      <c r="A11" s="180"/>
      <c r="B11" s="180" t="s">
        <v>456</v>
      </c>
      <c r="C11" s="181"/>
      <c r="D11" s="180"/>
      <c r="E11" s="180"/>
      <c r="F11" s="180"/>
      <c r="G11" s="180"/>
    </row>
    <row r="12" ht="14.25" customHeight="1">
      <c r="A12" s="175"/>
      <c r="B12" s="175" t="s">
        <v>459</v>
      </c>
      <c r="C12" s="176"/>
      <c r="D12" s="175"/>
      <c r="E12" s="175"/>
      <c r="F12" s="175"/>
      <c r="G12" s="175"/>
      <c r="H12" s="175"/>
    </row>
    <row r="13" ht="14.25" customHeight="1">
      <c r="A13" s="177" t="s">
        <v>460</v>
      </c>
      <c r="B13" s="177"/>
      <c r="C13" s="178">
        <f>Activo!G14/Pasivo!G27</f>
        <v>1.419431771</v>
      </c>
      <c r="D13" s="178">
        <f>Activo!H14/Pasivo!H27</f>
        <v>1.80399518</v>
      </c>
      <c r="E13" s="178">
        <f>Activo!I14/Pasivo!I27</f>
        <v>2.430607964</v>
      </c>
      <c r="F13" s="178">
        <f>Activo!J14/Pasivo!J27</f>
        <v>3.048427431</v>
      </c>
      <c r="G13" s="178">
        <f>Activo!K14/Pasivo!K27</f>
        <v>3.821882276</v>
      </c>
      <c r="H13" s="179" t="s">
        <v>461</v>
      </c>
    </row>
    <row r="14" ht="14.25" customHeight="1">
      <c r="A14" s="174" t="s">
        <v>462</v>
      </c>
      <c r="B14" s="180" t="s">
        <v>457</v>
      </c>
      <c r="C14" s="181"/>
      <c r="D14" s="180"/>
      <c r="E14" s="180"/>
      <c r="F14" s="180"/>
      <c r="G14" s="180"/>
      <c r="H14" s="180"/>
    </row>
    <row r="15" ht="14.25" customHeight="1">
      <c r="A15" s="175"/>
      <c r="B15" s="175" t="s">
        <v>463</v>
      </c>
      <c r="C15" s="176"/>
      <c r="D15" s="175"/>
      <c r="E15" s="175"/>
      <c r="F15" s="175"/>
      <c r="G15" s="175"/>
      <c r="H15" s="175"/>
    </row>
    <row r="16" ht="14.25" customHeight="1">
      <c r="A16" s="177" t="s">
        <v>464</v>
      </c>
      <c r="B16" s="177"/>
      <c r="C16" s="178">
        <f>(Activo!G14-Activo!G15)/Pasivo!G27</f>
        <v>1.419431771</v>
      </c>
      <c r="D16" s="178">
        <f>(Activo!H14-Activo!H15)/Pasivo!H27</f>
        <v>1.80399518</v>
      </c>
      <c r="E16" s="178">
        <f>(Activo!I14-Activo!I15)/Pasivo!I27</f>
        <v>2.430607964</v>
      </c>
      <c r="F16" s="178">
        <f>(Activo!J14-Activo!J15)/Pasivo!J27</f>
        <v>3.048427431</v>
      </c>
      <c r="G16" s="178">
        <f>(Activo!K14-Activo!K15)/Pasivo!K27</f>
        <v>3.821882276</v>
      </c>
      <c r="H16" s="179" t="s">
        <v>465</v>
      </c>
    </row>
    <row r="17" ht="14.25" customHeight="1">
      <c r="A17" s="180"/>
      <c r="B17" s="180" t="s">
        <v>457</v>
      </c>
      <c r="C17" s="181"/>
      <c r="D17" s="180"/>
      <c r="E17" s="180"/>
      <c r="F17" s="180"/>
      <c r="G17" s="180"/>
      <c r="H17" s="180"/>
    </row>
    <row r="18" ht="14.25" customHeight="1">
      <c r="A18" s="175"/>
      <c r="B18" s="175" t="s">
        <v>466</v>
      </c>
      <c r="C18" s="176"/>
      <c r="D18" s="175"/>
      <c r="E18" s="175"/>
      <c r="F18" s="175"/>
      <c r="G18" s="175"/>
      <c r="H18" s="175"/>
    </row>
    <row r="19" ht="14.25" customHeight="1">
      <c r="A19" s="177" t="s">
        <v>185</v>
      </c>
      <c r="B19" s="177"/>
      <c r="C19" s="178">
        <f>Activo!G27/Pasivo!G27</f>
        <v>1.006704136</v>
      </c>
      <c r="D19" s="178">
        <f>Activo!H27/Pasivo!H27</f>
        <v>1.315353026</v>
      </c>
      <c r="E19" s="178">
        <f>Activo!I27/Pasivo!I27</f>
        <v>1.980783282</v>
      </c>
      <c r="F19" s="178">
        <f>Activo!J27/Pasivo!J27</f>
        <v>2.615994667</v>
      </c>
      <c r="G19" s="178">
        <f>Activo!K27/Pasivo!K27</f>
        <v>3.410075252</v>
      </c>
      <c r="H19" s="179" t="s">
        <v>467</v>
      </c>
      <c r="I19" s="174" t="s">
        <v>468</v>
      </c>
    </row>
    <row r="20" ht="14.25" customHeight="1">
      <c r="A20" s="174" t="s">
        <v>469</v>
      </c>
      <c r="B20" s="180" t="s">
        <v>457</v>
      </c>
      <c r="C20" s="181"/>
      <c r="D20" s="180"/>
      <c r="E20" s="180"/>
      <c r="F20" s="180"/>
      <c r="G20" s="180"/>
      <c r="H20" s="180"/>
    </row>
    <row r="21" ht="14.25" customHeight="1">
      <c r="A21" s="175"/>
      <c r="B21" s="175" t="s">
        <v>470</v>
      </c>
      <c r="C21" s="176"/>
      <c r="D21" s="175"/>
      <c r="E21" s="175"/>
      <c r="F21" s="175"/>
      <c r="G21" s="175"/>
    </row>
    <row r="22" ht="14.25" customHeight="1">
      <c r="A22" s="177" t="s">
        <v>471</v>
      </c>
      <c r="B22" s="177"/>
      <c r="C22" s="11">
        <f>PeG!F19/Activo!G30</f>
        <v>0.3016935381</v>
      </c>
      <c r="D22" s="11">
        <f>PeG!G19/(Activo!G30+Activo!H30)/2</f>
        <v>0.1044760416</v>
      </c>
      <c r="E22" s="11">
        <f>PeG!H19/(Activo!H30+Activo!I30)/2</f>
        <v>0.1143046783</v>
      </c>
      <c r="F22" s="11">
        <f>PeG!I19/(Activo!I30+Activo!J30)/2</f>
        <v>0.1015186638</v>
      </c>
      <c r="G22" s="11">
        <f>PeG!J19/(Activo!J30+Activo!K30)/2</f>
        <v>0.09121397488</v>
      </c>
    </row>
    <row r="23" ht="14.25" customHeight="1">
      <c r="A23" s="174" t="s">
        <v>472</v>
      </c>
      <c r="B23" s="180" t="s">
        <v>473</v>
      </c>
      <c r="C23" s="181"/>
      <c r="D23" s="180"/>
      <c r="E23" s="180"/>
      <c r="F23" s="180"/>
      <c r="G23" s="180"/>
    </row>
    <row r="24" ht="14.25" customHeight="1">
      <c r="A24" s="175"/>
      <c r="B24" s="175" t="s">
        <v>474</v>
      </c>
      <c r="C24" s="176"/>
      <c r="D24" s="175"/>
      <c r="E24" s="175"/>
      <c r="F24" s="175"/>
      <c r="G24" s="175"/>
    </row>
    <row r="25" ht="14.25" customHeight="1">
      <c r="A25" s="177" t="s">
        <v>475</v>
      </c>
      <c r="B25" s="177"/>
      <c r="C25" s="11">
        <f>PeG!F29/Pasivo!G5</f>
        <v>0.5776499981</v>
      </c>
      <c r="D25" s="11">
        <f>PeG!G29/(Pasivo!G5+Pasivo!H5)/2</f>
        <v>0.1763174077</v>
      </c>
      <c r="E25" s="11">
        <f>PeG!H29/(Pasivo!H5+Pasivo!I5)/2</f>
        <v>0.1564687622</v>
      </c>
      <c r="F25" s="11">
        <f>PeG!I29/(Pasivo!I5+Pasivo!J5)/2</f>
        <v>0.1174876468</v>
      </c>
      <c r="G25" s="11">
        <f>PeG!J29/(Pasivo!J5+Pasivo!K5)/2</f>
        <v>0.09514701761</v>
      </c>
    </row>
    <row r="26" ht="14.25" customHeight="1">
      <c r="A26" s="174" t="s">
        <v>476</v>
      </c>
      <c r="B26" s="180" t="s">
        <v>477</v>
      </c>
      <c r="C26" s="181"/>
      <c r="D26" s="180"/>
      <c r="E26" s="180"/>
      <c r="F26" s="180"/>
      <c r="G26" s="180"/>
    </row>
    <row r="27" ht="14.25" customHeight="1">
      <c r="D27" s="150"/>
      <c r="E27" s="150"/>
      <c r="F27" s="150"/>
      <c r="G27" s="150"/>
    </row>
    <row r="28" ht="14.25" customHeight="1">
      <c r="D28" s="150"/>
      <c r="E28" s="150"/>
      <c r="F28" s="150"/>
      <c r="G28" s="150"/>
    </row>
    <row r="29" ht="14.25" customHeight="1">
      <c r="D29" s="150"/>
      <c r="E29" s="150"/>
      <c r="F29" s="150"/>
      <c r="G29" s="150"/>
    </row>
    <row r="30" ht="14.25" customHeight="1">
      <c r="D30" s="150"/>
      <c r="E30" s="150"/>
      <c r="F30" s="150"/>
      <c r="G30" s="150"/>
    </row>
    <row r="31" ht="14.25" customHeight="1">
      <c r="D31" s="150"/>
      <c r="E31" s="150"/>
      <c r="F31" s="150"/>
      <c r="G31" s="150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2.71"/>
    <col customWidth="1" min="3" max="8" width="17.71"/>
    <col customWidth="1" min="9" max="26" width="9.14"/>
  </cols>
  <sheetData>
    <row r="1" ht="14.25" customHeight="1">
      <c r="B1" s="182"/>
      <c r="C1" s="182"/>
    </row>
    <row r="2" ht="14.25" customHeight="1">
      <c r="B2" s="182" t="s">
        <v>478</v>
      </c>
      <c r="C2" s="100" t="s">
        <v>479</v>
      </c>
      <c r="D2" s="100" t="s">
        <v>26</v>
      </c>
      <c r="E2" s="100" t="s">
        <v>27</v>
      </c>
      <c r="F2" s="100" t="s">
        <v>28</v>
      </c>
      <c r="G2" s="100" t="s">
        <v>29</v>
      </c>
      <c r="H2" s="100" t="s">
        <v>30</v>
      </c>
      <c r="I2" s="100"/>
      <c r="J2" s="100"/>
    </row>
    <row r="3" ht="14.25" customHeight="1">
      <c r="B3" s="183" t="s">
        <v>480</v>
      </c>
      <c r="C3" s="149">
        <f>-'Tesouraría'!B5</f>
        <v>-12000</v>
      </c>
      <c r="D3" s="149">
        <f>'Tesouraría'!N31</f>
        <v>44418.12</v>
      </c>
      <c r="E3" s="149">
        <f>'Tesouraría'!O31</f>
        <v>86309.39233</v>
      </c>
      <c r="F3" s="149">
        <f>'Tesouraría'!P31</f>
        <v>152483.9372</v>
      </c>
      <c r="G3" s="149">
        <f>'Tesouraría'!Q31</f>
        <v>219957.096</v>
      </c>
      <c r="H3" s="149">
        <f>'Tesouraría'!R31</f>
        <v>316139.8387</v>
      </c>
    </row>
    <row r="4" ht="14.25" customHeight="1">
      <c r="B4" s="183" t="s">
        <v>481</v>
      </c>
      <c r="C4" s="184"/>
      <c r="D4" s="149">
        <f>PeG!F19</f>
        <v>21883.272</v>
      </c>
      <c r="E4" s="149">
        <f>PeG!G19</f>
        <v>41271.792</v>
      </c>
      <c r="F4" s="149">
        <f>PeG!H19</f>
        <v>72105.7856</v>
      </c>
      <c r="G4" s="149">
        <f>PeG!I19</f>
        <v>92918.73128</v>
      </c>
      <c r="H4" s="149">
        <f>PeG!J19</f>
        <v>114772.3242</v>
      </c>
    </row>
    <row r="5" ht="14.25" customHeight="1">
      <c r="B5" s="183" t="s">
        <v>482</v>
      </c>
      <c r="C5" s="184"/>
      <c r="D5" s="149">
        <f>PeG!F21</f>
        <v>0</v>
      </c>
      <c r="E5" s="149">
        <f>PeG!G21</f>
        <v>0</v>
      </c>
      <c r="F5" s="149">
        <f>PeG!H21</f>
        <v>0</v>
      </c>
      <c r="G5" s="149">
        <f>PeG!I21</f>
        <v>0</v>
      </c>
      <c r="H5" s="149">
        <f>PeG!J21</f>
        <v>0</v>
      </c>
    </row>
    <row r="6" ht="14.25" customHeight="1">
      <c r="B6" s="183" t="s">
        <v>483</v>
      </c>
      <c r="C6" s="184"/>
      <c r="D6" s="149">
        <f>PeG!F29</f>
        <v>16412.454</v>
      </c>
      <c r="E6" s="149">
        <f>PeG!G29</f>
        <v>30953.844</v>
      </c>
      <c r="F6" s="149">
        <f>PeG!H29</f>
        <v>54079.3392</v>
      </c>
      <c r="G6" s="149">
        <f>PeG!I29</f>
        <v>69689.04846</v>
      </c>
      <c r="H6" s="149">
        <f>PeG!J29</f>
        <v>86079.24318</v>
      </c>
      <c r="I6" s="179" t="s">
        <v>445</v>
      </c>
    </row>
    <row r="7" ht="14.25" customHeight="1">
      <c r="B7" s="183" t="s">
        <v>484</v>
      </c>
      <c r="C7" s="184"/>
      <c r="D7" s="149">
        <f>Ratios!C2</f>
        <v>18506.302</v>
      </c>
      <c r="E7" s="149">
        <f>Ratios!D2</f>
        <v>52755.674</v>
      </c>
      <c r="F7" s="149">
        <f>Ratios!E2</f>
        <v>110130.5412</v>
      </c>
      <c r="G7" s="149">
        <f>Ratios!F2</f>
        <v>172235.1177</v>
      </c>
      <c r="H7" s="149">
        <f>Ratios!G2</f>
        <v>261609.8888</v>
      </c>
    </row>
    <row r="8" ht="14.25" customHeight="1">
      <c r="B8" s="183" t="s">
        <v>485</v>
      </c>
      <c r="C8" s="184"/>
      <c r="D8" s="149">
        <f>'LR Man obra'!B13</f>
        <v>7469</v>
      </c>
      <c r="E8" s="149"/>
      <c r="F8" s="149"/>
      <c r="G8" s="149"/>
      <c r="H8" s="149"/>
    </row>
    <row r="9" ht="14.25" customHeight="1">
      <c r="B9" s="183" t="s">
        <v>486</v>
      </c>
      <c r="C9" s="184"/>
      <c r="D9" s="149">
        <f>'LM Multiproduto'!B110</f>
        <v>497370.1179</v>
      </c>
      <c r="E9" s="149">
        <f>'LM Multiproduto'!B228</f>
        <v>475747.0965</v>
      </c>
      <c r="F9" s="149">
        <f>'LM Multiproduto'!B346</f>
        <v>440506.5708</v>
      </c>
      <c r="G9" s="149">
        <f>'LM Multiproduto'!B464</f>
        <v>419530.0674</v>
      </c>
      <c r="H9" s="149">
        <f>'LM Multiproduto'!B582</f>
        <v>399552.4452</v>
      </c>
    </row>
    <row r="10" ht="14.25" customHeight="1">
      <c r="A10" s="185"/>
      <c r="B10" s="183" t="s">
        <v>487</v>
      </c>
      <c r="C10" s="127">
        <f t="array" ref="C10">NPV(A10,C3,D3,E3,F3,G3,H3)</f>
        <v>807308.3842</v>
      </c>
      <c r="E10" s="127"/>
      <c r="F10" s="127"/>
      <c r="G10" s="127"/>
      <c r="H10" s="127"/>
    </row>
    <row r="11" ht="14.25" customHeight="1">
      <c r="B11" s="183" t="s">
        <v>488</v>
      </c>
      <c r="C11" s="185">
        <f>IF(SUM(C3:H3)&gt;0,IRR(C3:H3),0)</f>
        <v>4.54655287</v>
      </c>
      <c r="D11" s="127"/>
      <c r="E11" s="127"/>
      <c r="F11" s="127"/>
      <c r="G11" s="127"/>
      <c r="H11" s="127"/>
    </row>
    <row r="12" ht="14.25" customHeight="1">
      <c r="B12" s="183" t="s">
        <v>489</v>
      </c>
      <c r="C12" s="183"/>
      <c r="D12" s="127">
        <f>IF(Activo!G30&gt;0,D7/Activo!G30,0)</f>
        <v>0.2551369707</v>
      </c>
      <c r="E12" s="127">
        <f>IF(Activo!H30&gt;0,E7/Activo!H30,0)</f>
        <v>0.422102118</v>
      </c>
      <c r="F12" s="127">
        <f>IF(Activo!I30&gt;0,F7/Activo!I30,0)</f>
        <v>0.5783338672</v>
      </c>
      <c r="G12" s="127">
        <f>IF(Activo!J30&gt;0,G7/Activo!J30,0)</f>
        <v>0.6445531484</v>
      </c>
      <c r="H12" s="127">
        <f>IF(Activo!K30&gt;0,H7/Activo!K30,0)</f>
        <v>0.7228359724</v>
      </c>
    </row>
    <row r="13" ht="14.25" customHeight="1">
      <c r="B13" s="183" t="s">
        <v>490</v>
      </c>
      <c r="C13" s="183"/>
      <c r="D13" s="127">
        <f>IF(Activo!G30&gt;0,IF(Pasivo!G14&gt;0,Pasivo!G14,0)/Activo!G30,0)</f>
        <v>0.2262701536</v>
      </c>
      <c r="E13" s="127">
        <f>IF(Activo!H30&gt;0,IF(Pasivo!H14&gt;0,Pasivo!H14,0)/Activo!H30,0)</f>
        <v>0.2476640354</v>
      </c>
      <c r="F13" s="127">
        <f>IF(Activo!I30&gt;0,IF(Pasivo!I14&gt;0,Pasivo!I14,0)/Activo!I30,0)</f>
        <v>0.2839894641</v>
      </c>
      <c r="G13" s="127">
        <f>IF(Activo!J30&gt;0,IF(Pasivo!J14&gt;0,Pasivo!J14,0)/Activo!J30,0)</f>
        <v>0.2607963823</v>
      </c>
      <c r="H13" s="127">
        <f>IF(Activo!K30&gt;0,IF(Pasivo!K14&gt;0,Pasivo!K14,0)/Activo!K30,0)</f>
        <v>0.2378395317</v>
      </c>
    </row>
    <row r="14" ht="14.25" customHeight="1">
      <c r="B14" s="183" t="s">
        <v>491</v>
      </c>
      <c r="C14" s="183"/>
      <c r="D14" s="127">
        <f>IF(Activo!G30&gt;0,PeG!F19/Activo!G30,0)</f>
        <v>0.3016935381</v>
      </c>
      <c r="E14" s="127">
        <f>IF(Activo!H30&gt;0,PeG!G19/Activo!H30,0)</f>
        <v>0.3302187139</v>
      </c>
      <c r="F14" s="127">
        <f>IF(Activo!I30&gt;0,PeG!H19/Activo!I30,0)</f>
        <v>0.3786526188</v>
      </c>
      <c r="G14" s="127">
        <f>IF(Activo!J30&gt;0,PeG!I19/Activo!J30,0)</f>
        <v>0.3477285098</v>
      </c>
      <c r="H14" s="127">
        <f>IF(Activo!K30&gt;0,PeG!J19/Activo!K30,0)</f>
        <v>0.3171193756</v>
      </c>
    </row>
    <row r="15" ht="14.25" customHeight="1">
      <c r="B15" s="183" t="s">
        <v>492</v>
      </c>
      <c r="C15" s="183"/>
      <c r="D15" s="127">
        <f>Pasivo!G5/(Pasivo!G17+Pasivo!G27)</f>
        <v>0.6439474463</v>
      </c>
      <c r="E15" s="127">
        <f>Pasivo!H5/(Pasivo!H17+Pasivo!H27)</f>
        <v>0.9047409278</v>
      </c>
      <c r="F15" s="127">
        <f>Pasivo!I5/(Pasivo!I17+Pasivo!I27)</f>
        <v>1.473671429</v>
      </c>
      <c r="G15" s="127">
        <f>Pasivo!J5/(Pasivo!J17+Pasivo!J27)</f>
        <v>2.17805822</v>
      </c>
      <c r="H15" s="127">
        <f>Pasivo!K5/(Pasivo!K17+Pasivo!K27)</f>
        <v>2.903904044</v>
      </c>
    </row>
    <row r="16" ht="14.25" customHeight="1">
      <c r="B16" s="183" t="s">
        <v>493</v>
      </c>
      <c r="C16" s="183"/>
      <c r="D16" s="127">
        <f t="shared" ref="D16:H16" si="1">3.25+6.56*D12+3.26*D13+6.72*D14+1.05*D15</f>
        <v>8.364864623</v>
      </c>
      <c r="E16" s="127">
        <f t="shared" si="1"/>
        <v>9.995422381</v>
      </c>
      <c r="F16" s="127">
        <f t="shared" si="1"/>
        <v>12.06157642</v>
      </c>
      <c r="G16" s="127">
        <f t="shared" si="1"/>
        <v>12.95216158</v>
      </c>
      <c r="H16" s="127">
        <f t="shared" si="1"/>
        <v>13.9473023</v>
      </c>
    </row>
    <row r="17" ht="14.25" customHeight="1">
      <c r="B17" s="183"/>
      <c r="C17" s="183"/>
      <c r="D17" s="127"/>
      <c r="E17" s="127"/>
      <c r="F17" s="127"/>
      <c r="G17" s="127"/>
      <c r="H17" s="127"/>
    </row>
    <row r="18" ht="14.25" customHeight="1">
      <c r="B18" s="182" t="s">
        <v>494</v>
      </c>
      <c r="C18" s="182"/>
      <c r="D18" s="100" t="s">
        <v>26</v>
      </c>
      <c r="E18" s="100" t="s">
        <v>27</v>
      </c>
      <c r="F18" s="100" t="s">
        <v>28</v>
      </c>
      <c r="G18" s="100" t="s">
        <v>29</v>
      </c>
      <c r="H18" s="100" t="s">
        <v>30</v>
      </c>
    </row>
    <row r="19" ht="14.25" customHeight="1">
      <c r="B19" s="183" t="str">
        <f>Ratios!A4</f>
        <v>Garantía</v>
      </c>
      <c r="C19" s="183"/>
      <c r="D19" s="127">
        <f>Ratios!C4</f>
        <v>1.643947446</v>
      </c>
      <c r="E19" s="127">
        <f>Ratios!D4</f>
        <v>1.904740928</v>
      </c>
      <c r="F19" s="127">
        <f>Ratios!E4</f>
        <v>2.473671429</v>
      </c>
      <c r="G19" s="127">
        <f>Ratios!F4</f>
        <v>3.17805822</v>
      </c>
      <c r="H19" s="127">
        <f>Ratios!G4</f>
        <v>3.903904044</v>
      </c>
      <c r="I19" s="179" t="s">
        <v>449</v>
      </c>
      <c r="J19" s="179" t="s">
        <v>450</v>
      </c>
    </row>
    <row r="20" ht="14.25" customHeight="1">
      <c r="B20" s="183" t="str">
        <f>Ratios!A7</f>
        <v>Endebedamento total</v>
      </c>
      <c r="C20" s="183"/>
      <c r="D20" s="127">
        <f>Ratios!C7</f>
        <v>1.552921757</v>
      </c>
      <c r="E20" s="127">
        <f>Ratios!D7</f>
        <v>1.105288784</v>
      </c>
      <c r="F20" s="127">
        <f>Ratios!E7</f>
        <v>0.6785773139</v>
      </c>
      <c r="G20" s="127">
        <f>Ratios!F7</f>
        <v>0.45912455</v>
      </c>
      <c r="H20" s="127">
        <f>Ratios!G7</f>
        <v>0.3443639958</v>
      </c>
      <c r="I20" s="179" t="s">
        <v>454</v>
      </c>
    </row>
    <row r="21" ht="14.25" customHeight="1">
      <c r="B21" s="183" t="str">
        <f>Ratios!A10</f>
        <v>Endebedamento a C/P</v>
      </c>
      <c r="C21" s="183"/>
      <c r="D21" s="127">
        <f>Ratios!C10</f>
        <v>1.552921757</v>
      </c>
      <c r="E21" s="127">
        <f>Ratios!D10</f>
        <v>1.105288784</v>
      </c>
      <c r="F21" s="127">
        <f>Ratios!E10</f>
        <v>0.6785773139</v>
      </c>
      <c r="G21" s="127">
        <f>Ratios!F10</f>
        <v>0.45912455</v>
      </c>
      <c r="H21" s="127">
        <f>Ratios!G10</f>
        <v>0.3443639958</v>
      </c>
    </row>
    <row r="22" ht="14.25" customHeight="1">
      <c r="B22" s="183" t="str">
        <f>Ratios!A13</f>
        <v>Liquidez xeral ou solvencia</v>
      </c>
      <c r="C22" s="183"/>
      <c r="D22" s="127">
        <f>Ratios!C13</f>
        <v>1.419431771</v>
      </c>
      <c r="E22" s="127">
        <f>Ratios!D13</f>
        <v>1.80399518</v>
      </c>
      <c r="F22" s="127">
        <f>Ratios!E13</f>
        <v>2.430607964</v>
      </c>
      <c r="G22" s="127">
        <f>Ratios!F13</f>
        <v>3.048427431</v>
      </c>
      <c r="H22" s="127">
        <f>Ratios!G13</f>
        <v>3.821882276</v>
      </c>
      <c r="I22" s="179" t="s">
        <v>461</v>
      </c>
    </row>
    <row r="23" ht="14.25" customHeight="1">
      <c r="B23" s="183" t="str">
        <f>Ratios!A16</f>
        <v>Liquidez inmediata ou teste ácido</v>
      </c>
      <c r="C23" s="183"/>
      <c r="D23" s="127">
        <f>Ratios!C16</f>
        <v>1.419431771</v>
      </c>
      <c r="E23" s="127">
        <f>Ratios!D16</f>
        <v>1.80399518</v>
      </c>
      <c r="F23" s="127">
        <f>Ratios!E16</f>
        <v>2.430607964</v>
      </c>
      <c r="G23" s="127">
        <f>Ratios!F16</f>
        <v>3.048427431</v>
      </c>
      <c r="H23" s="127">
        <f>Ratios!G16</f>
        <v>3.821882276</v>
      </c>
      <c r="I23" s="179" t="s">
        <v>465</v>
      </c>
    </row>
    <row r="24" ht="14.25" customHeight="1">
      <c r="B24" s="183" t="str">
        <f>Ratios!A19</f>
        <v>Tesouraría</v>
      </c>
      <c r="C24" s="183"/>
      <c r="D24" s="127">
        <f>Ratios!C19</f>
        <v>1.006704136</v>
      </c>
      <c r="E24" s="127">
        <f>Ratios!D19</f>
        <v>1.315353026</v>
      </c>
      <c r="F24" s="127">
        <f>Ratios!E19</f>
        <v>1.980783282</v>
      </c>
      <c r="G24" s="127">
        <f>Ratios!F19</f>
        <v>2.615994667</v>
      </c>
      <c r="H24" s="127">
        <f>Ratios!G19</f>
        <v>3.410075252</v>
      </c>
      <c r="I24" s="179" t="s">
        <v>467</v>
      </c>
    </row>
    <row r="25" ht="14.25" customHeight="1">
      <c r="B25" s="183" t="str">
        <f>Ratios!A22</f>
        <v>Rendibilidade económica</v>
      </c>
      <c r="C25" s="183"/>
      <c r="D25" s="185">
        <f>Ratios!C22</f>
        <v>0.3016935381</v>
      </c>
      <c r="E25" s="185">
        <f>Ratios!D22</f>
        <v>0.1044760416</v>
      </c>
      <c r="F25" s="185">
        <f>Ratios!E22</f>
        <v>0.1143046783</v>
      </c>
      <c r="G25" s="185">
        <f>Ratios!F22</f>
        <v>0.1015186638</v>
      </c>
      <c r="H25" s="185">
        <f>Ratios!G22</f>
        <v>0.09121397488</v>
      </c>
    </row>
    <row r="26" ht="14.25" customHeight="1">
      <c r="B26" s="183" t="str">
        <f>Ratios!A25</f>
        <v>Rendibilidade financeira</v>
      </c>
      <c r="C26" s="183"/>
      <c r="D26" s="185">
        <f>Ratios!C25</f>
        <v>0.5776499981</v>
      </c>
      <c r="E26" s="185">
        <f>Ratios!D25</f>
        <v>0.1763174077</v>
      </c>
      <c r="F26" s="185">
        <f>Ratios!E25</f>
        <v>0.1564687622</v>
      </c>
      <c r="G26" s="185">
        <f>Ratios!F25</f>
        <v>0.1174876468</v>
      </c>
      <c r="H26" s="185">
        <f>Ratios!G25</f>
        <v>0.09514701761</v>
      </c>
    </row>
    <row r="27" ht="14.25" customHeight="1">
      <c r="B27" s="183"/>
      <c r="C27" s="183"/>
      <c r="D27" s="127"/>
      <c r="E27" s="127"/>
      <c r="F27" s="127"/>
      <c r="G27" s="127"/>
      <c r="H27" s="127"/>
    </row>
    <row r="28" ht="14.25" customHeight="1">
      <c r="B28" s="183"/>
      <c r="C28" s="183"/>
      <c r="D28" s="127"/>
      <c r="E28" s="127"/>
      <c r="F28" s="127"/>
      <c r="G28" s="127"/>
      <c r="H28" s="127"/>
    </row>
    <row r="29" ht="14.25" customHeight="1">
      <c r="B29" s="183"/>
      <c r="C29" s="183"/>
    </row>
    <row r="30" ht="14.25" customHeight="1">
      <c r="B30" s="183"/>
      <c r="C30" s="183"/>
    </row>
    <row r="31" ht="14.25" customHeight="1">
      <c r="B31" s="183"/>
      <c r="C31" s="183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2010-02-05T16:56:30Z</dcterms:created>
  <dc:creator>Manuel César Vila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