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76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" l="1"/>
  <c r="R18" i="1"/>
  <c r="H19" i="1"/>
  <c r="J19" i="1"/>
  <c r="S18" i="1"/>
  <c r="T18" i="1"/>
  <c r="V20" i="1"/>
  <c r="V43" i="1"/>
  <c r="J15" i="1"/>
  <c r="J7" i="1"/>
  <c r="V9" i="1"/>
  <c r="Q6" i="1"/>
  <c r="Q18" i="1"/>
  <c r="Q22" i="1"/>
  <c r="S22" i="1"/>
  <c r="T22" i="1"/>
  <c r="V25" i="1"/>
  <c r="Q34" i="1"/>
  <c r="S34" i="1"/>
  <c r="T34" i="1"/>
  <c r="V36" i="1"/>
  <c r="T38" i="1"/>
  <c r="V40" i="1"/>
  <c r="M22" i="1"/>
  <c r="N22" i="1"/>
  <c r="M28" i="1"/>
  <c r="N28" i="1"/>
  <c r="K34" i="1"/>
  <c r="M34" i="1"/>
  <c r="N34" i="1"/>
  <c r="M38" i="1"/>
  <c r="N38" i="1"/>
  <c r="W43" i="1"/>
  <c r="J6" i="1"/>
  <c r="V44" i="1"/>
  <c r="T6" i="1"/>
  <c r="Q28" i="1"/>
  <c r="S28" i="1"/>
  <c r="T28" i="1"/>
  <c r="V46" i="1"/>
  <c r="U9" i="1"/>
  <c r="U40" i="1"/>
  <c r="U36" i="1"/>
  <c r="Q30" i="1"/>
  <c r="S30" i="1"/>
  <c r="T30" i="1"/>
  <c r="V33" i="1"/>
  <c r="U33" i="1"/>
  <c r="Q29" i="1"/>
  <c r="S29" i="1"/>
  <c r="T29" i="1"/>
  <c r="V32" i="1"/>
  <c r="U32" i="1"/>
  <c r="V31" i="1"/>
  <c r="U31" i="1"/>
  <c r="Q23" i="1"/>
  <c r="S23" i="1"/>
  <c r="T23" i="1"/>
  <c r="V26" i="1"/>
  <c r="U26" i="1"/>
  <c r="U25" i="1"/>
  <c r="Q19" i="1"/>
  <c r="S19" i="1"/>
  <c r="T19" i="1"/>
  <c r="V21" i="1"/>
  <c r="U21" i="1"/>
  <c r="U20" i="1"/>
  <c r="J16" i="1"/>
  <c r="S6" i="1"/>
</calcChain>
</file>

<file path=xl/sharedStrings.xml><?xml version="1.0" encoding="utf-8"?>
<sst xmlns="http://schemas.openxmlformats.org/spreadsheetml/2006/main" count="147" uniqueCount="113">
  <si>
    <t>Data Transfer</t>
  </si>
  <si>
    <t>Processing</t>
  </si>
  <si>
    <t>Storage</t>
  </si>
  <si>
    <t>Compute Time / Memory</t>
  </si>
  <si>
    <t>Create raw hdf5</t>
  </si>
  <si>
    <t>cdcu-server</t>
  </si>
  <si>
    <t>description</t>
  </si>
  <si>
    <t>top code filename</t>
  </si>
  <si>
    <t>processing location</t>
  </si>
  <si>
    <t>make_hdf5_from_knossos_raw.m</t>
  </si>
  <si>
    <t>raw hdf5</t>
  </si>
  <si>
    <t>source</t>
  </si>
  <si>
    <t>biowulf</t>
  </si>
  <si>
    <t>8x8x4</t>
  </si>
  <si>
    <t>1x1x1</t>
  </si>
  <si>
    <t>Max</t>
  </si>
  <si>
    <t>proc</t>
  </si>
  <si>
    <t>time</t>
  </si>
  <si>
    <t>(s)</t>
  </si>
  <si>
    <t>(hrs)</t>
  </si>
  <si>
    <t>(GB)</t>
  </si>
  <si>
    <t>mem</t>
  </si>
  <si>
    <t>m/rTB - time per equivalent raw TB at max concurrency (parallel proc)</t>
  </si>
  <si>
    <t>emneon.py</t>
  </si>
  <si>
    <t>Export probabilities</t>
  </si>
  <si>
    <t>cdcu-gpu</t>
  </si>
  <si>
    <t>Train convnets</t>
  </si>
  <si>
    <t>destA</t>
  </si>
  <si>
    <t>destB</t>
  </si>
  <si>
    <t>raw</t>
  </si>
  <si>
    <t>(GB )</t>
  </si>
  <si>
    <t>comp</t>
  </si>
  <si>
    <t>ratio</t>
  </si>
  <si>
    <t>(ratio)</t>
  </si>
  <si>
    <t>Inputs</t>
  </si>
  <si>
    <t>Outputs</t>
  </si>
  <si>
    <t>raw cubes</t>
  </si>
  <si>
    <t>GT labels</t>
  </si>
  <si>
    <t>cdcu-nas</t>
  </si>
  <si>
    <t>Transfer</t>
  </si>
  <si>
    <t>s/rTB</t>
  </si>
  <si>
    <t>m/rTB</t>
  </si>
  <si>
    <t>Merge probabilities</t>
  </si>
  <si>
    <t>cdcu-gpu -&gt; cdcu-nas</t>
  </si>
  <si>
    <t>dpAggProbs.py</t>
  </si>
  <si>
    <t>probability cubes</t>
  </si>
  <si>
    <t>probability hdf5s</t>
  </si>
  <si>
    <t>/TB</t>
  </si>
  <si>
    <t>/TB - time per equivalent raw TB</t>
  </si>
  <si>
    <t>s/rTB - storage per equivalent raw TB ratio</t>
  </si>
  <si>
    <t>per std vol</t>
  </si>
  <si>
    <t>nets</t>
  </si>
  <si>
    <t>-ECS</t>
  </si>
  <si>
    <t>+ECS</t>
  </si>
  <si>
    <t>+ECS - dataset with ECS</t>
  </si>
  <si>
    <t>-ECS - dataset without ECS</t>
  </si>
  <si>
    <t>nets - number of convnets trained</t>
  </si>
  <si>
    <t>n</t>
  </si>
  <si>
    <t>max proc - number of parallel processes, context dependent, either cpus, gpus or link aggregates</t>
  </si>
  <si>
    <t>10Gb*</t>
  </si>
  <si>
    <t>10Gb* - disk speed rate limiting factor, say 180 MB/s</t>
  </si>
  <si>
    <t>1Gb*</t>
  </si>
  <si>
    <t>*1</t>
  </si>
  <si>
    <t>*1 - probability export time for convnets depends on architecture</t>
  </si>
  <si>
    <t>value shown is current "best case"</t>
  </si>
  <si>
    <t>also applies for 1Gb at about 3 link aggs</t>
  </si>
  <si>
    <t>*0</t>
  </si>
  <si>
    <t>*0 - one time cost per dataset</t>
  </si>
  <si>
    <t>?</t>
  </si>
  <si>
    <t>*2</t>
  </si>
  <si>
    <t>wc</t>
  </si>
  <si>
    <t>wc - worst case</t>
  </si>
  <si>
    <t>Watershed</t>
  </si>
  <si>
    <t>dpWatershedTypes.py</t>
  </si>
  <si>
    <t>rTB/m</t>
  </si>
  <si>
    <t>rTB/m - max equivalent raw TB that can be concurrently processed</t>
  </si>
  <si>
    <t>cdcu-nas???</t>
  </si>
  <si>
    <t>dashed line - indicates can happen in parallel with next step</t>
  </si>
  <si>
    <t>label hdf5s</t>
  </si>
  <si>
    <t>Agglomeration</t>
  </si>
  <si>
    <t>dpSupervoxelClassifier.py</t>
  </si>
  <si>
    <t>Cleaning</t>
  </si>
  <si>
    <t>dpCleanLabels.py</t>
  </si>
  <si>
    <t>supervoxel hdf5s</t>
  </si>
  <si>
    <t>Meshing</t>
  </si>
  <si>
    <t>svox mesh  hdf5s</t>
  </si>
  <si>
    <t>Supervoxel Stitching???</t>
  </si>
  <si>
    <t>Mesh Merging???</t>
  </si>
  <si>
    <t>per std vol - multiple hdf5s each containing a "supercube" of knossos cubes</t>
  </si>
  <si>
    <t>typically 8x8x4, other sizes possibly up to 16x16x8 possible (biowulf memory limited, 128G)</t>
  </si>
  <si>
    <t>(TB)</t>
  </si>
  <si>
    <t>*2 - multiplier is for MEM/ICS/(ECS) plus one augmentation for each</t>
  </si>
  <si>
    <t>*3</t>
  </si>
  <si>
    <t>*4</t>
  </si>
  <si>
    <t>*4 - multiplier is number of agglomeration steps saved</t>
  </si>
  <si>
    <t>*3 - multiplier is number of thresholds saved</t>
  </si>
  <si>
    <t>*5</t>
  </si>
  <si>
    <t>*5 - not sure if meshing benefits from multithreading</t>
  </si>
  <si>
    <t>*6</t>
  </si>
  <si>
    <t>Legend / Footnotes</t>
  </si>
  <si>
    <t>*6 - depends on surface area, current compressed size given</t>
  </si>
  <si>
    <t>Estimated Iter Time /rTB (days)</t>
  </si>
  <si>
    <t>Estimated Total Time /rTB (days)</t>
  </si>
  <si>
    <t>Fixed Training Time (approx hrs)</t>
  </si>
  <si>
    <t>Estimated Storage (s/rTB sum)</t>
  </si>
  <si>
    <t>% xfer time</t>
  </si>
  <si>
    <t>*7</t>
  </si>
  <si>
    <t>*7 - when reading chunks from CDCU share</t>
  </si>
  <si>
    <t>*8</t>
  </si>
  <si>
    <t>*8 - when reading chunks from external HD, USB 3.0</t>
  </si>
  <si>
    <t>*9</t>
  </si>
  <si>
    <t>*9 - penalty for concurrency &gt; 1(~4s / cube)  and &lt; 4 (~10s / cube) per processes per clone</t>
  </si>
  <si>
    <t>measure again with 2 processes per clone, NOTE this is 6 probs when incl 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</si>
</sst>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F06A1E"/>
      <name val="Calibri"/>
      <scheme val="minor"/>
    </font>
    <font>
      <sz val="8"/>
      <color theme="1"/>
      <name val="Calibri"/>
      <scheme val="minor"/>
    </font>
    <font>
      <sz val="12"/>
      <color rgb="FF275388"/>
      <name val="Calibri"/>
      <scheme val="minor"/>
    </font>
    <font>
      <sz val="12"/>
      <color rgb="FF5FB535"/>
      <name val="Calibri"/>
      <scheme val="minor"/>
    </font>
    <font>
      <sz val="12"/>
      <color rgb="FF000000"/>
      <name val="Calibri"/>
      <family val="2"/>
      <scheme val="minor"/>
    </font>
    <font>
      <sz val="12"/>
      <color rgb="FFA0121D"/>
      <name val="Calibri"/>
      <scheme val="minor"/>
    </font>
    <font>
      <sz val="12"/>
      <color rgb="FFE75196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quotePrefix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</cellXfs>
  <cellStyles count="2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0"/>
  <tableStyles count="0" defaultTableStyle="TableStyleMedium9" defaultPivotStyle="PivotStyleMedium4"/>
  <colors>
    <mruColors>
      <color rgb="FFE75196"/>
      <color rgb="FFA0121D"/>
      <color rgb="FF5FB535"/>
      <color rgb="FF275388"/>
      <color rgb="FFF06A1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5</xdr:row>
      <xdr:rowOff>0</xdr:rowOff>
    </xdr:from>
    <xdr:to>
      <xdr:col>3</xdr:col>
      <xdr:colOff>12700</xdr:colOff>
      <xdr:row>8</xdr:row>
      <xdr:rowOff>0</xdr:rowOff>
    </xdr:to>
    <xdr:sp macro="" textlink="">
      <xdr:nvSpPr>
        <xdr:cNvPr id="13" name="Process 12"/>
        <xdr:cNvSpPr/>
      </xdr:nvSpPr>
      <xdr:spPr>
        <a:xfrm>
          <a:off x="1612900" y="1562100"/>
          <a:ext cx="1676400" cy="5715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7</xdr:row>
      <xdr:rowOff>12700</xdr:rowOff>
    </xdr:from>
    <xdr:to>
      <xdr:col>6</xdr:col>
      <xdr:colOff>0</xdr:colOff>
      <xdr:row>10</xdr:row>
      <xdr:rowOff>12700</xdr:rowOff>
    </xdr:to>
    <xdr:sp macro="" textlink="">
      <xdr:nvSpPr>
        <xdr:cNvPr id="14" name="Process 13"/>
        <xdr:cNvSpPr/>
      </xdr:nvSpPr>
      <xdr:spPr>
        <a:xfrm>
          <a:off x="4648200" y="1384300"/>
          <a:ext cx="1066800" cy="5715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6</xdr:row>
      <xdr:rowOff>95250</xdr:rowOff>
    </xdr:from>
    <xdr:to>
      <xdr:col>2</xdr:col>
      <xdr:colOff>25400</xdr:colOff>
      <xdr:row>6</xdr:row>
      <xdr:rowOff>95250</xdr:rowOff>
    </xdr:to>
    <xdr:cxnSp macro="">
      <xdr:nvCxnSpPr>
        <xdr:cNvPr id="17" name="Straight Arrow Connector 16"/>
        <xdr:cNvCxnSpPr>
          <a:endCxn id="13" idx="1"/>
        </xdr:cNvCxnSpPr>
      </xdr:nvCxnSpPr>
      <xdr:spPr>
        <a:xfrm>
          <a:off x="1333500" y="1847850"/>
          <a:ext cx="279400" cy="0"/>
        </a:xfrm>
        <a:prstGeom prst="straightConnector1">
          <a:avLst/>
        </a:prstGeom>
        <a:ln>
          <a:solidFill>
            <a:srgbClr val="F06A1E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6</xdr:row>
      <xdr:rowOff>95250</xdr:rowOff>
    </xdr:from>
    <xdr:to>
      <xdr:col>5</xdr:col>
      <xdr:colOff>25400</xdr:colOff>
      <xdr:row>8</xdr:row>
      <xdr:rowOff>107950</xdr:rowOff>
    </xdr:to>
    <xdr:cxnSp macro="">
      <xdr:nvCxnSpPr>
        <xdr:cNvPr id="25" name="Elbow Connector 24"/>
        <xdr:cNvCxnSpPr>
          <a:stCxn id="13" idx="3"/>
          <a:endCxn id="14" idx="1"/>
        </xdr:cNvCxnSpPr>
      </xdr:nvCxnSpPr>
      <xdr:spPr>
        <a:xfrm>
          <a:off x="2959100" y="1276350"/>
          <a:ext cx="1689100" cy="393700"/>
        </a:xfrm>
        <a:prstGeom prst="bentConnector3">
          <a:avLst>
            <a:gd name="adj1" fmla="val 9398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177800</xdr:rowOff>
    </xdr:from>
    <xdr:to>
      <xdr:col>2</xdr:col>
      <xdr:colOff>1676400</xdr:colOff>
      <xdr:row>12</xdr:row>
      <xdr:rowOff>0</xdr:rowOff>
    </xdr:to>
    <xdr:sp macro="" textlink="">
      <xdr:nvSpPr>
        <xdr:cNvPr id="43" name="Process 42"/>
        <xdr:cNvSpPr/>
      </xdr:nvSpPr>
      <xdr:spPr>
        <a:xfrm>
          <a:off x="1587500" y="23114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1308100</xdr:colOff>
      <xdr:row>10</xdr:row>
      <xdr:rowOff>88900</xdr:rowOff>
    </xdr:from>
    <xdr:to>
      <xdr:col>2</xdr:col>
      <xdr:colOff>0</xdr:colOff>
      <xdr:row>10</xdr:row>
      <xdr:rowOff>88900</xdr:rowOff>
    </xdr:to>
    <xdr:cxnSp macro="">
      <xdr:nvCxnSpPr>
        <xdr:cNvPr id="44" name="Straight Arrow Connector 43"/>
        <xdr:cNvCxnSpPr>
          <a:endCxn id="43" idx="1"/>
        </xdr:cNvCxnSpPr>
      </xdr:nvCxnSpPr>
      <xdr:spPr>
        <a:xfrm>
          <a:off x="1308100" y="2603500"/>
          <a:ext cx="279400" cy="0"/>
        </a:xfrm>
        <a:prstGeom prst="straightConnector1">
          <a:avLst/>
        </a:prstGeom>
        <a:ln>
          <a:solidFill>
            <a:srgbClr val="275388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13</xdr:row>
      <xdr:rowOff>0</xdr:rowOff>
    </xdr:from>
    <xdr:to>
      <xdr:col>3</xdr:col>
      <xdr:colOff>0</xdr:colOff>
      <xdr:row>16</xdr:row>
      <xdr:rowOff>12700</xdr:rowOff>
    </xdr:to>
    <xdr:sp macro="" textlink="">
      <xdr:nvSpPr>
        <xdr:cNvPr id="48" name="Process 47"/>
        <xdr:cNvSpPr/>
      </xdr:nvSpPr>
      <xdr:spPr>
        <a:xfrm>
          <a:off x="1600200" y="30861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6</xdr:row>
      <xdr:rowOff>95250</xdr:rowOff>
    </xdr:from>
    <xdr:to>
      <xdr:col>3</xdr:col>
      <xdr:colOff>12700</xdr:colOff>
      <xdr:row>14</xdr:row>
      <xdr:rowOff>101600</xdr:rowOff>
    </xdr:to>
    <xdr:cxnSp macro="">
      <xdr:nvCxnSpPr>
        <xdr:cNvPr id="73" name="Elbow Connector 72"/>
        <xdr:cNvCxnSpPr>
          <a:stCxn id="13" idx="3"/>
          <a:endCxn id="48" idx="1"/>
        </xdr:cNvCxnSpPr>
      </xdr:nvCxnSpPr>
      <xdr:spPr>
        <a:xfrm flipH="1">
          <a:off x="1600200" y="1847850"/>
          <a:ext cx="1689100" cy="1530350"/>
        </a:xfrm>
        <a:prstGeom prst="bentConnector5">
          <a:avLst>
            <a:gd name="adj1" fmla="val -9775"/>
            <a:gd name="adj2" fmla="val 73859"/>
            <a:gd name="adj3" fmla="val 109775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17</xdr:row>
      <xdr:rowOff>0</xdr:rowOff>
    </xdr:from>
    <xdr:to>
      <xdr:col>3</xdr:col>
      <xdr:colOff>0</xdr:colOff>
      <xdr:row>20</xdr:row>
      <xdr:rowOff>12700</xdr:rowOff>
    </xdr:to>
    <xdr:sp macro="" textlink="">
      <xdr:nvSpPr>
        <xdr:cNvPr id="89" name="Process 88"/>
        <xdr:cNvSpPr/>
      </xdr:nvSpPr>
      <xdr:spPr>
        <a:xfrm>
          <a:off x="1270000" y="2514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14</xdr:row>
      <xdr:rowOff>101600</xdr:rowOff>
    </xdr:from>
    <xdr:to>
      <xdr:col>3</xdr:col>
      <xdr:colOff>0</xdr:colOff>
      <xdr:row>18</xdr:row>
      <xdr:rowOff>101600</xdr:rowOff>
    </xdr:to>
    <xdr:cxnSp macro="">
      <xdr:nvCxnSpPr>
        <xdr:cNvPr id="12" name="Elbow Connector 11"/>
        <xdr:cNvCxnSpPr>
          <a:stCxn id="48" idx="3"/>
          <a:endCxn id="89" idx="1"/>
        </xdr:cNvCxnSpPr>
      </xdr:nvCxnSpPr>
      <xdr:spPr>
        <a:xfrm flipH="1">
          <a:off x="1270000" y="2806700"/>
          <a:ext cx="1676400" cy="762000"/>
        </a:xfrm>
        <a:prstGeom prst="bentConnector5">
          <a:avLst>
            <a:gd name="adj1" fmla="val -24242"/>
            <a:gd name="adj2" fmla="val 50000"/>
            <a:gd name="adj3" fmla="val 113636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19</xdr:row>
      <xdr:rowOff>0</xdr:rowOff>
    </xdr:from>
    <xdr:to>
      <xdr:col>6</xdr:col>
      <xdr:colOff>25400</xdr:colOff>
      <xdr:row>21</xdr:row>
      <xdr:rowOff>0</xdr:rowOff>
    </xdr:to>
    <xdr:sp macro="" textlink="">
      <xdr:nvSpPr>
        <xdr:cNvPr id="16" name="Process 15"/>
        <xdr:cNvSpPr/>
      </xdr:nvSpPr>
      <xdr:spPr>
        <a:xfrm>
          <a:off x="4368800" y="3657600"/>
          <a:ext cx="1104900" cy="3810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101600</xdr:rowOff>
    </xdr:from>
    <xdr:to>
      <xdr:col>5</xdr:col>
      <xdr:colOff>12700</xdr:colOff>
      <xdr:row>20</xdr:row>
      <xdr:rowOff>0</xdr:rowOff>
    </xdr:to>
    <xdr:cxnSp macro="">
      <xdr:nvCxnSpPr>
        <xdr:cNvPr id="18" name="Elbow Connector 17"/>
        <xdr:cNvCxnSpPr>
          <a:stCxn id="89" idx="3"/>
          <a:endCxn id="16" idx="1"/>
        </xdr:cNvCxnSpPr>
      </xdr:nvCxnSpPr>
      <xdr:spPr>
        <a:xfrm>
          <a:off x="2946400" y="3568700"/>
          <a:ext cx="1422400" cy="279400"/>
        </a:xfrm>
        <a:prstGeom prst="bentConnector3">
          <a:avLst>
            <a:gd name="adj1" fmla="val 23684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21</xdr:row>
      <xdr:rowOff>0</xdr:rowOff>
    </xdr:from>
    <xdr:to>
      <xdr:col>3</xdr:col>
      <xdr:colOff>0</xdr:colOff>
      <xdr:row>24</xdr:row>
      <xdr:rowOff>12700</xdr:rowOff>
    </xdr:to>
    <xdr:sp macro="" textlink="">
      <xdr:nvSpPr>
        <xdr:cNvPr id="29" name="Process 28"/>
        <xdr:cNvSpPr/>
      </xdr:nvSpPr>
      <xdr:spPr>
        <a:xfrm>
          <a:off x="1270000" y="3276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18</xdr:row>
      <xdr:rowOff>101600</xdr:rowOff>
    </xdr:from>
    <xdr:to>
      <xdr:col>3</xdr:col>
      <xdr:colOff>0</xdr:colOff>
      <xdr:row>22</xdr:row>
      <xdr:rowOff>101600</xdr:rowOff>
    </xdr:to>
    <xdr:cxnSp macro="">
      <xdr:nvCxnSpPr>
        <xdr:cNvPr id="30" name="Elbow Connector 29"/>
        <xdr:cNvCxnSpPr>
          <a:stCxn id="89" idx="3"/>
          <a:endCxn id="29" idx="1"/>
        </xdr:cNvCxnSpPr>
      </xdr:nvCxnSpPr>
      <xdr:spPr>
        <a:xfrm flipH="1">
          <a:off x="1270000" y="3568700"/>
          <a:ext cx="1676400" cy="762000"/>
        </a:xfrm>
        <a:prstGeom prst="bentConnector5">
          <a:avLst>
            <a:gd name="adj1" fmla="val -24242"/>
            <a:gd name="adj2" fmla="val 50000"/>
            <a:gd name="adj3" fmla="val 113636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23</xdr:row>
      <xdr:rowOff>177800</xdr:rowOff>
    </xdr:from>
    <xdr:to>
      <xdr:col>6</xdr:col>
      <xdr:colOff>38100</xdr:colOff>
      <xdr:row>26</xdr:row>
      <xdr:rowOff>38100</xdr:rowOff>
    </xdr:to>
    <xdr:sp macro="" textlink="">
      <xdr:nvSpPr>
        <xdr:cNvPr id="34" name="Process 33"/>
        <xdr:cNvSpPr/>
      </xdr:nvSpPr>
      <xdr:spPr>
        <a:xfrm>
          <a:off x="4648200" y="4597400"/>
          <a:ext cx="1104900" cy="4318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101600</xdr:rowOff>
    </xdr:from>
    <xdr:to>
      <xdr:col>5</xdr:col>
      <xdr:colOff>25400</xdr:colOff>
      <xdr:row>25</xdr:row>
      <xdr:rowOff>12700</xdr:rowOff>
    </xdr:to>
    <xdr:cxnSp macro="">
      <xdr:nvCxnSpPr>
        <xdr:cNvPr id="35" name="Elbow Connector 34"/>
        <xdr:cNvCxnSpPr>
          <a:stCxn id="29" idx="3"/>
          <a:endCxn id="34" idx="1"/>
        </xdr:cNvCxnSpPr>
      </xdr:nvCxnSpPr>
      <xdr:spPr>
        <a:xfrm>
          <a:off x="2946400" y="4330700"/>
          <a:ext cx="1701800" cy="482600"/>
        </a:xfrm>
        <a:prstGeom prst="bentConnector3">
          <a:avLst>
            <a:gd name="adj1" fmla="val 35075"/>
          </a:avLst>
        </a:prstGeom>
        <a:ln>
          <a:solidFill>
            <a:srgbClr val="A0121D"/>
          </a:solidFill>
          <a:prstDash val="dash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27</xdr:row>
      <xdr:rowOff>0</xdr:rowOff>
    </xdr:from>
    <xdr:to>
      <xdr:col>3</xdr:col>
      <xdr:colOff>12700</xdr:colOff>
      <xdr:row>30</xdr:row>
      <xdr:rowOff>25400</xdr:rowOff>
    </xdr:to>
    <xdr:sp macro="" textlink="">
      <xdr:nvSpPr>
        <xdr:cNvPr id="40" name="Process 39"/>
        <xdr:cNvSpPr/>
      </xdr:nvSpPr>
      <xdr:spPr>
        <a:xfrm>
          <a:off x="1282700" y="5181600"/>
          <a:ext cx="1676400" cy="5969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6</xdr:row>
      <xdr:rowOff>95250</xdr:rowOff>
    </xdr:from>
    <xdr:to>
      <xdr:col>3</xdr:col>
      <xdr:colOff>12700</xdr:colOff>
      <xdr:row>28</xdr:row>
      <xdr:rowOff>107950</xdr:rowOff>
    </xdr:to>
    <xdr:cxnSp macro="">
      <xdr:nvCxnSpPr>
        <xdr:cNvPr id="41" name="Elbow Connector 40"/>
        <xdr:cNvCxnSpPr>
          <a:stCxn id="13" idx="3"/>
          <a:endCxn id="40" idx="1"/>
        </xdr:cNvCxnSpPr>
      </xdr:nvCxnSpPr>
      <xdr:spPr>
        <a:xfrm flipH="1">
          <a:off x="1282700" y="1276350"/>
          <a:ext cx="1676400" cy="4203700"/>
        </a:xfrm>
        <a:prstGeom prst="bentConnector5">
          <a:avLst>
            <a:gd name="adj1" fmla="val -9848"/>
            <a:gd name="adj2" fmla="val 82175"/>
            <a:gd name="adj3" fmla="val 113636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10</xdr:row>
      <xdr:rowOff>76200</xdr:rowOff>
    </xdr:from>
    <xdr:to>
      <xdr:col>2</xdr:col>
      <xdr:colOff>25400</xdr:colOff>
      <xdr:row>28</xdr:row>
      <xdr:rowOff>107950</xdr:rowOff>
    </xdr:to>
    <xdr:cxnSp macro="">
      <xdr:nvCxnSpPr>
        <xdr:cNvPr id="46" name="Elbow Connector 45"/>
        <xdr:cNvCxnSpPr>
          <a:endCxn id="40" idx="1"/>
        </xdr:cNvCxnSpPr>
      </xdr:nvCxnSpPr>
      <xdr:spPr>
        <a:xfrm rot="16200000" flipH="1">
          <a:off x="-663575" y="3533775"/>
          <a:ext cx="3460750" cy="431800"/>
        </a:xfrm>
        <a:prstGeom prst="bentConnector2">
          <a:avLst/>
        </a:prstGeom>
        <a:ln>
          <a:solidFill>
            <a:srgbClr val="275388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22</xdr:row>
      <xdr:rowOff>101600</xdr:rowOff>
    </xdr:from>
    <xdr:to>
      <xdr:col>3</xdr:col>
      <xdr:colOff>0</xdr:colOff>
      <xdr:row>28</xdr:row>
      <xdr:rowOff>107950</xdr:rowOff>
    </xdr:to>
    <xdr:cxnSp macro="">
      <xdr:nvCxnSpPr>
        <xdr:cNvPr id="61" name="Elbow Connector 60"/>
        <xdr:cNvCxnSpPr>
          <a:stCxn id="29" idx="3"/>
          <a:endCxn id="40" idx="1"/>
        </xdr:cNvCxnSpPr>
      </xdr:nvCxnSpPr>
      <xdr:spPr>
        <a:xfrm flipH="1">
          <a:off x="1282700" y="4330700"/>
          <a:ext cx="1663700" cy="1149350"/>
        </a:xfrm>
        <a:prstGeom prst="bentConnector5">
          <a:avLst>
            <a:gd name="adj1" fmla="val -35877"/>
            <a:gd name="adj2" fmla="val 62984"/>
            <a:gd name="adj3" fmla="val 113740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18</xdr:row>
      <xdr:rowOff>101600</xdr:rowOff>
    </xdr:from>
    <xdr:to>
      <xdr:col>3</xdr:col>
      <xdr:colOff>0</xdr:colOff>
      <xdr:row>28</xdr:row>
      <xdr:rowOff>107950</xdr:rowOff>
    </xdr:to>
    <xdr:cxnSp macro="">
      <xdr:nvCxnSpPr>
        <xdr:cNvPr id="68" name="Elbow Connector 67"/>
        <xdr:cNvCxnSpPr>
          <a:stCxn id="89" idx="3"/>
          <a:endCxn id="40" idx="1"/>
        </xdr:cNvCxnSpPr>
      </xdr:nvCxnSpPr>
      <xdr:spPr>
        <a:xfrm flipH="1">
          <a:off x="1282700" y="3568700"/>
          <a:ext cx="1663700" cy="1911350"/>
        </a:xfrm>
        <a:prstGeom prst="bentConnector5">
          <a:avLst>
            <a:gd name="adj1" fmla="val -24427"/>
            <a:gd name="adj2" fmla="val 70432"/>
            <a:gd name="adj3" fmla="val 113740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33</xdr:row>
      <xdr:rowOff>0</xdr:rowOff>
    </xdr:from>
    <xdr:to>
      <xdr:col>3</xdr:col>
      <xdr:colOff>12700</xdr:colOff>
      <xdr:row>36</xdr:row>
      <xdr:rowOff>12700</xdr:rowOff>
    </xdr:to>
    <xdr:sp macro="" textlink="">
      <xdr:nvSpPr>
        <xdr:cNvPr id="84" name="Process 83"/>
        <xdr:cNvSpPr/>
      </xdr:nvSpPr>
      <xdr:spPr>
        <a:xfrm>
          <a:off x="1282700" y="5181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28</xdr:row>
      <xdr:rowOff>107950</xdr:rowOff>
    </xdr:from>
    <xdr:to>
      <xdr:col>3</xdr:col>
      <xdr:colOff>12700</xdr:colOff>
      <xdr:row>34</xdr:row>
      <xdr:rowOff>101600</xdr:rowOff>
    </xdr:to>
    <xdr:cxnSp macro="">
      <xdr:nvCxnSpPr>
        <xdr:cNvPr id="85" name="Elbow Connector 84"/>
        <xdr:cNvCxnSpPr>
          <a:stCxn id="40" idx="3"/>
          <a:endCxn id="84" idx="1"/>
        </xdr:cNvCxnSpPr>
      </xdr:nvCxnSpPr>
      <xdr:spPr>
        <a:xfrm flipH="1">
          <a:off x="1282700" y="5480050"/>
          <a:ext cx="1676400" cy="1136650"/>
        </a:xfrm>
        <a:prstGeom prst="bentConnector5">
          <a:avLst>
            <a:gd name="adj1" fmla="val -34091"/>
            <a:gd name="adj2" fmla="val 50279"/>
            <a:gd name="adj3" fmla="val 113636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29</xdr:row>
      <xdr:rowOff>177800</xdr:rowOff>
    </xdr:from>
    <xdr:to>
      <xdr:col>6</xdr:col>
      <xdr:colOff>12700</xdr:colOff>
      <xdr:row>32</xdr:row>
      <xdr:rowOff>25400</xdr:rowOff>
    </xdr:to>
    <xdr:sp macro="" textlink="">
      <xdr:nvSpPr>
        <xdr:cNvPr id="88" name="Process 87"/>
        <xdr:cNvSpPr/>
      </xdr:nvSpPr>
      <xdr:spPr>
        <a:xfrm>
          <a:off x="4648200" y="5740400"/>
          <a:ext cx="10795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28</xdr:row>
      <xdr:rowOff>107950</xdr:rowOff>
    </xdr:from>
    <xdr:to>
      <xdr:col>5</xdr:col>
      <xdr:colOff>25400</xdr:colOff>
      <xdr:row>31</xdr:row>
      <xdr:rowOff>6350</xdr:rowOff>
    </xdr:to>
    <xdr:cxnSp macro="">
      <xdr:nvCxnSpPr>
        <xdr:cNvPr id="90" name="Elbow Connector 89"/>
        <xdr:cNvCxnSpPr>
          <a:stCxn id="40" idx="3"/>
          <a:endCxn id="88" idx="1"/>
        </xdr:cNvCxnSpPr>
      </xdr:nvCxnSpPr>
      <xdr:spPr>
        <a:xfrm>
          <a:off x="2959100" y="5480050"/>
          <a:ext cx="1689100" cy="469900"/>
        </a:xfrm>
        <a:prstGeom prst="bentConnector3">
          <a:avLst>
            <a:gd name="adj1" fmla="val 33459"/>
          </a:avLst>
        </a:prstGeom>
        <a:ln>
          <a:solidFill>
            <a:srgbClr val="A0121D"/>
          </a:solidFill>
          <a:prstDash val="dash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37</xdr:row>
      <xdr:rowOff>0</xdr:rowOff>
    </xdr:from>
    <xdr:to>
      <xdr:col>3</xdr:col>
      <xdr:colOff>12700</xdr:colOff>
      <xdr:row>40</xdr:row>
      <xdr:rowOff>12700</xdr:rowOff>
    </xdr:to>
    <xdr:sp macro="" textlink="">
      <xdr:nvSpPr>
        <xdr:cNvPr id="101" name="Process 100"/>
        <xdr:cNvSpPr/>
      </xdr:nvSpPr>
      <xdr:spPr>
        <a:xfrm>
          <a:off x="1282700" y="5943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34</xdr:row>
      <xdr:rowOff>177800</xdr:rowOff>
    </xdr:from>
    <xdr:to>
      <xdr:col>6</xdr:col>
      <xdr:colOff>38100</xdr:colOff>
      <xdr:row>37</xdr:row>
      <xdr:rowOff>25400</xdr:rowOff>
    </xdr:to>
    <xdr:sp macro="" textlink="">
      <xdr:nvSpPr>
        <xdr:cNvPr id="105" name="Process 104"/>
        <xdr:cNvSpPr/>
      </xdr:nvSpPr>
      <xdr:spPr>
        <a:xfrm>
          <a:off x="4648200" y="5549900"/>
          <a:ext cx="11049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38</xdr:row>
      <xdr:rowOff>101600</xdr:rowOff>
    </xdr:from>
    <xdr:to>
      <xdr:col>5</xdr:col>
      <xdr:colOff>25400</xdr:colOff>
      <xdr:row>40</xdr:row>
      <xdr:rowOff>6350</xdr:rowOff>
    </xdr:to>
    <xdr:cxnSp macro="">
      <xdr:nvCxnSpPr>
        <xdr:cNvPr id="106" name="Elbow Connector 105"/>
        <xdr:cNvCxnSpPr>
          <a:stCxn id="101" idx="3"/>
          <a:endCxn id="109" idx="1"/>
        </xdr:cNvCxnSpPr>
      </xdr:nvCxnSpPr>
      <xdr:spPr>
        <a:xfrm>
          <a:off x="2959100" y="7378700"/>
          <a:ext cx="1689100" cy="285750"/>
        </a:xfrm>
        <a:prstGeom prst="bentConnector3">
          <a:avLst>
            <a:gd name="adj1" fmla="val 31955"/>
          </a:avLst>
        </a:prstGeom>
        <a:ln>
          <a:solidFill>
            <a:srgbClr val="E75196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38</xdr:row>
      <xdr:rowOff>177800</xdr:rowOff>
    </xdr:from>
    <xdr:to>
      <xdr:col>6</xdr:col>
      <xdr:colOff>38100</xdr:colOff>
      <xdr:row>41</xdr:row>
      <xdr:rowOff>25400</xdr:rowOff>
    </xdr:to>
    <xdr:sp macro="" textlink="">
      <xdr:nvSpPr>
        <xdr:cNvPr id="109" name="Process 108"/>
        <xdr:cNvSpPr/>
      </xdr:nvSpPr>
      <xdr:spPr>
        <a:xfrm>
          <a:off x="4648200" y="6311900"/>
          <a:ext cx="11049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34</xdr:row>
      <xdr:rowOff>101600</xdr:rowOff>
    </xdr:from>
    <xdr:to>
      <xdr:col>5</xdr:col>
      <xdr:colOff>25400</xdr:colOff>
      <xdr:row>36</xdr:row>
      <xdr:rowOff>6350</xdr:rowOff>
    </xdr:to>
    <xdr:cxnSp macro="">
      <xdr:nvCxnSpPr>
        <xdr:cNvPr id="112" name="Elbow Connector 111"/>
        <xdr:cNvCxnSpPr>
          <a:stCxn id="84" idx="3"/>
          <a:endCxn id="105" idx="1"/>
        </xdr:cNvCxnSpPr>
      </xdr:nvCxnSpPr>
      <xdr:spPr>
        <a:xfrm>
          <a:off x="2959100" y="6616700"/>
          <a:ext cx="1689100" cy="285750"/>
        </a:xfrm>
        <a:prstGeom prst="bentConnector3">
          <a:avLst>
            <a:gd name="adj1" fmla="val 32707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34</xdr:row>
      <xdr:rowOff>101600</xdr:rowOff>
    </xdr:from>
    <xdr:to>
      <xdr:col>3</xdr:col>
      <xdr:colOff>12700</xdr:colOff>
      <xdr:row>38</xdr:row>
      <xdr:rowOff>101600</xdr:rowOff>
    </xdr:to>
    <xdr:cxnSp macro="">
      <xdr:nvCxnSpPr>
        <xdr:cNvPr id="32" name="Elbow Connector 31"/>
        <xdr:cNvCxnSpPr>
          <a:stCxn id="84" idx="3"/>
          <a:endCxn id="101" idx="1"/>
        </xdr:cNvCxnSpPr>
      </xdr:nvCxnSpPr>
      <xdr:spPr>
        <a:xfrm flipH="1">
          <a:off x="1282700" y="6654800"/>
          <a:ext cx="1676400" cy="762000"/>
        </a:xfrm>
        <a:prstGeom prst="bentConnector5">
          <a:avLst>
            <a:gd name="adj1" fmla="val -32575"/>
            <a:gd name="adj2" fmla="val 50000"/>
            <a:gd name="adj3" fmla="val 113636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workbookViewId="0">
      <selection activeCell="R20" sqref="R20"/>
    </sheetView>
  </sheetViews>
  <sheetFormatPr baseColWidth="10" defaultRowHeight="15" x14ac:dyDescent="0"/>
  <cols>
    <col min="1" max="1" width="10.1640625" style="3" customWidth="1"/>
    <col min="2" max="2" width="6.33203125" style="3" customWidth="1"/>
    <col min="3" max="3" width="22.1640625" style="3" customWidth="1"/>
    <col min="4" max="4" width="18.5" style="13" customWidth="1"/>
    <col min="5" max="5" width="3.5" style="3" customWidth="1"/>
    <col min="6" max="6" width="14.33203125" style="3" customWidth="1"/>
    <col min="7" max="7" width="4.83203125" style="3" bestFit="1" customWidth="1"/>
    <col min="8" max="8" width="5.33203125" style="3" bestFit="1" customWidth="1"/>
    <col min="9" max="9" width="5" customWidth="1"/>
    <col min="10" max="10" width="5.6640625" customWidth="1"/>
    <col min="11" max="11" width="5.5" customWidth="1"/>
    <col min="12" max="12" width="4.83203125" customWidth="1"/>
    <col min="13" max="14" width="6.1640625" customWidth="1"/>
    <col min="15" max="15" width="4.83203125" customWidth="1"/>
    <col min="16" max="16" width="3.1640625" customWidth="1"/>
    <col min="17" max="17" width="5.83203125" customWidth="1"/>
    <col min="18" max="18" width="5.1640625" bestFit="1" customWidth="1"/>
    <col min="19" max="20" width="5.6640625" customWidth="1"/>
    <col min="21" max="21" width="6.1640625" customWidth="1"/>
    <col min="22" max="22" width="5.83203125" customWidth="1"/>
    <col min="23" max="23" width="4.6640625" customWidth="1"/>
  </cols>
  <sheetData>
    <row r="1" spans="1:27" s="1" customFormat="1" ht="18">
      <c r="A1" s="19" t="s">
        <v>34</v>
      </c>
      <c r="B1" s="19"/>
      <c r="C1" s="2" t="s">
        <v>1</v>
      </c>
      <c r="D1" s="2" t="s">
        <v>35</v>
      </c>
      <c r="E1" s="2"/>
      <c r="F1" s="2" t="s">
        <v>0</v>
      </c>
      <c r="G1" s="2"/>
      <c r="H1" s="2" t="s">
        <v>15</v>
      </c>
      <c r="I1" s="1" t="s">
        <v>3</v>
      </c>
      <c r="P1" s="1" t="s">
        <v>2</v>
      </c>
      <c r="U1" s="1" t="s">
        <v>39</v>
      </c>
      <c r="X1" s="1" t="s">
        <v>99</v>
      </c>
      <c r="Y1"/>
      <c r="Z1"/>
      <c r="AA1"/>
    </row>
    <row r="2" spans="1:27" ht="18">
      <c r="C2" s="3" t="s">
        <v>6</v>
      </c>
      <c r="F2" s="3" t="s">
        <v>11</v>
      </c>
      <c r="H2" s="3" t="s">
        <v>16</v>
      </c>
      <c r="I2" t="s">
        <v>14</v>
      </c>
      <c r="K2" t="s">
        <v>13</v>
      </c>
      <c r="M2" s="8"/>
      <c r="N2" s="8"/>
      <c r="O2" s="8"/>
      <c r="P2" s="8"/>
      <c r="Q2" t="s">
        <v>13</v>
      </c>
      <c r="U2" t="s">
        <v>61</v>
      </c>
      <c r="V2" t="s">
        <v>59</v>
      </c>
      <c r="X2" s="1"/>
      <c r="Y2" s="1"/>
      <c r="Z2" s="1"/>
      <c r="AA2" s="1"/>
    </row>
    <row r="3" spans="1:27">
      <c r="C3" s="3" t="s">
        <v>7</v>
      </c>
      <c r="F3" s="3" t="s">
        <v>27</v>
      </c>
      <c r="I3" t="s">
        <v>17</v>
      </c>
      <c r="J3" t="s">
        <v>41</v>
      </c>
      <c r="K3" t="s">
        <v>17</v>
      </c>
      <c r="L3" t="s">
        <v>21</v>
      </c>
      <c r="M3" t="s">
        <v>74</v>
      </c>
      <c r="N3" t="s">
        <v>41</v>
      </c>
      <c r="P3" t="s">
        <v>57</v>
      </c>
      <c r="Q3" t="s">
        <v>29</v>
      </c>
      <c r="R3" t="s">
        <v>32</v>
      </c>
      <c r="S3" t="s">
        <v>31</v>
      </c>
      <c r="T3" t="s">
        <v>40</v>
      </c>
      <c r="U3" t="s">
        <v>47</v>
      </c>
      <c r="V3" t="s">
        <v>47</v>
      </c>
      <c r="X3" t="s">
        <v>48</v>
      </c>
    </row>
    <row r="4" spans="1:27">
      <c r="C4" s="3" t="s">
        <v>8</v>
      </c>
      <c r="F4" s="3" t="s">
        <v>28</v>
      </c>
      <c r="I4" t="s">
        <v>18</v>
      </c>
      <c r="J4" t="s">
        <v>19</v>
      </c>
      <c r="K4" t="s">
        <v>19</v>
      </c>
      <c r="L4" t="s">
        <v>20</v>
      </c>
      <c r="M4" t="s">
        <v>90</v>
      </c>
      <c r="N4" t="s">
        <v>19</v>
      </c>
      <c r="Q4" t="s">
        <v>30</v>
      </c>
      <c r="R4" t="s">
        <v>70</v>
      </c>
      <c r="S4" t="s">
        <v>30</v>
      </c>
      <c r="T4" t="s">
        <v>33</v>
      </c>
      <c r="U4" t="s">
        <v>19</v>
      </c>
      <c r="V4" t="s">
        <v>19</v>
      </c>
      <c r="X4" t="s">
        <v>22</v>
      </c>
    </row>
    <row r="5" spans="1:27">
      <c r="I5" t="s">
        <v>106</v>
      </c>
      <c r="X5" t="s">
        <v>49</v>
      </c>
    </row>
    <row r="6" spans="1:27">
      <c r="C6" s="3" t="s">
        <v>4</v>
      </c>
      <c r="G6" s="3" t="s">
        <v>66</v>
      </c>
      <c r="H6" s="3">
        <v>1</v>
      </c>
      <c r="I6" s="9">
        <v>0.17</v>
      </c>
      <c r="J6" s="9">
        <f>2^40/2^21*I6/60/60/H6</f>
        <v>24.758044444444447</v>
      </c>
      <c r="Q6">
        <f>2^21*8*8*4/2^30</f>
        <v>0.5</v>
      </c>
      <c r="R6" s="7">
        <v>0.85</v>
      </c>
      <c r="S6">
        <f>Q6*R6</f>
        <v>0.42499999999999999</v>
      </c>
      <c r="T6">
        <f>R6</f>
        <v>0.85</v>
      </c>
      <c r="X6" t="s">
        <v>75</v>
      </c>
    </row>
    <row r="7" spans="1:27">
      <c r="A7" s="4" t="s">
        <v>36</v>
      </c>
      <c r="C7" s="5" t="s">
        <v>9</v>
      </c>
      <c r="D7" s="12" t="s">
        <v>10</v>
      </c>
      <c r="H7" s="3">
        <v>1</v>
      </c>
      <c r="I7" s="9">
        <v>0.12</v>
      </c>
      <c r="J7" s="9">
        <f>2^40/2^21*I7/60/60/H7</f>
        <v>17.476266666666668</v>
      </c>
    </row>
    <row r="8" spans="1:27">
      <c r="C8" s="3" t="s">
        <v>5</v>
      </c>
      <c r="F8" s="3" t="s">
        <v>5</v>
      </c>
      <c r="I8" s="9" t="s">
        <v>108</v>
      </c>
    </row>
    <row r="9" spans="1:27">
      <c r="F9" s="3" t="s">
        <v>12</v>
      </c>
      <c r="G9" s="3" t="s">
        <v>66</v>
      </c>
      <c r="U9">
        <f>2^40/(100*2^20)/60/60</f>
        <v>2.9127111111111108</v>
      </c>
      <c r="V9">
        <f>2^40/(180*2^20)/60/60</f>
        <v>1.618172839506173</v>
      </c>
    </row>
    <row r="10" spans="1:27">
      <c r="C10" s="3" t="s">
        <v>26</v>
      </c>
      <c r="F10" s="3" t="s">
        <v>38</v>
      </c>
      <c r="G10" s="3" t="s">
        <v>66</v>
      </c>
      <c r="J10" t="s">
        <v>103</v>
      </c>
    </row>
    <row r="11" spans="1:27">
      <c r="A11" s="10" t="s">
        <v>37</v>
      </c>
      <c r="C11" s="6" t="s">
        <v>23</v>
      </c>
      <c r="J11">
        <v>18</v>
      </c>
      <c r="X11" s="14" t="s">
        <v>54</v>
      </c>
    </row>
    <row r="12" spans="1:27">
      <c r="C12" s="3" t="s">
        <v>25</v>
      </c>
      <c r="X12" s="14" t="s">
        <v>55</v>
      </c>
    </row>
    <row r="13" spans="1:27">
      <c r="I13" t="s">
        <v>62</v>
      </c>
    </row>
    <row r="14" spans="1:27">
      <c r="C14" s="3" t="s">
        <v>24</v>
      </c>
      <c r="D14" s="11" t="s">
        <v>45</v>
      </c>
      <c r="G14" s="3" t="s">
        <v>51</v>
      </c>
      <c r="I14">
        <v>0.82</v>
      </c>
      <c r="X14" t="s">
        <v>56</v>
      </c>
    </row>
    <row r="15" spans="1:27">
      <c r="C15" s="6" t="s">
        <v>23</v>
      </c>
      <c r="G15" s="3">
        <v>4</v>
      </c>
      <c r="H15" s="3">
        <v>5</v>
      </c>
      <c r="J15" s="9">
        <f>2^40/2^21*I14/60/60/H15</f>
        <v>23.884231111111109</v>
      </c>
    </row>
    <row r="16" spans="1:27">
      <c r="C16" s="3" t="s">
        <v>25</v>
      </c>
      <c r="G16" s="3">
        <v>5</v>
      </c>
      <c r="H16" s="3">
        <v>4</v>
      </c>
      <c r="J16" s="9">
        <f>2^40/2^21*I14/60/60/H16</f>
        <v>29.855288888888886</v>
      </c>
      <c r="X16" t="s">
        <v>58</v>
      </c>
    </row>
    <row r="17" spans="3:25">
      <c r="P17" t="s">
        <v>69</v>
      </c>
    </row>
    <row r="18" spans="3:25">
      <c r="C18" s="3" t="s">
        <v>42</v>
      </c>
      <c r="D18" s="11" t="s">
        <v>46</v>
      </c>
      <c r="H18" s="3" t="s">
        <v>110</v>
      </c>
      <c r="I18">
        <v>10</v>
      </c>
      <c r="O18" s="8" t="s">
        <v>53</v>
      </c>
      <c r="P18" s="8">
        <v>6</v>
      </c>
      <c r="Q18">
        <f>4*$Q$6*P18</f>
        <v>12</v>
      </c>
      <c r="R18">
        <f>0.85</f>
        <v>0.85</v>
      </c>
      <c r="S18">
        <f>Q18*R18</f>
        <v>10.199999999999999</v>
      </c>
      <c r="T18">
        <f>S18/$Q$6</f>
        <v>20.399999999999999</v>
      </c>
      <c r="X18" t="s">
        <v>60</v>
      </c>
    </row>
    <row r="19" spans="3:25">
      <c r="C19" s="6" t="s">
        <v>44</v>
      </c>
      <c r="D19" s="11" t="s">
        <v>50</v>
      </c>
      <c r="H19" s="3">
        <f>5*4</f>
        <v>20</v>
      </c>
      <c r="J19" s="9">
        <f>2^40/2^21*I18/60/60/H19</f>
        <v>72.817777777777764</v>
      </c>
      <c r="O19" s="8" t="s">
        <v>52</v>
      </c>
      <c r="P19" s="8">
        <v>4</v>
      </c>
      <c r="Q19">
        <f>4*$Q$6*P19</f>
        <v>8</v>
      </c>
      <c r="R19">
        <f>0.85</f>
        <v>0.85</v>
      </c>
      <c r="S19">
        <f>Q19*R19</f>
        <v>6.8</v>
      </c>
      <c r="T19">
        <f>S19/$Q$6</f>
        <v>13.6</v>
      </c>
      <c r="Y19" t="s">
        <v>65</v>
      </c>
    </row>
    <row r="20" spans="3:25">
      <c r="C20" s="3" t="s">
        <v>43</v>
      </c>
      <c r="F20" s="3" t="s">
        <v>38</v>
      </c>
      <c r="T20" s="8" t="s">
        <v>53</v>
      </c>
      <c r="U20">
        <f>U$9*$T18</f>
        <v>59.419306666666657</v>
      </c>
      <c r="V20">
        <f>V$9*$T18</f>
        <v>33.010725925925925</v>
      </c>
    </row>
    <row r="21" spans="3:25">
      <c r="F21" s="3" t="s">
        <v>12</v>
      </c>
      <c r="P21" t="s">
        <v>92</v>
      </c>
      <c r="T21" s="8" t="s">
        <v>52</v>
      </c>
      <c r="U21">
        <f>U$9*$T19</f>
        <v>39.612871111111104</v>
      </c>
      <c r="V21">
        <f>V$9*$T19</f>
        <v>22.007150617283951</v>
      </c>
      <c r="X21" t="s">
        <v>71</v>
      </c>
    </row>
    <row r="22" spans="3:25">
      <c r="C22" s="3" t="s">
        <v>72</v>
      </c>
      <c r="D22" s="15" t="s">
        <v>78</v>
      </c>
      <c r="H22" s="3">
        <v>4096</v>
      </c>
      <c r="J22" s="8" t="s">
        <v>52</v>
      </c>
      <c r="K22">
        <v>14</v>
      </c>
      <c r="L22">
        <v>38</v>
      </c>
      <c r="M22">
        <f>$Q$6*H22/2^10</f>
        <v>2</v>
      </c>
      <c r="N22">
        <f>K22/M22</f>
        <v>7</v>
      </c>
      <c r="P22">
        <v>1</v>
      </c>
      <c r="Q22">
        <f>4*$Q$6*P22</f>
        <v>2</v>
      </c>
      <c r="R22">
        <v>0.16</v>
      </c>
      <c r="S22">
        <f>Q22*R22</f>
        <v>0.32</v>
      </c>
      <c r="T22">
        <f>S22/$Q$6</f>
        <v>0.64</v>
      </c>
    </row>
    <row r="23" spans="3:25">
      <c r="C23" s="6" t="s">
        <v>73</v>
      </c>
      <c r="D23" s="15" t="s">
        <v>50</v>
      </c>
      <c r="P23">
        <v>15</v>
      </c>
      <c r="Q23">
        <f>4*$Q$6*P23</f>
        <v>30</v>
      </c>
      <c r="R23">
        <v>0.16</v>
      </c>
      <c r="S23">
        <f>Q23*R23</f>
        <v>4.8</v>
      </c>
      <c r="T23">
        <f>S23/$Q$6</f>
        <v>9.6</v>
      </c>
      <c r="X23" t="s">
        <v>77</v>
      </c>
    </row>
    <row r="24" spans="3:25">
      <c r="C24" s="3" t="s">
        <v>12</v>
      </c>
    </row>
    <row r="25" spans="3:25">
      <c r="F25" s="3" t="s">
        <v>12</v>
      </c>
      <c r="P25">
        <v>1</v>
      </c>
      <c r="U25">
        <f>U$9*$T22</f>
        <v>1.8641351111111109</v>
      </c>
      <c r="V25">
        <f>V$9*$T22</f>
        <v>1.0356306172839507</v>
      </c>
      <c r="X25" t="s">
        <v>88</v>
      </c>
    </row>
    <row r="26" spans="3:25">
      <c r="F26" s="3" t="s">
        <v>76</v>
      </c>
      <c r="P26">
        <v>15</v>
      </c>
      <c r="U26">
        <f>U$9*$T23</f>
        <v>27.962026666666663</v>
      </c>
      <c r="V26">
        <f>V$9*$T23</f>
        <v>15.534459259259259</v>
      </c>
      <c r="Y26" t="s">
        <v>89</v>
      </c>
    </row>
    <row r="27" spans="3:25">
      <c r="P27" t="s">
        <v>93</v>
      </c>
    </row>
    <row r="28" spans="3:25">
      <c r="C28" s="3" t="s">
        <v>79</v>
      </c>
      <c r="D28" s="15" t="s">
        <v>83</v>
      </c>
      <c r="H28" s="3">
        <v>2048</v>
      </c>
      <c r="K28">
        <v>72</v>
      </c>
      <c r="L28">
        <v>71</v>
      </c>
      <c r="M28">
        <f>$Q$6*H28/2^10</f>
        <v>1</v>
      </c>
      <c r="N28">
        <f>K28/M28</f>
        <v>72</v>
      </c>
      <c r="P28">
        <v>1</v>
      </c>
      <c r="Q28">
        <f>4*$Q$6*P28</f>
        <v>2</v>
      </c>
      <c r="R28">
        <v>6.25E-2</v>
      </c>
      <c r="S28">
        <f>Q28*R28</f>
        <v>0.125</v>
      </c>
      <c r="T28">
        <f>S28/$Q$6</f>
        <v>0.25</v>
      </c>
    </row>
    <row r="29" spans="3:25">
      <c r="C29" s="3" t="s">
        <v>80</v>
      </c>
      <c r="D29" s="15" t="s">
        <v>50</v>
      </c>
      <c r="P29">
        <v>24</v>
      </c>
      <c r="Q29">
        <f>4*$Q$6*P29</f>
        <v>48</v>
      </c>
      <c r="R29">
        <v>6.25E-2</v>
      </c>
      <c r="S29">
        <f>Q29*R29</f>
        <v>3</v>
      </c>
      <c r="T29">
        <f>S29/$Q$6</f>
        <v>6</v>
      </c>
    </row>
    <row r="30" spans="3:25">
      <c r="C30" s="3" t="s">
        <v>12</v>
      </c>
      <c r="P30">
        <v>48</v>
      </c>
      <c r="Q30">
        <f>4*$Q$6*P30</f>
        <v>96</v>
      </c>
      <c r="R30">
        <v>6.25E-2</v>
      </c>
      <c r="S30">
        <f>Q30*R30</f>
        <v>6</v>
      </c>
      <c r="T30">
        <f>S30/$Q$6</f>
        <v>12</v>
      </c>
      <c r="X30" t="s">
        <v>67</v>
      </c>
    </row>
    <row r="31" spans="3:25">
      <c r="F31" s="3" t="s">
        <v>12</v>
      </c>
      <c r="P31">
        <v>1</v>
      </c>
      <c r="U31">
        <f t="shared" ref="U31:V33" si="0">U$9*$T28</f>
        <v>0.7281777777777777</v>
      </c>
      <c r="V31">
        <f t="shared" si="0"/>
        <v>0.40454320987654324</v>
      </c>
      <c r="X31" t="s">
        <v>63</v>
      </c>
    </row>
    <row r="32" spans="3:25">
      <c r="F32" s="3" t="s">
        <v>76</v>
      </c>
      <c r="P32">
        <v>24</v>
      </c>
      <c r="U32">
        <f t="shared" si="0"/>
        <v>17.476266666666664</v>
      </c>
      <c r="V32">
        <f t="shared" si="0"/>
        <v>9.7090370370370387</v>
      </c>
      <c r="Y32" t="s">
        <v>64</v>
      </c>
    </row>
    <row r="33" spans="3:25">
      <c r="P33">
        <v>48</v>
      </c>
      <c r="U33">
        <f t="shared" si="0"/>
        <v>34.952533333333328</v>
      </c>
      <c r="V33">
        <f t="shared" si="0"/>
        <v>19.418074074074077</v>
      </c>
      <c r="X33" t="s">
        <v>91</v>
      </c>
    </row>
    <row r="34" spans="3:25">
      <c r="C34" s="3" t="s">
        <v>81</v>
      </c>
      <c r="H34" s="3">
        <v>4096</v>
      </c>
      <c r="K34">
        <f>1/3</f>
        <v>0.33333333333333331</v>
      </c>
      <c r="L34">
        <v>18</v>
      </c>
      <c r="M34">
        <f>$Q$6*H34/2^10</f>
        <v>2</v>
      </c>
      <c r="N34">
        <f>K34/M34</f>
        <v>0.16666666666666666</v>
      </c>
      <c r="Q34">
        <f>4*$Q$6</f>
        <v>2</v>
      </c>
      <c r="R34">
        <v>0.05</v>
      </c>
      <c r="S34">
        <f>Q34*R34</f>
        <v>0.1</v>
      </c>
      <c r="T34">
        <f>S34/$Q$6</f>
        <v>0.2</v>
      </c>
      <c r="X34" t="s">
        <v>95</v>
      </c>
    </row>
    <row r="35" spans="3:25">
      <c r="C35" s="3" t="s">
        <v>82</v>
      </c>
      <c r="X35" t="s">
        <v>94</v>
      </c>
    </row>
    <row r="36" spans="3:25">
      <c r="C36" s="3" t="s">
        <v>12</v>
      </c>
      <c r="F36" s="3" t="s">
        <v>12</v>
      </c>
      <c r="U36">
        <f>U$9*$T34</f>
        <v>0.58254222222222218</v>
      </c>
      <c r="V36">
        <f>V$9*$T34</f>
        <v>0.32363456790123463</v>
      </c>
      <c r="X36" t="s">
        <v>97</v>
      </c>
    </row>
    <row r="37" spans="3:25">
      <c r="F37" s="3" t="s">
        <v>38</v>
      </c>
      <c r="X37" t="s">
        <v>100</v>
      </c>
    </row>
    <row r="38" spans="3:25">
      <c r="C38" s="3" t="s">
        <v>84</v>
      </c>
      <c r="D38" s="16" t="s">
        <v>85</v>
      </c>
      <c r="H38" s="17">
        <v>4096</v>
      </c>
      <c r="K38">
        <v>4.5</v>
      </c>
      <c r="L38">
        <v>14</v>
      </c>
      <c r="M38">
        <f>$Q$6*H38/2^10</f>
        <v>2</v>
      </c>
      <c r="N38">
        <f>K38/M38</f>
        <v>2.25</v>
      </c>
      <c r="Q38" s="7" t="s">
        <v>98</v>
      </c>
      <c r="R38" s="7" t="s">
        <v>68</v>
      </c>
      <c r="S38" s="7">
        <v>0.4</v>
      </c>
      <c r="T38">
        <f>S38/$Q$6</f>
        <v>0.8</v>
      </c>
      <c r="X38" t="s">
        <v>107</v>
      </c>
    </row>
    <row r="39" spans="3:25">
      <c r="C39" s="3" t="s">
        <v>82</v>
      </c>
      <c r="D39" s="16" t="s">
        <v>50</v>
      </c>
      <c r="H39" s="3" t="s">
        <v>96</v>
      </c>
      <c r="X39" t="s">
        <v>109</v>
      </c>
    </row>
    <row r="40" spans="3:25">
      <c r="C40" s="3" t="s">
        <v>12</v>
      </c>
      <c r="F40" s="3" t="s">
        <v>12</v>
      </c>
      <c r="U40">
        <f>U$9*$T38</f>
        <v>2.3301688888888887</v>
      </c>
      <c r="V40">
        <f>V$9*$T38</f>
        <v>1.2945382716049385</v>
      </c>
      <c r="X40" t="s">
        <v>111</v>
      </c>
    </row>
    <row r="41" spans="3:25">
      <c r="F41" s="3" t="s">
        <v>38</v>
      </c>
      <c r="Y41" t="s">
        <v>112</v>
      </c>
    </row>
    <row r="42" spans="3:25">
      <c r="W42" t="s">
        <v>105</v>
      </c>
    </row>
    <row r="43" spans="3:25">
      <c r="C43" s="3" t="s">
        <v>86</v>
      </c>
      <c r="P43" s="18" t="s">
        <v>101</v>
      </c>
      <c r="V43">
        <f>(J11+J15+J19+V20+N22+N28+V36+N34+N38+V40)/24</f>
        <v>9.6144822633744838</v>
      </c>
      <c r="W43">
        <f>(V20+V25+V36+V40)/24/V43</f>
        <v>0.15456079868949757</v>
      </c>
    </row>
    <row r="44" spans="3:25">
      <c r="P44" s="18" t="s">
        <v>102</v>
      </c>
      <c r="V44">
        <f>V43+(J6+2*V9)/24</f>
        <v>10.780915185185183</v>
      </c>
    </row>
    <row r="45" spans="3:25">
      <c r="C45" s="3" t="s">
        <v>87</v>
      </c>
      <c r="P45" s="18"/>
    </row>
    <row r="46" spans="3:25">
      <c r="P46" s="18" t="s">
        <v>104</v>
      </c>
      <c r="V46">
        <f>T6+T18+T22+T28+T34+T38</f>
        <v>23.14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Watkins</dc:creator>
  <cp:lastModifiedBy>Paul Watkins</cp:lastModifiedBy>
  <dcterms:created xsi:type="dcterms:W3CDTF">2017-01-11T15:53:07Z</dcterms:created>
  <dcterms:modified xsi:type="dcterms:W3CDTF">2017-04-07T18:42:07Z</dcterms:modified>
</cp:coreProperties>
</file>