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99412_polimi_it/Documents/"/>
    </mc:Choice>
  </mc:AlternateContent>
  <xr:revisionPtr revIDLastSave="181" documentId="8_{D7FF8CAE-CAE2-4A43-8979-DE9F3D948809}" xr6:coauthVersionLast="47" xr6:coauthVersionMax="47" xr10:uidLastSave="{71CC78B5-B7B0-4D54-820D-B5D1A823BAB0}"/>
  <bookViews>
    <workbookView xWindow="-28920" yWindow="-120" windowWidth="29040" windowHeight="15720" activeTab="2" xr2:uid="{CCCC71AD-01BA-4085-BF7C-D4C461F33DE2}"/>
  </bookViews>
  <sheets>
    <sheet name="1a Iterazione" sheetId="1" r:id="rId1"/>
    <sheet name="2a Iterazione" sheetId="3" r:id="rId2"/>
    <sheet name="3a Iterazione" sheetId="4" r:id="rId3"/>
  </sheets>
  <externalReferences>
    <externalReference r:id="rId4"/>
  </externalReferences>
  <definedNames>
    <definedName name="solver_adj" localSheetId="0" hidden="1">'1a Iterazione'!$B$82,'1a Iterazione'!$B$86</definedName>
    <definedName name="solver_adj" localSheetId="1" hidden="1">'2a Iterazione'!$B$82,'2a Iterazione'!$B$86</definedName>
    <definedName name="solver_adj" localSheetId="2" hidden="1">'3a Iterazione'!$B$82,'3a Iterazione'!$B$86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'1a Iterazione'!$C$81</definedName>
    <definedName name="solver_lhs1" localSheetId="1" hidden="1">'2a Iterazione'!$C$81</definedName>
    <definedName name="solver_lhs1" localSheetId="2" hidden="1">'3a Iterazione'!$C$81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'1a Iterazione'!$C$80</definedName>
    <definedName name="solver_opt" localSheetId="1" hidden="1">'2a Iterazione'!$C$80</definedName>
    <definedName name="solver_opt" localSheetId="2" hidden="1">'3a Iterazione'!$C$80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1</definedName>
    <definedName name="solver_tol" localSheetId="1" hidden="1">1</definedName>
    <definedName name="solver_tol" localSheetId="2" hidden="1">1</definedName>
    <definedName name="solver_typ" localSheetId="0" hidden="1">3</definedName>
    <definedName name="solver_typ" localSheetId="1" hidden="1">3</definedName>
    <definedName name="solver_typ" localSheetId="2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 iterateDelta="9.9999999999999995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4" l="1"/>
  <c r="C16" i="3"/>
  <c r="F25" i="3" s="1"/>
  <c r="B22" i="3"/>
  <c r="F24" i="3" s="1"/>
  <c r="B96" i="1"/>
  <c r="B81" i="1"/>
  <c r="B83" i="1"/>
  <c r="B84" i="1"/>
  <c r="B80" i="1"/>
  <c r="B22" i="1"/>
  <c r="B23" i="1" s="1"/>
  <c r="B39" i="4" a="1"/>
  <c r="B33" i="4" a="1"/>
  <c r="B48" i="4" a="1"/>
  <c r="B42" i="4" a="1"/>
  <c r="B36" i="4" a="1"/>
  <c r="B47" i="4" a="1"/>
  <c r="B32" i="4" a="1"/>
  <c r="B49" i="4" a="1"/>
  <c r="B41" i="4" a="1"/>
  <c r="B35" i="4" a="1"/>
  <c r="B50" i="4" a="1"/>
  <c r="B43" i="4" a="1"/>
  <c r="B46" i="4" a="1"/>
  <c r="B40" i="4" a="1"/>
  <c r="B34" i="4" a="1"/>
  <c r="B39" i="3" a="1"/>
  <c r="B33" i="3" a="1"/>
  <c r="B42" i="3" a="1"/>
  <c r="B36" i="3" a="1"/>
  <c r="B47" i="3" a="1"/>
  <c r="B48" i="3" a="1"/>
  <c r="B32" i="3" a="1"/>
  <c r="B41" i="3" a="1"/>
  <c r="B35" i="3" a="1"/>
  <c r="B50" i="3" a="1"/>
  <c r="B40" i="3" a="1"/>
  <c r="B46" i="3" a="1"/>
  <c r="B34" i="3" a="1"/>
  <c r="B49" i="3" a="1"/>
  <c r="B43" i="3" a="1"/>
  <c r="B91" i="1" a="1"/>
  <c r="C81" i="1" a="1"/>
  <c r="C80" i="1" a="1"/>
  <c r="B33" i="1" a="1"/>
  <c r="B34" i="1" a="1"/>
  <c r="B35" i="1" a="1"/>
  <c r="B36" i="1" a="1"/>
  <c r="B32" i="1" a="1"/>
  <c r="B47" i="1" a="1"/>
  <c r="B48" i="1" a="1"/>
  <c r="B49" i="1" a="1"/>
  <c r="B50" i="1" a="1"/>
  <c r="B46" i="1" a="1"/>
  <c r="B40" i="1" a="1"/>
  <c r="B41" i="1" a="1"/>
  <c r="B43" i="1" a="1"/>
  <c r="B42" i="1" a="1"/>
  <c r="B39" i="1" a="1"/>
  <c r="B22" i="4" l="1"/>
  <c r="F24" i="4" s="1"/>
  <c r="B34" i="4"/>
  <c r="B40" i="4"/>
  <c r="B46" i="4"/>
  <c r="B43" i="4"/>
  <c r="B50" i="4"/>
  <c r="B35" i="4"/>
  <c r="B58" i="4" s="1"/>
  <c r="B41" i="4"/>
  <c r="B49" i="4"/>
  <c r="B32" i="4"/>
  <c r="B55" i="4" s="1"/>
  <c r="B47" i="4"/>
  <c r="B36" i="4"/>
  <c r="B59" i="4" s="1"/>
  <c r="B42" i="4"/>
  <c r="B48" i="4"/>
  <c r="B33" i="4"/>
  <c r="B39" i="4"/>
  <c r="C33" i="4"/>
  <c r="B81" i="4"/>
  <c r="F26" i="4"/>
  <c r="F27" i="4"/>
  <c r="B23" i="4"/>
  <c r="F23" i="4"/>
  <c r="B43" i="3"/>
  <c r="B49" i="3"/>
  <c r="B34" i="3"/>
  <c r="C34" i="3" s="1"/>
  <c r="B46" i="3"/>
  <c r="B40" i="3"/>
  <c r="B50" i="3"/>
  <c r="B35" i="3"/>
  <c r="B58" i="3" s="1"/>
  <c r="B41" i="3"/>
  <c r="B32" i="3"/>
  <c r="B55" i="3" s="1"/>
  <c r="B48" i="3"/>
  <c r="B47" i="3"/>
  <c r="B36" i="3"/>
  <c r="B59" i="3" s="1"/>
  <c r="B42" i="3"/>
  <c r="B33" i="3"/>
  <c r="B39" i="3"/>
  <c r="B81" i="3"/>
  <c r="C33" i="3"/>
  <c r="F26" i="3"/>
  <c r="F27" i="3"/>
  <c r="B23" i="3"/>
  <c r="F23" i="3"/>
  <c r="B91" i="1"/>
  <c r="C81" i="1"/>
  <c r="C80" i="1"/>
  <c r="B36" i="1"/>
  <c r="B35" i="1"/>
  <c r="B34" i="1"/>
  <c r="B33" i="1"/>
  <c r="B32" i="1"/>
  <c r="B50" i="1"/>
  <c r="D59" i="1" s="1"/>
  <c r="B49" i="1"/>
  <c r="D55" i="1" s="1"/>
  <c r="B48" i="1"/>
  <c r="C48" i="1" s="1"/>
  <c r="B47" i="1"/>
  <c r="B46" i="1"/>
  <c r="B42" i="1"/>
  <c r="B43" i="1"/>
  <c r="B41" i="1"/>
  <c r="B40" i="1"/>
  <c r="C40" i="1" s="1"/>
  <c r="C43" i="1"/>
  <c r="C58" i="1"/>
  <c r="C41" i="1"/>
  <c r="B39" i="1"/>
  <c r="C55" i="1" s="1"/>
  <c r="B58" i="1"/>
  <c r="G27" i="1"/>
  <c r="G26" i="1"/>
  <c r="G25" i="1"/>
  <c r="G23" i="1"/>
  <c r="C46" i="1" s="1"/>
  <c r="G24" i="1"/>
  <c r="C57" i="1"/>
  <c r="F23" i="1"/>
  <c r="F25" i="1"/>
  <c r="C59" i="1"/>
  <c r="F26" i="1"/>
  <c r="B70" i="1" s="1"/>
  <c r="F24" i="1"/>
  <c r="F27" i="1"/>
  <c r="F25" i="4" l="1"/>
  <c r="C34" i="4" s="1"/>
  <c r="C36" i="4"/>
  <c r="B84" i="4"/>
  <c r="D58" i="4"/>
  <c r="C49" i="4"/>
  <c r="C42" i="4"/>
  <c r="C58" i="4"/>
  <c r="B83" i="4"/>
  <c r="C35" i="4"/>
  <c r="C41" i="4"/>
  <c r="C57" i="4"/>
  <c r="C32" i="4"/>
  <c r="B80" i="4"/>
  <c r="D59" i="4"/>
  <c r="C59" i="4"/>
  <c r="C43" i="4"/>
  <c r="F59" i="4"/>
  <c r="C39" i="4"/>
  <c r="C55" i="4"/>
  <c r="D55" i="4"/>
  <c r="G23" i="4"/>
  <c r="C46" i="4" s="1"/>
  <c r="G24" i="4"/>
  <c r="C47" i="4" s="1"/>
  <c r="G27" i="4"/>
  <c r="C50" i="4" s="1"/>
  <c r="G26" i="4"/>
  <c r="G25" i="4"/>
  <c r="B56" i="4"/>
  <c r="C56" i="4"/>
  <c r="C40" i="4"/>
  <c r="D56" i="4"/>
  <c r="D57" i="4"/>
  <c r="C48" i="4"/>
  <c r="B57" i="4"/>
  <c r="C32" i="3"/>
  <c r="B80" i="3"/>
  <c r="C35" i="3"/>
  <c r="B83" i="3"/>
  <c r="D59" i="3"/>
  <c r="C40" i="3"/>
  <c r="C56" i="3"/>
  <c r="D57" i="3"/>
  <c r="C48" i="3"/>
  <c r="D55" i="3"/>
  <c r="F55" i="3" s="1"/>
  <c r="D56" i="3"/>
  <c r="C36" i="3"/>
  <c r="B84" i="3"/>
  <c r="C55" i="3"/>
  <c r="C39" i="3"/>
  <c r="B57" i="3"/>
  <c r="G23" i="3"/>
  <c r="C46" i="3" s="1"/>
  <c r="G27" i="3"/>
  <c r="C50" i="3" s="1"/>
  <c r="G26" i="3"/>
  <c r="G24" i="3"/>
  <c r="C47" i="3" s="1"/>
  <c r="G25" i="3"/>
  <c r="B56" i="3"/>
  <c r="D58" i="3"/>
  <c r="C49" i="3"/>
  <c r="C41" i="3"/>
  <c r="C57" i="3"/>
  <c r="C42" i="3"/>
  <c r="C58" i="3"/>
  <c r="C43" i="3"/>
  <c r="C59" i="3"/>
  <c r="C50" i="1"/>
  <c r="D58" i="1"/>
  <c r="F58" i="1" s="1"/>
  <c r="C56" i="1"/>
  <c r="C39" i="1"/>
  <c r="C49" i="1"/>
  <c r="C47" i="1"/>
  <c r="D57" i="1"/>
  <c r="C36" i="1"/>
  <c r="B55" i="1"/>
  <c r="F55" i="1" s="1"/>
  <c r="B57" i="1"/>
  <c r="F57" i="1" s="1"/>
  <c r="B59" i="1"/>
  <c r="F59" i="1" s="1"/>
  <c r="B56" i="1"/>
  <c r="F56" i="1" s="1"/>
  <c r="C33" i="1"/>
  <c r="C35" i="1"/>
  <c r="D56" i="1"/>
  <c r="F46" i="1"/>
  <c r="C42" i="1"/>
  <c r="F39" i="1" s="1"/>
  <c r="C34" i="1"/>
  <c r="C32" i="1"/>
  <c r="B71" i="1" a="1"/>
  <c r="C64" i="1" a="1"/>
  <c r="C65" i="1" a="1"/>
  <c r="F55" i="4" l="1"/>
  <c r="F58" i="4"/>
  <c r="F46" i="4"/>
  <c r="F39" i="4"/>
  <c r="F56" i="4"/>
  <c r="F32" i="4"/>
  <c r="F57" i="4"/>
  <c r="B70" i="4"/>
  <c r="F59" i="3"/>
  <c r="F58" i="3"/>
  <c r="F46" i="3"/>
  <c r="F57" i="3"/>
  <c r="F56" i="3"/>
  <c r="F39" i="3"/>
  <c r="F32" i="3"/>
  <c r="B70" i="3"/>
  <c r="B71" i="1"/>
  <c r="F32" i="1"/>
  <c r="C65" i="1"/>
  <c r="C64" i="1"/>
  <c r="B71" i="4" a="1"/>
  <c r="C80" i="4" a="1"/>
  <c r="C81" i="4" a="1"/>
  <c r="C65" i="4" a="1"/>
  <c r="C64" i="4" a="1"/>
  <c r="C65" i="3" a="1"/>
  <c r="C64" i="3" a="1"/>
  <c r="C81" i="3" a="1"/>
  <c r="C80" i="3" a="1"/>
  <c r="B71" i="3" a="1"/>
  <c r="B72" i="1" a="1"/>
  <c r="C64" i="4" l="1"/>
  <c r="C65" i="4"/>
  <c r="C81" i="4"/>
  <c r="C80" i="4"/>
  <c r="E80" i="4" s="1"/>
  <c r="B71" i="4"/>
  <c r="B71" i="3"/>
  <c r="C80" i="3"/>
  <c r="C81" i="3"/>
  <c r="C64" i="3"/>
  <c r="C65" i="3"/>
  <c r="E80" i="1"/>
  <c r="B72" i="1"/>
  <c r="B72" i="4" a="1"/>
  <c r="B72" i="3" a="1"/>
  <c r="B72" i="4" l="1"/>
  <c r="E80" i="3"/>
  <c r="B72" i="3"/>
  <c r="B91" i="4" a="1"/>
  <c r="B91" i="3" a="1"/>
  <c r="B91" i="4" l="1"/>
  <c r="B96" i="4" s="1"/>
  <c r="B91" i="3"/>
  <c r="B9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<sst xmlns="http://schemas.openxmlformats.org/spreadsheetml/2006/main" count="369" uniqueCount="67">
  <si>
    <t>Data la seguente colonna multicomponente:</t>
  </si>
  <si>
    <t>Dati per l'equazione di Antoine</t>
  </si>
  <si>
    <t>z</t>
  </si>
  <si>
    <t>A</t>
  </si>
  <si>
    <t>B</t>
  </si>
  <si>
    <t>C</t>
  </si>
  <si>
    <t>Teb [K]</t>
  </si>
  <si>
    <t>n-pentano</t>
  </si>
  <si>
    <t>top product</t>
  </si>
  <si>
    <t>n-esano</t>
  </si>
  <si>
    <t>light key</t>
  </si>
  <si>
    <t>i-eptano</t>
  </si>
  <si>
    <t>distribuito</t>
  </si>
  <si>
    <t>n-eptano</t>
  </si>
  <si>
    <t>heavy key</t>
  </si>
  <si>
    <t>n-ottano</t>
  </si>
  <si>
    <t>bottom product</t>
  </si>
  <si>
    <t>F [kmol/h]</t>
  </si>
  <si>
    <t>p [atm]</t>
  </si>
  <si>
    <t>Step I:</t>
  </si>
  <si>
    <t>suppongo un rapporto di recupero in fase vapore (RRV) dei componenti distribuiti</t>
  </si>
  <si>
    <t>RRV</t>
  </si>
  <si>
    <t>valore ipotizzato</t>
  </si>
  <si>
    <t>Step II:</t>
  </si>
  <si>
    <t>determino D e B (e le composizioni) dai bilanci materiali</t>
  </si>
  <si>
    <t>D [kmol/h]</t>
  </si>
  <si>
    <t>xD</t>
  </si>
  <si>
    <t>xB</t>
  </si>
  <si>
    <t>B [kmol/h]</t>
  </si>
  <si>
    <t>Step III:</t>
  </si>
  <si>
    <t>determino le temperature di rugiada e di bolla</t>
  </si>
  <si>
    <t>p0(T) [atm]</t>
  </si>
  <si>
    <t>xD/p0(T)</t>
  </si>
  <si>
    <t>T top [K]</t>
  </si>
  <si>
    <t>eqn</t>
  </si>
  <si>
    <t>z*p0(T)</t>
  </si>
  <si>
    <t>T feed [K]</t>
  </si>
  <si>
    <t>xB*p0(T)</t>
  </si>
  <si>
    <t>T bottom [K]</t>
  </si>
  <si>
    <t>Step IV:</t>
  </si>
  <si>
    <t>calcolare le volatilità relative rispetto al componente chiave pesante (n-eptano)</t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</si>
  <si>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top[-]</t>
    </r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</si>
  <si>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feed [-]</t>
    </r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</si>
  <si>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bottom [-]</t>
    </r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</si>
  <si>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average [-]</t>
    </r>
  </si>
  <si>
    <t>Step V:</t>
  </si>
  <si>
    <t>azzerare la prima equazione di underwood</t>
  </si>
  <si>
    <t>Eqn</t>
  </si>
  <si>
    <t># 1</t>
  </si>
  <si>
    <t># 2</t>
  </si>
  <si>
    <t>ϑ</t>
  </si>
  <si>
    <t>Step VI:</t>
  </si>
  <si>
    <t>determinare i seguenti parametri</t>
  </si>
  <si>
    <t>SF hk</t>
  </si>
  <si>
    <t>Nmin</t>
  </si>
  <si>
    <t>xD_Nmin</t>
  </si>
  <si>
    <t>Step VII:</t>
  </si>
  <si>
    <t>azzerare la seconda equazione di underwood</t>
  </si>
  <si>
    <t>Rmin</t>
  </si>
  <si>
    <t>xD Rmin</t>
  </si>
  <si>
    <t>Eqn TOT</t>
  </si>
  <si>
    <t>Step VIII:</t>
  </si>
  <si>
    <t>calcolare la nuova frazione molare dei componenti distriubuiti</t>
  </si>
  <si>
    <t>xD new</t>
  </si>
  <si>
    <t>k = R/Rmin</t>
  </si>
  <si>
    <t>RRV new</t>
  </si>
  <si>
    <t>valore derivante dall'iterazione precedente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</si>
</sst>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13333</xdr:rowOff>
    </xdr:from>
    <xdr:to>
      <xdr:col>6</xdr:col>
      <xdr:colOff>600075</xdr:colOff>
      <xdr:row>6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95E548F-E954-467D-A7E4-A1ABCA007834}"/>
            </a:ext>
          </a:extLst>
        </xdr:cNvPr>
        <xdr:cNvSpPr txBox="1"/>
      </xdr:nvSpPr>
      <xdr:spPr>
        <a:xfrm>
          <a:off x="3429000" y="379093"/>
          <a:ext cx="2388870" cy="8743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Si vuole recuperare il 98%</a:t>
          </a:r>
          <a:r>
            <a:rPr lang="it-IT" sz="1100" baseline="0"/>
            <a:t> di n-esano in testa e il 99% di n-eptano in coda.</a:t>
          </a:r>
        </a:p>
        <a:p>
          <a:r>
            <a:rPr lang="it-IT" sz="1100" baseline="0"/>
            <a:t>Fattore entalpico: q = 1</a:t>
          </a:r>
        </a:p>
        <a:p>
          <a:endParaRPr lang="it-IT" sz="1100"/>
        </a:p>
      </xdr:txBody>
    </xdr:sp>
    <xdr:clientData/>
  </xdr:twoCellAnchor>
  <xdr:twoCellAnchor>
    <xdr:from>
      <xdr:col>4</xdr:col>
      <xdr:colOff>9525</xdr:colOff>
      <xdr:row>32</xdr:row>
      <xdr:rowOff>47626</xdr:rowOff>
    </xdr:from>
    <xdr:to>
      <xdr:col>7</xdr:col>
      <xdr:colOff>561975</xdr:colOff>
      <xdr:row>35</xdr:row>
      <xdr:rowOff>167641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666E1A72-4958-4339-94EC-A43C8B220122}"/>
            </a:ext>
          </a:extLst>
        </xdr:cNvPr>
        <xdr:cNvSpPr txBox="1"/>
      </xdr:nvSpPr>
      <xdr:spPr>
        <a:xfrm>
          <a:off x="3430905" y="5897881"/>
          <a:ext cx="2958465" cy="6648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rugiada per ottenere la temperature</a:t>
          </a:r>
          <a:r>
            <a:rPr lang="it-IT" sz="1100" baseline="0"/>
            <a:t> in testa alla colonna.</a:t>
          </a:r>
        </a:p>
        <a:p>
          <a:r>
            <a:rPr lang="it-IT" sz="1100" baseline="0"/>
            <a:t>Azzera eqn modificando T top</a:t>
          </a:r>
        </a:p>
      </xdr:txBody>
    </xdr:sp>
    <xdr:clientData/>
  </xdr:twoCellAnchor>
  <xdr:twoCellAnchor>
    <xdr:from>
      <xdr:col>4</xdr:col>
      <xdr:colOff>0</xdr:colOff>
      <xdr:row>39</xdr:row>
      <xdr:rowOff>57150</xdr:rowOff>
    </xdr:from>
    <xdr:to>
      <xdr:col>7</xdr:col>
      <xdr:colOff>544830</xdr:colOff>
      <xdr:row>42</xdr:row>
      <xdr:rowOff>171450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581193CF-F4D3-453A-B11F-BE183D27DA1B}"/>
            </a:ext>
          </a:extLst>
        </xdr:cNvPr>
        <xdr:cNvSpPr txBox="1"/>
      </xdr:nvSpPr>
      <xdr:spPr>
        <a:xfrm>
          <a:off x="3419475" y="7168515"/>
          <a:ext cx="2958465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feed.</a:t>
          </a:r>
        </a:p>
        <a:p>
          <a:r>
            <a:rPr lang="it-IT" sz="1100" baseline="0"/>
            <a:t>Azzera eqn modificando T feed</a:t>
          </a:r>
        </a:p>
      </xdr:txBody>
    </xdr:sp>
    <xdr:clientData/>
  </xdr:twoCellAnchor>
  <xdr:twoCellAnchor>
    <xdr:from>
      <xdr:col>4</xdr:col>
      <xdr:colOff>0</xdr:colOff>
      <xdr:row>46</xdr:row>
      <xdr:rowOff>57150</xdr:rowOff>
    </xdr:from>
    <xdr:to>
      <xdr:col>7</xdr:col>
      <xdr:colOff>544830</xdr:colOff>
      <xdr:row>49</xdr:row>
      <xdr:rowOff>171450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902070F9-8A9A-4E1B-B5D8-5EA903279F51}"/>
            </a:ext>
          </a:extLst>
        </xdr:cNvPr>
        <xdr:cNvSpPr txBox="1"/>
      </xdr:nvSpPr>
      <xdr:spPr>
        <a:xfrm>
          <a:off x="3419475" y="8435340"/>
          <a:ext cx="2958465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bottom.</a:t>
          </a:r>
        </a:p>
        <a:p>
          <a:r>
            <a:rPr lang="it-IT" sz="1100" baseline="0"/>
            <a:t>Azzera eqn modificando T bottom</a:t>
          </a:r>
        </a:p>
      </xdr:txBody>
    </xdr:sp>
    <xdr:clientData/>
  </xdr:twoCellAnchor>
  <xdr:twoCellAnchor>
    <xdr:from>
      <xdr:col>7</xdr:col>
      <xdr:colOff>220980</xdr:colOff>
      <xdr:row>54</xdr:row>
      <xdr:rowOff>78105</xdr:rowOff>
    </xdr:from>
    <xdr:to>
      <xdr:col>10</xdr:col>
      <xdr:colOff>436245</xdr:colOff>
      <xdr:row>57</xdr:row>
      <xdr:rowOff>148590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EEAE730-2A27-4375-B2C9-03F6E2E474CD}"/>
            </a:ext>
          </a:extLst>
        </xdr:cNvPr>
        <xdr:cNvSpPr txBox="1"/>
      </xdr:nvSpPr>
      <xdr:spPr>
        <a:xfrm>
          <a:off x="6497955" y="9926955"/>
          <a:ext cx="2529840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volatilità relativa media,</a:t>
          </a:r>
          <a:r>
            <a:rPr lang="it-IT" sz="1100" baseline="0"/>
            <a:t> è la media geometrica delle volatilità ricavate</a:t>
          </a:r>
          <a:endParaRPr lang="it-IT" sz="1100"/>
        </a:p>
      </xdr:txBody>
    </xdr:sp>
    <xdr:clientData/>
  </xdr:twoCellAnchor>
  <xdr:twoCellAnchor>
    <xdr:from>
      <xdr:col>3</xdr:col>
      <xdr:colOff>819150</xdr:colOff>
      <xdr:row>61</xdr:row>
      <xdr:rowOff>171449</xdr:rowOff>
    </xdr:from>
    <xdr:to>
      <xdr:col>11</xdr:col>
      <xdr:colOff>95250</xdr:colOff>
      <xdr:row>65</xdr:row>
      <xdr:rowOff>180974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A2F91F34-9BC1-A3F6-5D98-92B28A6A0744}"/>
            </a:ext>
          </a:extLst>
        </xdr:cNvPr>
        <xdr:cNvSpPr txBox="1"/>
      </xdr:nvSpPr>
      <xdr:spPr>
        <a:xfrm>
          <a:off x="3409950" y="11306174"/>
          <a:ext cx="5086350" cy="7334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numero di solutioni 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ϑ</a:t>
          </a:r>
          <a:r>
            <a:rPr lang="it-IT" sz="1100"/>
            <a:t> dev'essere pari al </a:t>
          </a:r>
          <a:r>
            <a:rPr lang="it-IT" sz="1100" u="sng"/>
            <a:t>numero di componenti</a:t>
          </a:r>
          <a:r>
            <a:rPr lang="it-IT" sz="1100" u="sng" baseline="0"/>
            <a:t> distribuiti + 1</a:t>
          </a:r>
          <a:r>
            <a:rPr lang="it-IT" sz="1100" baseline="0"/>
            <a:t>. Di conseguenza un ugual numero di equazioni dovrà essere scritto. Per ottenere radici diverse, adottare diversi valori di primo tentativo.</a:t>
          </a:r>
          <a:endParaRPr lang="it-IT" sz="1100"/>
        </a:p>
      </xdr:txBody>
    </xdr:sp>
    <xdr:clientData/>
  </xdr:twoCellAnchor>
  <xdr:twoCellAnchor>
    <xdr:from>
      <xdr:col>3</xdr:col>
      <xdr:colOff>15240</xdr:colOff>
      <xdr:row>69</xdr:row>
      <xdr:rowOff>0</xdr:rowOff>
    </xdr:from>
    <xdr:to>
      <xdr:col>8</xdr:col>
      <xdr:colOff>369570</xdr:colOff>
      <xdr:row>74</xdr:row>
      <xdr:rowOff>19050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7E6E69EB-6F4A-3485-9CEB-1F4413625EF3}"/>
                </a:ext>
              </a:extLst>
            </xdr:cNvPr>
            <xdr:cNvSpPr txBox="1"/>
          </xdr:nvSpPr>
          <xdr:spPr>
            <a:xfrm>
              <a:off x="2606040" y="12601575"/>
              <a:ext cx="5135880" cy="9239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h𝑘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Choice>
      <mc:Fallback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7E6E69EB-6F4A-3485-9CEB-1F4413625EF3}"/>
                </a:ext>
              </a:extLst>
            </xdr:cNvPr>
            <xdr:cNvSpPr txBox="1"/>
          </xdr:nvSpPr>
          <xdr:spPr>
            <a:xfrm>
              <a:off x="2606040" y="12601575"/>
              <a:ext cx="5135880" cy="9239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r>
                <a:rPr lang="it-IT" sz="1100" b="0" i="0">
                  <a:latin typeface="Cambria Math" panose="02040503050406030204" pitchFamily="18" charset="0"/>
                </a:rPr>
                <a:t>𝑆𝐹_ℎ𝑘=𝐷/𝐵  (𝑥_𝐷^ℎ𝑘)/(𝑥_𝐵^ℎ𝑘 )</a:t>
              </a:r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5</xdr:col>
      <xdr:colOff>333375</xdr:colOff>
      <xdr:row>77</xdr:row>
      <xdr:rowOff>152400</xdr:rowOff>
    </xdr:from>
    <xdr:to>
      <xdr:col>8</xdr:col>
      <xdr:colOff>590550</xdr:colOff>
      <xdr:row>86</xdr:row>
      <xdr:rowOff>171450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831616A0-E367-4820-3419-909DE995512F}"/>
            </a:ext>
          </a:extLst>
        </xdr:cNvPr>
        <xdr:cNvSpPr txBox="1"/>
      </xdr:nvSpPr>
      <xdr:spPr>
        <a:xfrm>
          <a:off x="4591050" y="14220825"/>
          <a:ext cx="3371850" cy="16478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 composizioni xD Rmin coincidono con le composizione xD calcolate in precedenza tranne</a:t>
          </a:r>
          <a:r>
            <a:rPr lang="it-IT" sz="1100" baseline="0"/>
            <a:t> che per i componenti distribuiti. Queste vanno ipotizzate (cella colorata) insime al valore di Rmin.</a:t>
          </a:r>
        </a:p>
        <a:p>
          <a:r>
            <a:rPr lang="it-IT" sz="1100" baseline="0"/>
            <a:t>Le seconde equazioni di underwood devono essere (ancora una volta) uguali al numero di componenti distribuiti + 1 (2 in questo caso).</a:t>
          </a:r>
        </a:p>
        <a:p>
          <a:r>
            <a:rPr lang="it-IT" sz="1100" baseline="0"/>
            <a:t>Per la risoluzione è necessario usare il "Risolutore".</a:t>
          </a:r>
          <a:endParaRPr lang="it-IT" sz="1100"/>
        </a:p>
      </xdr:txBody>
    </xdr:sp>
    <xdr:clientData/>
  </xdr:twoCellAnchor>
  <xdr:twoCellAnchor>
    <xdr:from>
      <xdr:col>2</xdr:col>
      <xdr:colOff>664844</xdr:colOff>
      <xdr:row>89</xdr:row>
      <xdr:rowOff>91440</xdr:rowOff>
    </xdr:from>
    <xdr:to>
      <xdr:col>7</xdr:col>
      <xdr:colOff>0</xdr:colOff>
      <xdr:row>102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4B651B00-567B-D911-0580-BD47F8FAA5E2}"/>
                </a:ext>
              </a:extLst>
            </xdr:cNvPr>
            <xdr:cNvSpPr txBox="1"/>
          </xdr:nvSpPr>
          <xdr:spPr>
            <a:xfrm>
              <a:off x="2207894" y="16350615"/>
              <a:ext cx="4069081" cy="241363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primo caso: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𝑥𝐷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 0.022381379</m:t>
                    </m:r>
                    <m:r>
                      <a:rPr lang="it-IT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i="1">
                        <a:latin typeface="Cambria Math" panose="02040503050406030204" pitchFamily="18" charset="0"/>
                      </a:rPr>
                      <m:t> = 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0.00830524</m:t>
                    </m:r>
                    <m:r>
                      <a:rPr lang="it-IT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/>
            </a:p>
            <a:p>
              <a:r>
                <a:rPr lang="it-IT" sz="1100"/>
                <a:t>I risultati sono piuttosto diversi. Per questo motivo bisogna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</a:p>
            <a:p>
              <a:endParaRPr lang="it-IT" sz="1100" baseline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𝑅𝑅</m:t>
                    </m:r>
                    <m:sSub>
                      <m:sSub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𝑛𝑒𝑤</m:t>
                            </m:r>
                          </m:sup>
                        </m:sSubSup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𝑧𝐹</m:t>
                        </m:r>
                      </m:den>
                    </m:f>
                  </m:oMath>
                </m:oMathPara>
              </a14:m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4B651B00-567B-D911-0580-BD47F8FAA5E2}"/>
                </a:ext>
              </a:extLst>
            </xdr:cNvPr>
            <xdr:cNvSpPr txBox="1"/>
          </xdr:nvSpPr>
          <xdr:spPr>
            <a:xfrm>
              <a:off x="2207894" y="16350615"/>
              <a:ext cx="4069081" cy="241363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primo caso:</a:t>
              </a:r>
            </a:p>
            <a:p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𝑥𝐷 = 0.022381379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endParaRPr lang="it-IT"/>
            </a:p>
            <a:p>
              <a:r>
                <a:rPr lang="it-IT" sz="1100" i="0">
                  <a:latin typeface="Cambria Math" panose="02040503050406030204" pitchFamily="18" charset="0"/>
                </a:rPr>
                <a:t>𝑥𝐷</a:t>
              </a:r>
              <a:r>
                <a:rPr lang="it-IT" sz="1100" b="0" i="0"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𝑛𝑒𝑤  = 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0.00830524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endParaRPr lang="it-IT"/>
            </a:p>
            <a:p>
              <a:r>
                <a:rPr lang="it-IT" sz="1100"/>
                <a:t>I risultati sono piuttosto diversi. Per questo motivo bisogna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</a:p>
            <a:p>
              <a:endParaRPr lang="it-IT" sz="1100" baseline="0"/>
            </a:p>
            <a:p>
              <a:r>
                <a:rPr lang="it-IT" sz="1100" b="0" i="0" baseline="0">
                  <a:latin typeface="Cambria Math" panose="02040503050406030204" pitchFamily="18" charset="0"/>
                </a:rPr>
                <a:t>𝑅𝑅𝑉_𝑛𝑒𝑤=(𝑥_𝐷^𝑛𝑒𝑤 𝐷)/𝑧𝐹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Fallback>
    </mc:AlternateContent>
    <xdr:clientData/>
  </xdr:twoCellAnchor>
  <xdr:twoCellAnchor>
    <xdr:from>
      <xdr:col>10</xdr:col>
      <xdr:colOff>17145</xdr:colOff>
      <xdr:row>8</xdr:row>
      <xdr:rowOff>167641</xdr:rowOff>
    </xdr:from>
    <xdr:to>
      <xdr:col>14</xdr:col>
      <xdr:colOff>19050</xdr:colOff>
      <xdr:row>11</xdr:row>
      <xdr:rowOff>85726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44F22366-3C87-CE94-B9C9-3840C61CA30A}"/>
            </a:ext>
          </a:extLst>
        </xdr:cNvPr>
        <xdr:cNvSpPr txBox="1"/>
      </xdr:nvSpPr>
      <xdr:spPr>
        <a:xfrm>
          <a:off x="8608695" y="1615441"/>
          <a:ext cx="2573655" cy="48006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sng"/>
            <a:t>In rosso sono evidenziate</a:t>
          </a:r>
          <a:r>
            <a:rPr lang="it-IT" sz="1100" b="1" i="0" u="sng" baseline="0"/>
            <a:t> tutte le caselle che contengono equazioni da azzerare</a:t>
          </a:r>
          <a:endParaRPr lang="it-IT" sz="1100" b="1" i="0" u="sng"/>
        </a:p>
      </xdr:txBody>
    </xdr:sp>
    <xdr:clientData/>
  </xdr:twoCellAnchor>
  <xdr:twoCellAnchor>
    <xdr:from>
      <xdr:col>2</xdr:col>
      <xdr:colOff>742950</xdr:colOff>
      <xdr:row>81</xdr:row>
      <xdr:rowOff>161925</xdr:rowOff>
    </xdr:from>
    <xdr:to>
      <xdr:col>4</xdr:col>
      <xdr:colOff>742950</xdr:colOff>
      <xdr:row>86</xdr:row>
      <xdr:rowOff>104775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F1CA3C3C-2358-006F-A07D-9DE29C4A829A}"/>
            </a:ext>
          </a:extLst>
        </xdr:cNvPr>
        <xdr:cNvSpPr txBox="1"/>
      </xdr:nvSpPr>
      <xdr:spPr>
        <a:xfrm>
          <a:off x="2286000" y="14954250"/>
          <a:ext cx="1876425" cy="8477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u="sng"/>
            <a:t>In questo caso l'azzeramento va condotto con il risolutore, in</a:t>
          </a:r>
          <a:r>
            <a:rPr lang="it-IT" sz="1100" b="1" u="sng" baseline="0"/>
            <a:t> quanto si tratta di un sistema di equazioni !!!</a:t>
          </a:r>
          <a:endParaRPr lang="it-IT" sz="1100" b="1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13333</xdr:rowOff>
    </xdr:from>
    <xdr:to>
      <xdr:col>6</xdr:col>
      <xdr:colOff>600075</xdr:colOff>
      <xdr:row>6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3E93BE7-85BB-48B0-96DC-5BF1BE994A82}"/>
            </a:ext>
          </a:extLst>
        </xdr:cNvPr>
        <xdr:cNvSpPr txBox="1"/>
      </xdr:nvSpPr>
      <xdr:spPr>
        <a:xfrm>
          <a:off x="3429000" y="379093"/>
          <a:ext cx="2388870" cy="8743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Si vuole recuperare il 98%</a:t>
          </a:r>
          <a:r>
            <a:rPr lang="it-IT" sz="1100" baseline="0"/>
            <a:t> di n-esano in testa e il 99% di n-eptano in coda.</a:t>
          </a:r>
        </a:p>
        <a:p>
          <a:r>
            <a:rPr lang="it-IT" sz="1100" baseline="0"/>
            <a:t>Fattore entalpico: q = 1</a:t>
          </a:r>
        </a:p>
        <a:p>
          <a:endParaRPr lang="it-IT" sz="1100"/>
        </a:p>
      </xdr:txBody>
    </xdr:sp>
    <xdr:clientData/>
  </xdr:twoCellAnchor>
  <xdr:twoCellAnchor>
    <xdr:from>
      <xdr:col>4</xdr:col>
      <xdr:colOff>9525</xdr:colOff>
      <xdr:row>32</xdr:row>
      <xdr:rowOff>47626</xdr:rowOff>
    </xdr:from>
    <xdr:to>
      <xdr:col>7</xdr:col>
      <xdr:colOff>561975</xdr:colOff>
      <xdr:row>35</xdr:row>
      <xdr:rowOff>167641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C053568-D1A7-40E4-8A11-62506CDD59CE}"/>
            </a:ext>
          </a:extLst>
        </xdr:cNvPr>
        <xdr:cNvSpPr txBox="1"/>
      </xdr:nvSpPr>
      <xdr:spPr>
        <a:xfrm>
          <a:off x="3430905" y="5897881"/>
          <a:ext cx="3406140" cy="6648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rugiada per ottenere la temperature</a:t>
          </a:r>
          <a:r>
            <a:rPr lang="it-IT" sz="1100" baseline="0"/>
            <a:t> in testa alla colonna.</a:t>
          </a:r>
        </a:p>
        <a:p>
          <a:r>
            <a:rPr lang="it-IT" sz="1100" baseline="0"/>
            <a:t>Azzera eqn modificando T top</a:t>
          </a:r>
        </a:p>
      </xdr:txBody>
    </xdr:sp>
    <xdr:clientData/>
  </xdr:twoCellAnchor>
  <xdr:twoCellAnchor>
    <xdr:from>
      <xdr:col>4</xdr:col>
      <xdr:colOff>0</xdr:colOff>
      <xdr:row>39</xdr:row>
      <xdr:rowOff>57150</xdr:rowOff>
    </xdr:from>
    <xdr:to>
      <xdr:col>7</xdr:col>
      <xdr:colOff>544830</xdr:colOff>
      <xdr:row>42</xdr:row>
      <xdr:rowOff>171450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EB7B3F68-5D0F-4A61-9223-D62FA987E345}"/>
            </a:ext>
          </a:extLst>
        </xdr:cNvPr>
        <xdr:cNvSpPr txBox="1"/>
      </xdr:nvSpPr>
      <xdr:spPr>
        <a:xfrm>
          <a:off x="3419475" y="7168515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feed.</a:t>
          </a:r>
        </a:p>
        <a:p>
          <a:r>
            <a:rPr lang="it-IT" sz="1100" baseline="0"/>
            <a:t>Azzera eqn modificando T feed</a:t>
          </a:r>
        </a:p>
      </xdr:txBody>
    </xdr:sp>
    <xdr:clientData/>
  </xdr:twoCellAnchor>
  <xdr:twoCellAnchor>
    <xdr:from>
      <xdr:col>4</xdr:col>
      <xdr:colOff>0</xdr:colOff>
      <xdr:row>46</xdr:row>
      <xdr:rowOff>57150</xdr:rowOff>
    </xdr:from>
    <xdr:to>
      <xdr:col>7</xdr:col>
      <xdr:colOff>544830</xdr:colOff>
      <xdr:row>49</xdr:row>
      <xdr:rowOff>171450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C4D715FB-420E-4F26-BFE6-D0D9634D75EA}"/>
            </a:ext>
          </a:extLst>
        </xdr:cNvPr>
        <xdr:cNvSpPr txBox="1"/>
      </xdr:nvSpPr>
      <xdr:spPr>
        <a:xfrm>
          <a:off x="3419475" y="8435340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bottom.</a:t>
          </a:r>
        </a:p>
        <a:p>
          <a:r>
            <a:rPr lang="it-IT" sz="1100" baseline="0"/>
            <a:t>Azzera eqn modificando T bottom</a:t>
          </a:r>
        </a:p>
      </xdr:txBody>
    </xdr:sp>
    <xdr:clientData/>
  </xdr:twoCellAnchor>
  <xdr:twoCellAnchor>
    <xdr:from>
      <xdr:col>7</xdr:col>
      <xdr:colOff>220980</xdr:colOff>
      <xdr:row>54</xdr:row>
      <xdr:rowOff>78105</xdr:rowOff>
    </xdr:from>
    <xdr:to>
      <xdr:col>10</xdr:col>
      <xdr:colOff>436245</xdr:colOff>
      <xdr:row>57</xdr:row>
      <xdr:rowOff>148590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A5ECED83-063A-48A0-926C-366B2BB606A7}"/>
            </a:ext>
          </a:extLst>
        </xdr:cNvPr>
        <xdr:cNvSpPr txBox="1"/>
      </xdr:nvSpPr>
      <xdr:spPr>
        <a:xfrm>
          <a:off x="6496050" y="9926955"/>
          <a:ext cx="2535555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volatilità relativa media,</a:t>
          </a:r>
          <a:r>
            <a:rPr lang="it-IT" sz="1100" baseline="0"/>
            <a:t> è la media geometrica delle volatilità ricavate</a:t>
          </a:r>
          <a:endParaRPr lang="it-IT" sz="1100"/>
        </a:p>
      </xdr:txBody>
    </xdr:sp>
    <xdr:clientData/>
  </xdr:twoCellAnchor>
  <xdr:twoCellAnchor>
    <xdr:from>
      <xdr:col>3</xdr:col>
      <xdr:colOff>819150</xdr:colOff>
      <xdr:row>61</xdr:row>
      <xdr:rowOff>171449</xdr:rowOff>
    </xdr:from>
    <xdr:to>
      <xdr:col>11</xdr:col>
      <xdr:colOff>95250</xdr:colOff>
      <xdr:row>65</xdr:row>
      <xdr:rowOff>180974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62BE108C-648E-4B88-B255-DFA4F3533794}"/>
            </a:ext>
          </a:extLst>
        </xdr:cNvPr>
        <xdr:cNvSpPr txBox="1"/>
      </xdr:nvSpPr>
      <xdr:spPr>
        <a:xfrm>
          <a:off x="3406140" y="11309984"/>
          <a:ext cx="6019800" cy="7277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numero di solutioni 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ϑ</a:t>
          </a:r>
          <a:r>
            <a:rPr lang="it-IT" sz="1100"/>
            <a:t> dev'essere pari al </a:t>
          </a:r>
          <a:r>
            <a:rPr lang="it-IT" sz="1100" u="sng"/>
            <a:t>numero di componenti</a:t>
          </a:r>
          <a:r>
            <a:rPr lang="it-IT" sz="1100" u="sng" baseline="0"/>
            <a:t> distribuiti + 1</a:t>
          </a:r>
          <a:r>
            <a:rPr lang="it-IT" sz="1100" baseline="0"/>
            <a:t>. Di conseguenza un ugual numero di equazioni dovrà essere scritto. Per ottenere radici diverse, adottare diversi valori di primo tentativo.</a:t>
          </a:r>
          <a:endParaRPr lang="it-IT" sz="1100"/>
        </a:p>
      </xdr:txBody>
    </xdr:sp>
    <xdr:clientData/>
  </xdr:twoCellAnchor>
  <xdr:twoCellAnchor>
    <xdr:from>
      <xdr:col>3</xdr:col>
      <xdr:colOff>15240</xdr:colOff>
      <xdr:row>69</xdr:row>
      <xdr:rowOff>0</xdr:rowOff>
    </xdr:from>
    <xdr:to>
      <xdr:col>8</xdr:col>
      <xdr:colOff>369570</xdr:colOff>
      <xdr:row>74</xdr:row>
      <xdr:rowOff>19050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2BF6D34D-72AC-4548-B851-61E7E2A885EE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h𝑘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Choice>
      <mc:Fallback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2BF6D34D-72AC-4548-B851-61E7E2A885EE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r>
                <a:rPr lang="it-IT" sz="1100" b="0" i="0">
                  <a:latin typeface="Cambria Math" panose="02040503050406030204" pitchFamily="18" charset="0"/>
                </a:rPr>
                <a:t>𝑆𝐹_ℎ𝑘=𝐷/𝐵  (𝑥_𝐷^ℎ𝑘)/(𝑥_𝐵^ℎ𝑘 )</a:t>
              </a:r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5</xdr:col>
      <xdr:colOff>333375</xdr:colOff>
      <xdr:row>77</xdr:row>
      <xdr:rowOff>152400</xdr:rowOff>
    </xdr:from>
    <xdr:to>
      <xdr:col>8</xdr:col>
      <xdr:colOff>590550</xdr:colOff>
      <xdr:row>86</xdr:row>
      <xdr:rowOff>171450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E0E68D79-5AC3-4A7D-B0B5-BEAD37ADCB40}"/>
            </a:ext>
          </a:extLst>
        </xdr:cNvPr>
        <xdr:cNvSpPr txBox="1"/>
      </xdr:nvSpPr>
      <xdr:spPr>
        <a:xfrm>
          <a:off x="4589145" y="14220825"/>
          <a:ext cx="3369945" cy="1644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 composizioni xD Rmin coincidono con le composizione xD calcolate in precedenza tranne</a:t>
          </a:r>
          <a:r>
            <a:rPr lang="it-IT" sz="1100" baseline="0"/>
            <a:t> che per i componenti distribuiti. Queste vanno ipotizzate (cella colorata) insime al valore di Rmin.</a:t>
          </a:r>
        </a:p>
        <a:p>
          <a:r>
            <a:rPr lang="it-IT" sz="1100" baseline="0"/>
            <a:t>Le seconde equazioni di underwood devono essere (ancora una volta) uguali al numero di componenti distribuiti + 1 (2 in questo caso).</a:t>
          </a:r>
        </a:p>
        <a:p>
          <a:r>
            <a:rPr lang="it-IT" sz="1100" baseline="0"/>
            <a:t>Per la risoluzione è necessario usare il "Risolutore".</a:t>
          </a:r>
          <a:endParaRPr lang="it-IT" sz="1100"/>
        </a:p>
      </xdr:txBody>
    </xdr:sp>
    <xdr:clientData/>
  </xdr:twoCellAnchor>
  <xdr:twoCellAnchor>
    <xdr:from>
      <xdr:col>2</xdr:col>
      <xdr:colOff>664844</xdr:colOff>
      <xdr:row>89</xdr:row>
      <xdr:rowOff>91440</xdr:rowOff>
    </xdr:from>
    <xdr:to>
      <xdr:col>7</xdr:col>
      <xdr:colOff>0</xdr:colOff>
      <xdr:row>102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9FC04F96-7999-407A-9467-B7E878E916E4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𝑥𝐷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0.00830524</m:t>
                    </m:r>
                  </m:oMath>
                </m:oMathPara>
              </a14:m>
              <a:endParaRPr lang="it-IT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i="1">
                        <a:latin typeface="Cambria Math" panose="02040503050406030204" pitchFamily="18" charset="0"/>
                      </a:rPr>
                      <m:t> = </m:t>
                    </m:r>
                    <m:r>
                      <m:rPr>
                        <m:nor/>
                      </m:rPr>
                      <a:rPr lang="it-IT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0.0083996</m:t>
                    </m:r>
                    <m:r>
                      <a:rPr lang="it-IT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/>
            </a:p>
            <a:p>
              <a:r>
                <a:rPr lang="it-IT" sz="1100"/>
                <a:t>I risultati in questo caso sono simili. Si può comunque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𝑅𝑅</m:t>
                    </m:r>
                    <m:sSub>
                      <m:sSub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𝑛𝑒𝑤</m:t>
                            </m:r>
                          </m:sup>
                        </m:sSubSup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𝑧𝐹</m:t>
                        </m:r>
                      </m:den>
                    </m:f>
                  </m:oMath>
                </m:oMathPara>
              </a14:m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9FC04F96-7999-407A-9467-B7E878E916E4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𝑥𝐷=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0.00830524</a:t>
              </a:r>
              <a:endParaRPr lang="it-IT"/>
            </a:p>
            <a:p>
              <a:r>
                <a:rPr lang="it-IT" sz="1100" i="0">
                  <a:latin typeface="Cambria Math" panose="02040503050406030204" pitchFamily="18" charset="0"/>
                </a:rPr>
                <a:t>𝑥𝐷</a:t>
              </a:r>
              <a:r>
                <a:rPr lang="it-IT" sz="1100" b="0" i="0"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𝑛𝑒𝑤  = 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"0.0083996"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endParaRPr lang="it-IT"/>
            </a:p>
            <a:p>
              <a:r>
                <a:rPr lang="it-IT" sz="1100"/>
                <a:t>I risultati in questo caso sono simili. Si può comunque ripetere la procedura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="0" i="0" baseline="0">
                  <a:latin typeface="Cambria Math" panose="02040503050406030204" pitchFamily="18" charset="0"/>
                </a:rPr>
                <a:t>𝑅𝑅𝑉_𝑛𝑒𝑤=(𝑥_𝐷^𝑛𝑒𝑤 𝐷)/𝑧𝐹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Fallback>
    </mc:AlternateContent>
    <xdr:clientData/>
  </xdr:twoCellAnchor>
  <xdr:twoCellAnchor>
    <xdr:from>
      <xdr:col>10</xdr:col>
      <xdr:colOff>0</xdr:colOff>
      <xdr:row>8</xdr:row>
      <xdr:rowOff>0</xdr:rowOff>
    </xdr:from>
    <xdr:to>
      <xdr:col>14</xdr:col>
      <xdr:colOff>1905</xdr:colOff>
      <xdr:row>10</xdr:row>
      <xdr:rowOff>114300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47DF31F7-3ACE-4B39-A346-31C1A9367656}"/>
            </a:ext>
          </a:extLst>
        </xdr:cNvPr>
        <xdr:cNvSpPr txBox="1"/>
      </xdr:nvSpPr>
      <xdr:spPr>
        <a:xfrm>
          <a:off x="8591550" y="1447800"/>
          <a:ext cx="2573655" cy="4857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sng"/>
            <a:t>In rosso sono evidenziate</a:t>
          </a:r>
          <a:r>
            <a:rPr lang="it-IT" sz="1100" b="1" i="0" u="sng" baseline="0"/>
            <a:t> tutte le caselle che contengono equazioni da azzerare</a:t>
          </a:r>
          <a:endParaRPr lang="it-IT" sz="1100" b="1" i="0" u="sng"/>
        </a:p>
      </xdr:txBody>
    </xdr:sp>
    <xdr:clientData/>
  </xdr:twoCellAnchor>
  <xdr:twoCellAnchor>
    <xdr:from>
      <xdr:col>2</xdr:col>
      <xdr:colOff>476250</xdr:colOff>
      <xdr:row>81</xdr:row>
      <xdr:rowOff>114300</xdr:rowOff>
    </xdr:from>
    <xdr:to>
      <xdr:col>4</xdr:col>
      <xdr:colOff>472440</xdr:colOff>
      <xdr:row>86</xdr:row>
      <xdr:rowOff>47625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77F5A1EA-C485-4312-9D67-C002899BE225}"/>
            </a:ext>
          </a:extLst>
        </xdr:cNvPr>
        <xdr:cNvSpPr txBox="1"/>
      </xdr:nvSpPr>
      <xdr:spPr>
        <a:xfrm>
          <a:off x="2019300" y="14906625"/>
          <a:ext cx="1872615" cy="8382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u="sng"/>
            <a:t>In questo caso l'azzeramento va condotto con il risolutore, in</a:t>
          </a:r>
          <a:r>
            <a:rPr lang="it-IT" sz="1100" b="1" u="sng" baseline="0"/>
            <a:t> quanto si tratta di un sistema di equazioni !!!</a:t>
          </a:r>
          <a:endParaRPr lang="it-IT" sz="1100" b="1" u="sng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13333</xdr:rowOff>
    </xdr:from>
    <xdr:to>
      <xdr:col>6</xdr:col>
      <xdr:colOff>600075</xdr:colOff>
      <xdr:row>6</xdr:row>
      <xdr:rowOff>171450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A3533D8-4B58-402E-BEE0-AE469F5C8B74}"/>
            </a:ext>
          </a:extLst>
        </xdr:cNvPr>
        <xdr:cNvSpPr txBox="1"/>
      </xdr:nvSpPr>
      <xdr:spPr>
        <a:xfrm>
          <a:off x="3429000" y="379093"/>
          <a:ext cx="2388870" cy="8743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Si vuole recuperare il 98%</a:t>
          </a:r>
          <a:r>
            <a:rPr lang="it-IT" sz="1100" baseline="0"/>
            <a:t> di n-esano in testa e il 99% di n-eptano in coda.</a:t>
          </a:r>
        </a:p>
        <a:p>
          <a:r>
            <a:rPr lang="it-IT" sz="1100" baseline="0"/>
            <a:t>Fattore entalpico: q = 1</a:t>
          </a:r>
        </a:p>
        <a:p>
          <a:endParaRPr lang="it-IT" sz="1100"/>
        </a:p>
      </xdr:txBody>
    </xdr:sp>
    <xdr:clientData/>
  </xdr:twoCellAnchor>
  <xdr:twoCellAnchor>
    <xdr:from>
      <xdr:col>4</xdr:col>
      <xdr:colOff>9525</xdr:colOff>
      <xdr:row>32</xdr:row>
      <xdr:rowOff>47626</xdr:rowOff>
    </xdr:from>
    <xdr:to>
      <xdr:col>7</xdr:col>
      <xdr:colOff>561975</xdr:colOff>
      <xdr:row>35</xdr:row>
      <xdr:rowOff>167641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ADC164A3-D32D-4087-89D7-342E020C2836}"/>
            </a:ext>
          </a:extLst>
        </xdr:cNvPr>
        <xdr:cNvSpPr txBox="1"/>
      </xdr:nvSpPr>
      <xdr:spPr>
        <a:xfrm>
          <a:off x="3430905" y="5897881"/>
          <a:ext cx="3406140" cy="6648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rugiada per ottenere la temperature</a:t>
          </a:r>
          <a:r>
            <a:rPr lang="it-IT" sz="1100" baseline="0"/>
            <a:t> in testa alla colonna.</a:t>
          </a:r>
        </a:p>
        <a:p>
          <a:r>
            <a:rPr lang="it-IT" sz="1100" baseline="0"/>
            <a:t>Azzera eqn modificando T top</a:t>
          </a:r>
        </a:p>
      </xdr:txBody>
    </xdr:sp>
    <xdr:clientData/>
  </xdr:twoCellAnchor>
  <xdr:twoCellAnchor>
    <xdr:from>
      <xdr:col>4</xdr:col>
      <xdr:colOff>0</xdr:colOff>
      <xdr:row>39</xdr:row>
      <xdr:rowOff>57150</xdr:rowOff>
    </xdr:from>
    <xdr:to>
      <xdr:col>7</xdr:col>
      <xdr:colOff>544830</xdr:colOff>
      <xdr:row>42</xdr:row>
      <xdr:rowOff>171450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6F7914BC-19EB-4D38-B2B2-6AE33314CF49}"/>
            </a:ext>
          </a:extLst>
        </xdr:cNvPr>
        <xdr:cNvSpPr txBox="1"/>
      </xdr:nvSpPr>
      <xdr:spPr>
        <a:xfrm>
          <a:off x="3419475" y="7168515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feed.</a:t>
          </a:r>
        </a:p>
        <a:p>
          <a:r>
            <a:rPr lang="it-IT" sz="1100" baseline="0"/>
            <a:t>Azzera eqn modificando T feed</a:t>
          </a:r>
        </a:p>
      </xdr:txBody>
    </xdr:sp>
    <xdr:clientData/>
  </xdr:twoCellAnchor>
  <xdr:twoCellAnchor>
    <xdr:from>
      <xdr:col>4</xdr:col>
      <xdr:colOff>0</xdr:colOff>
      <xdr:row>46</xdr:row>
      <xdr:rowOff>57150</xdr:rowOff>
    </xdr:from>
    <xdr:to>
      <xdr:col>7</xdr:col>
      <xdr:colOff>544830</xdr:colOff>
      <xdr:row>49</xdr:row>
      <xdr:rowOff>171450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141DD9D-87FE-4281-9F03-14F9F81B4A35}"/>
            </a:ext>
          </a:extLst>
        </xdr:cNvPr>
        <xdr:cNvSpPr txBox="1"/>
      </xdr:nvSpPr>
      <xdr:spPr>
        <a:xfrm>
          <a:off x="3419475" y="8435340"/>
          <a:ext cx="3406140" cy="657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equazione di bolla per ottenere la temperature</a:t>
          </a:r>
          <a:r>
            <a:rPr lang="it-IT" sz="1100" baseline="0"/>
            <a:t> del bottom.</a:t>
          </a:r>
        </a:p>
        <a:p>
          <a:r>
            <a:rPr lang="it-IT" sz="1100" baseline="0"/>
            <a:t>Azzera eqn modificando T bottom</a:t>
          </a:r>
        </a:p>
      </xdr:txBody>
    </xdr:sp>
    <xdr:clientData/>
  </xdr:twoCellAnchor>
  <xdr:twoCellAnchor>
    <xdr:from>
      <xdr:col>7</xdr:col>
      <xdr:colOff>220980</xdr:colOff>
      <xdr:row>54</xdr:row>
      <xdr:rowOff>78105</xdr:rowOff>
    </xdr:from>
    <xdr:to>
      <xdr:col>10</xdr:col>
      <xdr:colOff>436245</xdr:colOff>
      <xdr:row>57</xdr:row>
      <xdr:rowOff>148590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59C4C28-8E3A-4A41-BE3E-F0AEA4D50984}"/>
            </a:ext>
          </a:extLst>
        </xdr:cNvPr>
        <xdr:cNvSpPr txBox="1"/>
      </xdr:nvSpPr>
      <xdr:spPr>
        <a:xfrm>
          <a:off x="6496050" y="9926955"/>
          <a:ext cx="2535555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 volatilità relativa media,</a:t>
          </a:r>
          <a:r>
            <a:rPr lang="it-IT" sz="1100" baseline="0"/>
            <a:t> è la media geometrica delle volatilità ricavate</a:t>
          </a:r>
          <a:endParaRPr lang="it-IT" sz="1100"/>
        </a:p>
      </xdr:txBody>
    </xdr:sp>
    <xdr:clientData/>
  </xdr:twoCellAnchor>
  <xdr:twoCellAnchor>
    <xdr:from>
      <xdr:col>3</xdr:col>
      <xdr:colOff>819150</xdr:colOff>
      <xdr:row>61</xdr:row>
      <xdr:rowOff>171449</xdr:rowOff>
    </xdr:from>
    <xdr:to>
      <xdr:col>11</xdr:col>
      <xdr:colOff>95250</xdr:colOff>
      <xdr:row>65</xdr:row>
      <xdr:rowOff>180974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A2BE9733-4374-4E1A-8F00-6537507C0B89}"/>
            </a:ext>
          </a:extLst>
        </xdr:cNvPr>
        <xdr:cNvSpPr txBox="1"/>
      </xdr:nvSpPr>
      <xdr:spPr>
        <a:xfrm>
          <a:off x="3406140" y="11309984"/>
          <a:ext cx="6019800" cy="7277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numero di solutioni 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ϑ</a:t>
          </a:r>
          <a:r>
            <a:rPr lang="it-IT" sz="1100"/>
            <a:t> dev'essere pari al </a:t>
          </a:r>
          <a:r>
            <a:rPr lang="it-IT" sz="1100" u="sng"/>
            <a:t>numero di componenti</a:t>
          </a:r>
          <a:r>
            <a:rPr lang="it-IT" sz="1100" u="sng" baseline="0"/>
            <a:t> distribuiti + 1</a:t>
          </a:r>
          <a:r>
            <a:rPr lang="it-IT" sz="1100" baseline="0"/>
            <a:t>. Di conseguenza un ugual numero di equazioni dovrà essere scritto. Per ottenere radici diverse, adottare diversi valori di primo tentativo.</a:t>
          </a:r>
          <a:endParaRPr lang="it-IT" sz="1100"/>
        </a:p>
      </xdr:txBody>
    </xdr:sp>
    <xdr:clientData/>
  </xdr:twoCellAnchor>
  <xdr:twoCellAnchor>
    <xdr:from>
      <xdr:col>3</xdr:col>
      <xdr:colOff>15240</xdr:colOff>
      <xdr:row>69</xdr:row>
      <xdr:rowOff>0</xdr:rowOff>
    </xdr:from>
    <xdr:to>
      <xdr:col>8</xdr:col>
      <xdr:colOff>369570</xdr:colOff>
      <xdr:row>74</xdr:row>
      <xdr:rowOff>19050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9C42219-AF4C-4023-AD62-2E9BEB14FBDC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𝑆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h𝑘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num>
                      <m:den>
                        <m:sSubSup>
                          <m:sSub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h𝑘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Choice>
      <mc:Fallback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99C42219-AF4C-4023-AD62-2E9BEB14FBDC}"/>
                </a:ext>
              </a:extLst>
            </xdr:cNvPr>
            <xdr:cNvSpPr txBox="1"/>
          </xdr:nvSpPr>
          <xdr:spPr>
            <a:xfrm>
              <a:off x="2609850" y="12601575"/>
              <a:ext cx="5130165" cy="92011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 b="0" i="0">
                  <a:latin typeface="+mn-lt"/>
                </a:rPr>
                <a:t>Si ricorda la definizione di split factor per il componente chiave pesante SF</a:t>
              </a:r>
              <a:r>
                <a:rPr lang="it-IT" sz="1100" b="0" i="0" baseline="0">
                  <a:latin typeface="+mn-lt"/>
                </a:rPr>
                <a:t> </a:t>
              </a:r>
              <a:r>
                <a:rPr lang="it-IT" sz="1100" b="0" i="0">
                  <a:latin typeface="+mn-lt"/>
                </a:rPr>
                <a:t>hk: </a:t>
              </a:r>
            </a:p>
            <a:p>
              <a:r>
                <a:rPr lang="it-IT" sz="1100" b="0" i="0">
                  <a:latin typeface="Cambria Math" panose="02040503050406030204" pitchFamily="18" charset="0"/>
                </a:rPr>
                <a:t>𝑆𝐹_ℎ𝑘=𝐷/𝐵  (𝑥_𝐷^ℎ𝑘)/(𝑥_𝐵^ℎ𝑘 )</a:t>
              </a:r>
              <a:endParaRPr lang="it-IT" sz="1100"/>
            </a:p>
            <a:p>
              <a:r>
                <a:rPr lang="it-IT" sz="1100"/>
                <a:t>Nmin e xD_min possono essere determinati</a:t>
              </a:r>
              <a:r>
                <a:rPr lang="it-IT" sz="1100" baseline="0"/>
                <a:t> tramite le apposite funzioni.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5</xdr:col>
      <xdr:colOff>333375</xdr:colOff>
      <xdr:row>77</xdr:row>
      <xdr:rowOff>152400</xdr:rowOff>
    </xdr:from>
    <xdr:to>
      <xdr:col>8</xdr:col>
      <xdr:colOff>590550</xdr:colOff>
      <xdr:row>86</xdr:row>
      <xdr:rowOff>171450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65482667-AAF8-414F-8E3A-3AF4C6C3B4E6}"/>
            </a:ext>
          </a:extLst>
        </xdr:cNvPr>
        <xdr:cNvSpPr txBox="1"/>
      </xdr:nvSpPr>
      <xdr:spPr>
        <a:xfrm>
          <a:off x="4589145" y="14220825"/>
          <a:ext cx="3369945" cy="16440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 composizioni xD Rmin coincidono con le composizione xD calcolate in precedenza tranne</a:t>
          </a:r>
          <a:r>
            <a:rPr lang="it-IT" sz="1100" baseline="0"/>
            <a:t> che per i componenti distribuiti. Queste vanno ipotizzate (cella colorata) insime al valore di Rmin.</a:t>
          </a:r>
        </a:p>
        <a:p>
          <a:r>
            <a:rPr lang="it-IT" sz="1100" baseline="0"/>
            <a:t>Le seconde equazioni di underwood devono essere (ancora una volta) uguali al numero di componenti distribuiti + 1 (2 in questo caso).</a:t>
          </a:r>
        </a:p>
        <a:p>
          <a:r>
            <a:rPr lang="it-IT" sz="1100" baseline="0"/>
            <a:t>Per la risoluzione è necessario usare il "Risolutore".</a:t>
          </a:r>
          <a:endParaRPr lang="it-IT" sz="1100"/>
        </a:p>
      </xdr:txBody>
    </xdr:sp>
    <xdr:clientData/>
  </xdr:twoCellAnchor>
  <xdr:twoCellAnchor>
    <xdr:from>
      <xdr:col>2</xdr:col>
      <xdr:colOff>664844</xdr:colOff>
      <xdr:row>89</xdr:row>
      <xdr:rowOff>91440</xdr:rowOff>
    </xdr:from>
    <xdr:to>
      <xdr:col>7</xdr:col>
      <xdr:colOff>0</xdr:colOff>
      <xdr:row>102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FD9D3ACB-A004-4C3E-88D1-41E98455607D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𝑥𝐷</m:t>
                    </m:r>
                    <m:r>
                      <a:rPr lang="it-IT" sz="1100" b="0" i="1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it-IT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0.0083996</m:t>
                    </m:r>
                  </m:oMath>
                </m:oMathPara>
              </a14:m>
              <a:endParaRPr lang="it-IT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i="1">
                        <a:latin typeface="Cambria Math" panose="02040503050406030204" pitchFamily="18" charset="0"/>
                      </a:rPr>
                      <m:t>𝑥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it-IT" sz="1100" b="0" i="0" u="none" strike="noStrike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0.0083998</m:t>
                    </m:r>
                    <m:r>
                      <m:rPr>
                        <m:nor/>
                      </m:rPr>
                      <a:rPr lang="it-IT"/>
                      <m:t> </m:t>
                    </m:r>
                  </m:oMath>
                </m:oMathPara>
              </a14:m>
              <a:endParaRPr lang="it-IT"/>
            </a:p>
            <a:p>
              <a:r>
                <a:rPr lang="it-IT" sz="1100"/>
                <a:t>I risultati in questo caso sono molto simili. Si può comunque ripetere la procedura un ultima volta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𝑅𝑅</m:t>
                    </m:r>
                    <m:sSub>
                      <m:sSub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𝑛𝑒𝑤</m:t>
                            </m:r>
                          </m:sup>
                        </m:sSubSup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𝑧𝐹</m:t>
                        </m:r>
                      </m:den>
                    </m:f>
                  </m:oMath>
                </m:oMathPara>
              </a14:m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FD9D3ACB-A004-4C3E-88D1-41E98455607D}"/>
                </a:ext>
              </a:extLst>
            </xdr:cNvPr>
            <xdr:cNvSpPr txBox="1"/>
          </xdr:nvSpPr>
          <xdr:spPr>
            <a:xfrm>
              <a:off x="2211704" y="16354425"/>
              <a:ext cx="4065271" cy="240982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Si</a:t>
              </a:r>
              <a:r>
                <a:rPr lang="it-IT" sz="1100" baseline="0"/>
                <a:t> confronti questo risultato con quello ottenuto dando il valore di RRV.</a:t>
              </a:r>
            </a:p>
            <a:p>
              <a:r>
                <a:rPr lang="it-IT" sz="1100" baseline="0"/>
                <a:t>In questo secondo caso:</a:t>
              </a:r>
            </a:p>
            <a:p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𝑥𝐷=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0.0083996"</a:t>
              </a:r>
              <a:endParaRPr lang="it-IT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it-IT" sz="1100" i="0">
                  <a:latin typeface="Cambria Math" panose="02040503050406030204" pitchFamily="18" charset="0"/>
                </a:rPr>
                <a:t>𝑥𝐷</a:t>
              </a:r>
              <a:r>
                <a:rPr lang="it-IT" sz="1100" b="0" i="0"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𝑛𝑒𝑤</a:t>
              </a:r>
              <a:r>
                <a:rPr lang="it-IT" sz="1100" b="0" i="0">
                  <a:latin typeface="Cambria Math" panose="02040503050406030204" pitchFamily="18" charset="0"/>
                </a:rPr>
                <a:t>=</a:t>
              </a:r>
              <a:r>
                <a:rPr lang="it-IT" sz="1100" b="0" i="0" u="none" strike="noStrike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"0.0083998</a:t>
              </a:r>
              <a:r>
                <a:rPr lang="it-IT" i="0">
                  <a:latin typeface="Cambria Math" panose="02040503050406030204" pitchFamily="18" charset="0"/>
                </a:rPr>
                <a:t> </a:t>
              </a:r>
              <a:r>
                <a:rPr lang="it-IT" i="0"/>
                <a:t>"</a:t>
              </a:r>
              <a:endParaRPr lang="it-IT"/>
            </a:p>
            <a:p>
              <a:r>
                <a:rPr lang="it-IT" sz="1100"/>
                <a:t>I risultati in questo caso sono molto simili. Si può comunque ripetere la procedura un ultima volta partendo</a:t>
              </a:r>
              <a:r>
                <a:rPr lang="it-IT" sz="1100" baseline="0"/>
                <a:t> da una nuova </a:t>
              </a:r>
              <a:r>
                <a:rPr lang="it-IT" sz="1100"/>
                <a:t>stima per il valore</a:t>
              </a:r>
              <a:r>
                <a:rPr lang="it-IT" sz="1100" baseline="0"/>
                <a:t> di RRV. Questo può essere calcolato come:</a:t>
              </a:r>
              <a:r>
                <a:rPr lang="it-IT"/>
                <a:t> 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="0" i="0" baseline="0">
                  <a:latin typeface="Cambria Math" panose="02040503050406030204" pitchFamily="18" charset="0"/>
                </a:rPr>
                <a:t>𝑅𝑅𝑉_𝑛𝑒𝑤=(𝑥_𝐷^𝑛𝑒𝑤 𝐷)/𝑧𝐹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Tutte le frazioni molari si intendono del componenete distribuito </a:t>
              </a:r>
            </a:p>
            <a:p>
              <a:endParaRPr lang="it-IT" sz="1100"/>
            </a:p>
          </xdr:txBody>
        </xdr:sp>
      </mc:Fallback>
    </mc:AlternateContent>
    <xdr:clientData/>
  </xdr:twoCellAnchor>
  <xdr:twoCellAnchor>
    <xdr:from>
      <xdr:col>10</xdr:col>
      <xdr:colOff>0</xdr:colOff>
      <xdr:row>8</xdr:row>
      <xdr:rowOff>0</xdr:rowOff>
    </xdr:from>
    <xdr:to>
      <xdr:col>14</xdr:col>
      <xdr:colOff>1905</xdr:colOff>
      <xdr:row>10</xdr:row>
      <xdr:rowOff>114300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F2A8F0BD-A1BE-4A2A-AF9D-3034EA510475}"/>
            </a:ext>
          </a:extLst>
        </xdr:cNvPr>
        <xdr:cNvSpPr txBox="1"/>
      </xdr:nvSpPr>
      <xdr:spPr>
        <a:xfrm>
          <a:off x="8591550" y="1447800"/>
          <a:ext cx="2573655" cy="4857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i="0" u="sng"/>
            <a:t>In rosso sono evidenziate</a:t>
          </a:r>
          <a:r>
            <a:rPr lang="it-IT" sz="1100" b="1" i="0" u="sng" baseline="0"/>
            <a:t> tutte le caselle che contengono equazioni da azzerare</a:t>
          </a:r>
          <a:endParaRPr lang="it-IT" sz="1100" b="1" i="0" u="sng"/>
        </a:p>
      </xdr:txBody>
    </xdr:sp>
    <xdr:clientData/>
  </xdr:twoCellAnchor>
  <xdr:twoCellAnchor>
    <xdr:from>
      <xdr:col>2</xdr:col>
      <xdr:colOff>571500</xdr:colOff>
      <xdr:row>81</xdr:row>
      <xdr:rowOff>123825</xdr:rowOff>
    </xdr:from>
    <xdr:to>
      <xdr:col>4</xdr:col>
      <xdr:colOff>567690</xdr:colOff>
      <xdr:row>86</xdr:row>
      <xdr:rowOff>57150</xdr:rowOff>
    </xdr:to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2C1C425E-F0BB-462A-B268-30D8F5C40DF8}"/>
            </a:ext>
          </a:extLst>
        </xdr:cNvPr>
        <xdr:cNvSpPr txBox="1"/>
      </xdr:nvSpPr>
      <xdr:spPr>
        <a:xfrm>
          <a:off x="2114550" y="14916150"/>
          <a:ext cx="1872615" cy="8382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u="sng"/>
            <a:t>In questo caso l'azzeramento va condotto con il risolutore, in</a:t>
          </a:r>
          <a:r>
            <a:rPr lang="it-IT" sz="1100" b="1" u="sng" baseline="0"/>
            <a:t> quanto si tratta di un sistema di equazioni !!!</a:t>
          </a:r>
          <a:endParaRPr lang="it-IT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iaf\OneDrive%20-%20Politecnico%20di%20Milano\MieFunzioni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</sheetNames>
    <definedNames>
      <definedName name="Antoine"/>
      <definedName name="Nmin_multicomponente"/>
      <definedName name="underwood_1"/>
      <definedName name="underwood_2"/>
      <definedName name="xD_new_multicomponente"/>
      <definedName name="xD_Nmi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52AB-9236-45BB-85F2-01264B4ED204}">
  <sheetPr codeName="Foglio1"/>
  <dimension ref="A1:O96"/>
  <sheetViews>
    <sheetView topLeftCell="A58" zoomScaleNormal="100" workbookViewId="0">
      <selection activeCell="N78" sqref="N78"/>
    </sheetView>
  </sheetViews>
  <sheetFormatPr defaultRowHeight="14.4" x14ac:dyDescent="0.3"/>
  <cols>
    <col min="1" max="1" width="11.6640625" customWidth="1"/>
    <col min="2" max="2" width="10.77734375" customWidth="1"/>
    <col min="3" max="3" width="15.21875" customWidth="1"/>
    <col min="4" max="4" width="12.109375" customWidth="1"/>
    <col min="5" max="5" width="12.21875" customWidth="1"/>
    <col min="6" max="6" width="14" customWidth="1"/>
    <col min="7" max="7" width="15.44140625" customWidth="1"/>
    <col min="8" max="8" width="16" customWidth="1"/>
    <col min="11" max="11" width="10.88671875" customWidth="1"/>
    <col min="20" max="20" width="10.10937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K1" s="2" t="s">
        <v>1</v>
      </c>
      <c r="L1" s="2"/>
      <c r="M1" s="2"/>
      <c r="N1" s="2"/>
      <c r="O1" s="2"/>
    </row>
    <row r="2" spans="1:15" x14ac:dyDescent="0.3">
      <c r="B2" s="3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r="3" spans="1:15" x14ac:dyDescent="0.3">
      <c r="A3" s="3" t="s">
        <v>7</v>
      </c>
      <c r="B3">
        <v>0.04</v>
      </c>
      <c r="C3" s="4" t="s">
        <v>8</v>
      </c>
      <c r="K3" s="3" t="s">
        <v>7</v>
      </c>
      <c r="L3">
        <v>15.833299999999999</v>
      </c>
      <c r="M3">
        <v>2477.0700000000002</v>
      </c>
      <c r="N3">
        <v>-39.94</v>
      </c>
      <c r="O3">
        <v>309.2</v>
      </c>
    </row>
    <row r="4" spans="1:15" x14ac:dyDescent="0.3">
      <c r="A4" s="3" t="s">
        <v>9</v>
      </c>
      <c r="B4">
        <v>0.4</v>
      </c>
      <c r="C4" s="4" t="s">
        <v>10</v>
      </c>
      <c r="K4" s="3" t="s">
        <v>9</v>
      </c>
      <c r="L4">
        <v>15.836600000000001</v>
      </c>
      <c r="M4">
        <v>2697.55</v>
      </c>
      <c r="N4">
        <v>-48.78</v>
      </c>
      <c r="O4">
        <v>341.9</v>
      </c>
    </row>
    <row r="5" spans="1:15" x14ac:dyDescent="0.3">
      <c r="A5" s="3" t="s">
        <v>11</v>
      </c>
      <c r="B5">
        <v>0.02</v>
      </c>
      <c r="C5" s="4" t="s">
        <v>12</v>
      </c>
      <c r="K5" s="3" t="s">
        <v>11</v>
      </c>
      <c r="L5">
        <v>15.8261</v>
      </c>
      <c r="M5">
        <v>2845.06</v>
      </c>
      <c r="N5">
        <v>-53.6</v>
      </c>
      <c r="O5">
        <v>363.2</v>
      </c>
    </row>
    <row r="6" spans="1:15" x14ac:dyDescent="0.3">
      <c r="A6" s="3" t="s">
        <v>13</v>
      </c>
      <c r="B6">
        <v>0.48</v>
      </c>
      <c r="C6" s="4" t="s">
        <v>14</v>
      </c>
      <c r="K6" s="3" t="s">
        <v>13</v>
      </c>
      <c r="L6">
        <v>15.873699999999999</v>
      </c>
      <c r="M6">
        <v>2911.32</v>
      </c>
      <c r="N6">
        <v>-56.51</v>
      </c>
      <c r="O6">
        <v>371.6</v>
      </c>
    </row>
    <row r="7" spans="1:15" x14ac:dyDescent="0.3">
      <c r="A7" s="3" t="s">
        <v>15</v>
      </c>
      <c r="B7">
        <v>0.06</v>
      </c>
      <c r="C7" s="4" t="s">
        <v>16</v>
      </c>
      <c r="K7" s="3" t="s">
        <v>15</v>
      </c>
      <c r="L7">
        <v>15.942600000000001</v>
      </c>
      <c r="M7">
        <v>3120.29</v>
      </c>
      <c r="N7">
        <v>-63.63</v>
      </c>
      <c r="O7">
        <v>398.8</v>
      </c>
    </row>
    <row r="8" spans="1:15" x14ac:dyDescent="0.3">
      <c r="A8" s="3" t="s">
        <v>17</v>
      </c>
      <c r="B8">
        <v>100</v>
      </c>
    </row>
    <row r="9" spans="1:15" x14ac:dyDescent="0.3">
      <c r="A9" s="3" t="s">
        <v>18</v>
      </c>
      <c r="B9">
        <v>1</v>
      </c>
    </row>
    <row r="10" spans="1:15" ht="15" thickBot="1" x14ac:dyDescent="0.35"/>
    <row r="11" spans="1:15" ht="15" thickBot="1" x14ac:dyDescent="0.35">
      <c r="A11" s="5" t="s">
        <v>19</v>
      </c>
      <c r="B11" s="6" t="s">
        <v>20</v>
      </c>
      <c r="C11" s="6"/>
      <c r="D11" s="6"/>
      <c r="E11" s="6"/>
      <c r="F11" s="6"/>
      <c r="G11" s="6"/>
      <c r="H11" s="6"/>
      <c r="I11" s="7"/>
    </row>
    <row r="13" spans="1:15" x14ac:dyDescent="0.3">
      <c r="B13" s="3" t="s">
        <v>2</v>
      </c>
      <c r="C13" s="8" t="s">
        <v>21</v>
      </c>
    </row>
    <row r="14" spans="1:15" x14ac:dyDescent="0.3">
      <c r="A14" s="3" t="s">
        <v>7</v>
      </c>
      <c r="B14">
        <v>0.04</v>
      </c>
      <c r="C14">
        <v>1</v>
      </c>
    </row>
    <row r="15" spans="1:15" x14ac:dyDescent="0.3">
      <c r="A15" s="3" t="s">
        <v>9</v>
      </c>
      <c r="B15">
        <v>0.4</v>
      </c>
      <c r="C15">
        <v>0.98</v>
      </c>
    </row>
    <row r="16" spans="1:15" x14ac:dyDescent="0.3">
      <c r="A16" s="3" t="s">
        <v>11</v>
      </c>
      <c r="B16">
        <v>0.02</v>
      </c>
      <c r="C16" s="9">
        <v>0.5</v>
      </c>
      <c r="D16" s="10" t="s">
        <v>22</v>
      </c>
      <c r="E16" s="10"/>
      <c r="F16" s="10"/>
    </row>
    <row r="17" spans="1:9" x14ac:dyDescent="0.3">
      <c r="A17" s="3" t="s">
        <v>13</v>
      </c>
      <c r="B17">
        <v>0.48</v>
      </c>
      <c r="C17">
        <v>0.01</v>
      </c>
    </row>
    <row r="18" spans="1:9" x14ac:dyDescent="0.3">
      <c r="A18" s="3" t="s">
        <v>15</v>
      </c>
      <c r="B18">
        <v>0.06</v>
      </c>
      <c r="C18">
        <v>0</v>
      </c>
    </row>
    <row r="19" spans="1:9" ht="15" thickBot="1" x14ac:dyDescent="0.35"/>
    <row r="20" spans="1:9" ht="15" thickBot="1" x14ac:dyDescent="0.35">
      <c r="A20" s="5" t="s">
        <v>23</v>
      </c>
      <c r="B20" s="6" t="s">
        <v>24</v>
      </c>
      <c r="C20" s="6"/>
      <c r="D20" s="6"/>
      <c r="E20" s="6"/>
      <c r="F20" s="6"/>
      <c r="G20" s="6"/>
      <c r="H20" s="6"/>
      <c r="I20" s="7"/>
    </row>
    <row r="22" spans="1:9" x14ac:dyDescent="0.3">
      <c r="A22" s="3" t="s">
        <v>25</v>
      </c>
      <c r="B22">
        <f>$B$8*(B14*C14+B15*C15+B16*C16+B17*C17+B18*C18)</f>
        <v>44.68</v>
      </c>
      <c r="E22" s="3" t="s">
        <v>2</v>
      </c>
      <c r="F22" s="3" t="s">
        <v>26</v>
      </c>
      <c r="G22" s="3" t="s">
        <v>27</v>
      </c>
    </row>
    <row r="23" spans="1:9" x14ac:dyDescent="0.3">
      <c r="A23" s="3" t="s">
        <v>28</v>
      </c>
      <c r="B23">
        <f>B8-B22</f>
        <v>55.32</v>
      </c>
      <c r="D23" s="3" t="s">
        <v>7</v>
      </c>
      <c r="E23">
        <v>0.04</v>
      </c>
      <c r="F23">
        <f>$B$8*E23*C14/$B$22</f>
        <v>8.9525514771709933E-2</v>
      </c>
      <c r="G23">
        <f>$B$8*E23*(1-C14)/$B$23</f>
        <v>0</v>
      </c>
      <c r="H23" s="4" t="s">
        <v>8</v>
      </c>
    </row>
    <row r="24" spans="1:9" x14ac:dyDescent="0.3">
      <c r="D24" s="3" t="s">
        <v>9</v>
      </c>
      <c r="E24">
        <v>0.4</v>
      </c>
      <c r="F24">
        <f>$B$8*E24*C15/$B$22</f>
        <v>0.87735004476275746</v>
      </c>
      <c r="G24">
        <f>$B$8*E24*(1-C15)/$B$23</f>
        <v>1.4461315979754171E-2</v>
      </c>
      <c r="H24" s="4" t="s">
        <v>10</v>
      </c>
    </row>
    <row r="25" spans="1:9" x14ac:dyDescent="0.3">
      <c r="D25" s="3" t="s">
        <v>11</v>
      </c>
      <c r="E25">
        <v>0.02</v>
      </c>
      <c r="F25">
        <f>$B$8*E25*C16/$B$22</f>
        <v>2.2381378692927483E-2</v>
      </c>
      <c r="G25">
        <f>$B$8*E25*(1-C16)/$B$23</f>
        <v>1.8076644974692697E-2</v>
      </c>
      <c r="H25" s="4" t="s">
        <v>12</v>
      </c>
    </row>
    <row r="26" spans="1:9" x14ac:dyDescent="0.3">
      <c r="D26" s="3" t="s">
        <v>13</v>
      </c>
      <c r="E26">
        <v>0.48</v>
      </c>
      <c r="F26">
        <f>$B$8*E26*C17/$B$22</f>
        <v>1.0743061772605192E-2</v>
      </c>
      <c r="G26">
        <f>$B$8*E26*(1-C17)/$B$23</f>
        <v>0.85900216919739691</v>
      </c>
      <c r="H26" s="4" t="s">
        <v>14</v>
      </c>
    </row>
    <row r="27" spans="1:9" x14ac:dyDescent="0.3">
      <c r="D27" s="3" t="s">
        <v>15</v>
      </c>
      <c r="E27">
        <v>0.06</v>
      </c>
      <c r="F27">
        <f>$B$8*E27*C18/$B$22</f>
        <v>0</v>
      </c>
      <c r="G27">
        <f>$B$8*E27*(1-C18)/$B$23</f>
        <v>0.10845986984815618</v>
      </c>
      <c r="H27" s="4" t="s">
        <v>16</v>
      </c>
    </row>
    <row r="28" spans="1:9" ht="15" thickBot="1" x14ac:dyDescent="0.35"/>
    <row r="29" spans="1:9" ht="15" thickBot="1" x14ac:dyDescent="0.35">
      <c r="A29" s="5" t="s">
        <v>29</v>
      </c>
      <c r="B29" s="6" t="s">
        <v>30</v>
      </c>
      <c r="C29" s="6"/>
      <c r="D29" s="6"/>
      <c r="E29" s="6"/>
      <c r="F29" s="6"/>
      <c r="G29" s="6"/>
      <c r="H29" s="6"/>
      <c r="I29" s="7"/>
    </row>
    <row r="31" spans="1:9" x14ac:dyDescent="0.3">
      <c r="B31" s="11" t="s">
        <v>31</v>
      </c>
      <c r="C31" s="3" t="s">
        <v>32</v>
      </c>
      <c r="E31" s="12" t="s">
        <v>33</v>
      </c>
      <c r="F31" s="13">
        <v>341.3282407342034</v>
      </c>
    </row>
    <row r="32" spans="1:9" x14ac:dyDescent="0.3">
      <c r="A32" s="3" t="s">
        <v>7</v>
      </c>
      <c r="B32" cm="1">
        <f t="array" ref="B32">[1]!Antoine(L3,M3,N3,$F$31,EXP(1),"mmHg","K","atm")</f>
        <v>2.6674264170148758</v>
      </c>
      <c r="C32">
        <f>F23/B32</f>
        <v>3.3562505867321422E-2</v>
      </c>
      <c r="E32" s="3" t="s">
        <v>34</v>
      </c>
      <c r="F32" s="18">
        <f>SUM(C32:C36)-1/B9</f>
        <v>-4.5610875076818047E-9</v>
      </c>
    </row>
    <row r="33" spans="1:6" x14ac:dyDescent="0.3">
      <c r="A33" s="3" t="s">
        <v>9</v>
      </c>
      <c r="B33" cm="1">
        <f t="array" ref="B33">[1]!Antoine(L4,M4,N4,$F$31,EXP(1),"mmHg","K","atm")</f>
        <v>0.98256297457080422</v>
      </c>
      <c r="C33">
        <f t="shared" ref="C33:C36" si="0">F24/B33</f>
        <v>0.89291991197408482</v>
      </c>
    </row>
    <row r="34" spans="1:6" x14ac:dyDescent="0.3">
      <c r="A34" s="3" t="s">
        <v>11</v>
      </c>
      <c r="B34" cm="1">
        <f t="array" ref="B34">[1]!Antoine(L5,M5,N5,$F$31,EXP(1),"mmHg","K","atm")</f>
        <v>0.49895997154045468</v>
      </c>
      <c r="C34">
        <f t="shared" si="0"/>
        <v>4.4856060544954647E-2</v>
      </c>
    </row>
    <row r="35" spans="1:6" x14ac:dyDescent="0.3">
      <c r="A35" s="3" t="s">
        <v>13</v>
      </c>
      <c r="B35" cm="1">
        <f t="array" ref="B35">[1]!Antoine(L6,M6,N6,$F$31,EXP(1),"mmHg","K","atm")</f>
        <v>0.37482530156751653</v>
      </c>
      <c r="C35">
        <f t="shared" si="0"/>
        <v>2.8661517052551655E-2</v>
      </c>
    </row>
    <row r="36" spans="1:6" x14ac:dyDescent="0.3">
      <c r="A36" s="3" t="s">
        <v>15</v>
      </c>
      <c r="B36" cm="1">
        <f t="array" ref="B36">[1]!Antoine(L7,M7,N7,$F$31,EXP(1),"mmHg","K","atm")</f>
        <v>0.14558724459512093</v>
      </c>
      <c r="C36">
        <f t="shared" si="0"/>
        <v>0</v>
      </c>
    </row>
    <row r="37" spans="1:6" x14ac:dyDescent="0.3">
      <c r="A37" s="3"/>
    </row>
    <row r="38" spans="1:6" x14ac:dyDescent="0.3">
      <c r="B38" s="11" t="s">
        <v>31</v>
      </c>
      <c r="C38" s="3" t="s">
        <v>35</v>
      </c>
      <c r="E38" s="12" t="s">
        <v>36</v>
      </c>
      <c r="F38" s="13">
        <v>352.92454625630967</v>
      </c>
    </row>
    <row r="39" spans="1:6" x14ac:dyDescent="0.3">
      <c r="A39" s="3" t="s">
        <v>7</v>
      </c>
      <c r="B39" cm="1">
        <f t="array" ref="B39">[1]!Antoine(L3,M3,N3,$F$38,EXP(1),"mmHg","K","atm")</f>
        <v>3.6169428303742466</v>
      </c>
      <c r="C39">
        <f>B39*E23</f>
        <v>0.14467771321496986</v>
      </c>
      <c r="E39" s="3" t="s">
        <v>34</v>
      </c>
      <c r="F39" s="18">
        <f>SUM(C39:C43)-B9</f>
        <v>-1.4084566846150892E-10</v>
      </c>
    </row>
    <row r="40" spans="1:6" x14ac:dyDescent="0.3">
      <c r="A40" s="3" t="s">
        <v>9</v>
      </c>
      <c r="B40" cm="1">
        <f t="array" ref="B40">[1]!Antoine(L4,M4,N4,$F$38,EXP(1),"mmHg","K","atm")</f>
        <v>1.3965138339444212</v>
      </c>
      <c r="C40">
        <f t="shared" ref="C40:C43" si="1">B40*E24</f>
        <v>0.55860553357776854</v>
      </c>
    </row>
    <row r="41" spans="1:6" x14ac:dyDescent="0.3">
      <c r="A41" s="3" t="s">
        <v>11</v>
      </c>
      <c r="B41" cm="1">
        <f t="array" ref="B41">[1]!Antoine(L5,M5,N5,$F$38,EXP(1),"mmHg","K","atm")</f>
        <v>0.731870094823591</v>
      </c>
      <c r="C41">
        <f t="shared" si="1"/>
        <v>1.463740189647182E-2</v>
      </c>
    </row>
    <row r="42" spans="1:6" x14ac:dyDescent="0.3">
      <c r="A42" s="3" t="s">
        <v>13</v>
      </c>
      <c r="B42" cm="1">
        <f t="array" ref="B42">[1]!Antoine(L6,M6,N6,$F$38,EXP(1),"mmHg","K","atm")</f>
        <v>0.55911303068627438</v>
      </c>
      <c r="C42">
        <f t="shared" si="1"/>
        <v>0.26837425472941168</v>
      </c>
    </row>
    <row r="43" spans="1:6" x14ac:dyDescent="0.3">
      <c r="A43" s="3" t="s">
        <v>15</v>
      </c>
      <c r="B43" cm="1">
        <f t="array" ref="B43">[1]!Antoine(L7,M7,N7,$F$38,EXP(1),"mmHg","K","atm")</f>
        <v>0.22841827400887613</v>
      </c>
      <c r="C43">
        <f t="shared" si="1"/>
        <v>1.3705096440532567E-2</v>
      </c>
    </row>
    <row r="45" spans="1:6" x14ac:dyDescent="0.3">
      <c r="B45" s="11" t="s">
        <v>31</v>
      </c>
      <c r="C45" s="3" t="s">
        <v>37</v>
      </c>
      <c r="E45" s="12" t="s">
        <v>38</v>
      </c>
      <c r="F45" s="13">
        <v>372.84913859518713</v>
      </c>
    </row>
    <row r="46" spans="1:6" x14ac:dyDescent="0.3">
      <c r="A46" s="3" t="s">
        <v>7</v>
      </c>
      <c r="B46" cm="1">
        <f t="array" ref="B46">[1]!Antoine(L3,M3,N3,$F$45,EXP(1),"mmHg","K","atm")</f>
        <v>5.8083856380881391</v>
      </c>
      <c r="C46">
        <f>B46*G23</f>
        <v>0</v>
      </c>
      <c r="E46" s="3" t="s">
        <v>34</v>
      </c>
      <c r="F46" s="18">
        <f>SUM(C46:C50)-B9</f>
        <v>-9.303729009424444E-9</v>
      </c>
    </row>
    <row r="47" spans="1:6" x14ac:dyDescent="0.3">
      <c r="A47" s="3" t="s">
        <v>9</v>
      </c>
      <c r="B47" cm="1">
        <f t="array" ref="B47">[1]!Antoine(L4,M4,N4,$F$45,EXP(1),"mmHg","K","atm")</f>
        <v>2.4091794733275389</v>
      </c>
      <c r="C47">
        <f t="shared" ref="C47:C50" si="2">B47*G24</f>
        <v>3.4839905615727272E-2</v>
      </c>
    </row>
    <row r="48" spans="1:6" x14ac:dyDescent="0.3">
      <c r="A48" s="3" t="s">
        <v>11</v>
      </c>
      <c r="B48" cm="1">
        <f t="array" ref="B48">[1]!Antoine(L5,M5,N5,$F$45,EXP(1),"mmHg","K","atm")</f>
        <v>1.3245307193149389</v>
      </c>
      <c r="C48">
        <f t="shared" si="2"/>
        <v>2.3943071571130493E-2</v>
      </c>
    </row>
    <row r="49" spans="1:9" x14ac:dyDescent="0.3">
      <c r="A49" s="3" t="s">
        <v>13</v>
      </c>
      <c r="B49" cm="1">
        <f t="array" ref="B49">[1]!Antoine(L6,M6,N6,$F$45,EXP(1),"mmHg","K","atm")</f>
        <v>1.0379219991179052</v>
      </c>
      <c r="C49">
        <f t="shared" si="2"/>
        <v>0.89157724869997923</v>
      </c>
    </row>
    <row r="50" spans="1:9" x14ac:dyDescent="0.3">
      <c r="A50" s="3" t="s">
        <v>15</v>
      </c>
      <c r="B50" cm="1">
        <f t="array" ref="B50">[1]!Antoine(L7,M7,N7,$F$45,EXP(1),"mmHg","K","atm")</f>
        <v>0.45767863154298116</v>
      </c>
      <c r="C50">
        <f t="shared" si="2"/>
        <v>4.9639764809433967E-2</v>
      </c>
    </row>
    <row r="51" spans="1:9" ht="15" thickBot="1" x14ac:dyDescent="0.35"/>
    <row r="52" spans="1:9" ht="15" thickBot="1" x14ac:dyDescent="0.35">
      <c r="A52" s="5" t="s">
        <v>39</v>
      </c>
      <c r="B52" s="6" t="s">
        <v>40</v>
      </c>
      <c r="C52" s="6"/>
      <c r="D52" s="6"/>
      <c r="E52" s="6"/>
      <c r="F52" s="6"/>
      <c r="G52" s="6"/>
      <c r="H52" s="6"/>
      <c r="I52" s="7"/>
    </row>
    <row r="54" spans="1:9" x14ac:dyDescent="0.3">
      <c r="B54" s="3" t="s">
        <v>41</v>
      </c>
      <c r="C54" s="3" t="s">
        <v>42</v>
      </c>
      <c r="D54" s="3" t="s">
        <v>43</v>
      </c>
      <c r="F54" s="3" t="s">
        <v>44</v>
      </c>
    </row>
    <row r="55" spans="1:9" x14ac:dyDescent="0.3">
      <c r="A55" s="3" t="s">
        <v>7</v>
      </c>
      <c r="B55">
        <f>B32/$B$35</f>
        <v>7.1164524002507807</v>
      </c>
      <c r="C55">
        <f>B39/$B$42</f>
        <v>6.4690726773702405</v>
      </c>
      <c r="D55">
        <f>B46/$B$49</f>
        <v>5.5961677688925464</v>
      </c>
      <c r="F55">
        <f>PRODUCT(B55:D55)^(1/3)</f>
        <v>6.3630514521064931</v>
      </c>
      <c r="G55" s="4" t="s">
        <v>8</v>
      </c>
    </row>
    <row r="56" spans="1:9" x14ac:dyDescent="0.3">
      <c r="A56" s="3" t="s">
        <v>9</v>
      </c>
      <c r="B56">
        <f t="shared" ref="B56:B59" si="3">B33/$B$35</f>
        <v>2.6213891390515354</v>
      </c>
      <c r="C56">
        <f t="shared" ref="C56:C59" si="4">B40/$B$42</f>
        <v>2.4977307937722228</v>
      </c>
      <c r="D56">
        <f t="shared" ref="D56:D59" si="5">B47/$B$49</f>
        <v>2.3211565757109098</v>
      </c>
      <c r="F56">
        <f t="shared" ref="F56:F59" si="6">PRODUCT(B56:D56)^(1/3)</f>
        <v>2.4770067326160037</v>
      </c>
      <c r="G56" s="4" t="s">
        <v>10</v>
      </c>
    </row>
    <row r="57" spans="1:9" x14ac:dyDescent="0.3">
      <c r="A57" s="3" t="s">
        <v>11</v>
      </c>
      <c r="B57">
        <f t="shared" si="3"/>
        <v>1.3311800709658816</v>
      </c>
      <c r="C57">
        <f t="shared" si="4"/>
        <v>1.3089841492788474</v>
      </c>
      <c r="D57">
        <f t="shared" si="5"/>
        <v>1.2761370511855543</v>
      </c>
      <c r="F57">
        <f t="shared" si="6"/>
        <v>1.3052373844639538</v>
      </c>
      <c r="G57" s="4" t="s">
        <v>12</v>
      </c>
    </row>
    <row r="58" spans="1:9" x14ac:dyDescent="0.3">
      <c r="A58" s="3" t="s">
        <v>13</v>
      </c>
      <c r="B58">
        <f t="shared" si="3"/>
        <v>1</v>
      </c>
      <c r="C58">
        <f t="shared" si="4"/>
        <v>1</v>
      </c>
      <c r="D58">
        <f t="shared" si="5"/>
        <v>1</v>
      </c>
      <c r="F58">
        <f t="shared" si="6"/>
        <v>1</v>
      </c>
      <c r="G58" s="4" t="s">
        <v>14</v>
      </c>
    </row>
    <row r="59" spans="1:9" x14ac:dyDescent="0.3">
      <c r="A59" s="3" t="s">
        <v>15</v>
      </c>
      <c r="B59">
        <f t="shared" si="3"/>
        <v>0.38841359957899368</v>
      </c>
      <c r="C59">
        <f t="shared" si="4"/>
        <v>0.40853684581185268</v>
      </c>
      <c r="D59">
        <f t="shared" si="5"/>
        <v>0.44095667297922847</v>
      </c>
      <c r="F59">
        <f t="shared" si="6"/>
        <v>0.41207271529521933</v>
      </c>
      <c r="G59" s="4" t="s">
        <v>16</v>
      </c>
    </row>
    <row r="60" spans="1:9" ht="15" thickBot="1" x14ac:dyDescent="0.35"/>
    <row r="61" spans="1:9" ht="15" thickBot="1" x14ac:dyDescent="0.35">
      <c r="A61" s="5" t="s">
        <v>45</v>
      </c>
      <c r="B61" s="6" t="s">
        <v>46</v>
      </c>
      <c r="C61" s="6"/>
      <c r="D61" s="6"/>
      <c r="E61" s="6"/>
      <c r="F61" s="6"/>
      <c r="G61" s="6"/>
      <c r="H61" s="6"/>
      <c r="I61" s="7"/>
    </row>
    <row r="62" spans="1:9" x14ac:dyDescent="0.3">
      <c r="A62" s="3"/>
      <c r="B62" s="8"/>
      <c r="C62" s="8"/>
      <c r="D62" s="8"/>
      <c r="E62" s="8"/>
      <c r="F62" s="8"/>
      <c r="G62" s="8"/>
      <c r="H62" s="8"/>
      <c r="I62" s="8"/>
    </row>
    <row r="63" spans="1:9" x14ac:dyDescent="0.3">
      <c r="B63" s="14" t="s">
        <v>50</v>
      </c>
      <c r="C63" s="3" t="s">
        <v>47</v>
      </c>
    </row>
    <row r="64" spans="1:9" x14ac:dyDescent="0.3">
      <c r="A64" s="3" t="s">
        <v>48</v>
      </c>
      <c r="B64">
        <v>1.5139948339001086</v>
      </c>
      <c r="C64" s="18" cm="1">
        <f t="array" ref="C64">[1]!underwood_1(F55:F59,E23:E27,1,B64,5)</f>
        <v>-4.4819646424776316E-8</v>
      </c>
    </row>
    <row r="65" spans="1:9" x14ac:dyDescent="0.3">
      <c r="A65" s="3" t="s">
        <v>49</v>
      </c>
      <c r="B65">
        <v>1.2759969065164989</v>
      </c>
      <c r="C65" s="18" cm="1">
        <f t="array" ref="C65">[1]!underwood_1(F55:F59,E23:E27,1,B65,5)</f>
        <v>-1.3612421259634466E-10</v>
      </c>
    </row>
    <row r="67" spans="1:9" ht="15" thickBot="1" x14ac:dyDescent="0.35"/>
    <row r="68" spans="1:9" ht="15" thickBot="1" x14ac:dyDescent="0.35">
      <c r="A68" s="5" t="s">
        <v>51</v>
      </c>
      <c r="B68" s="6" t="s">
        <v>52</v>
      </c>
      <c r="C68" s="6"/>
      <c r="D68" s="6"/>
      <c r="E68" s="6"/>
      <c r="F68" s="6"/>
      <c r="G68" s="6"/>
      <c r="H68" s="6"/>
      <c r="I68" s="7"/>
    </row>
    <row r="70" spans="1:9" x14ac:dyDescent="0.3">
      <c r="A70" s="11" t="s">
        <v>53</v>
      </c>
      <c r="B70">
        <f>B22*F26/B23/G26</f>
        <v>1.0101010101010102E-2</v>
      </c>
    </row>
    <row r="71" spans="1:9" x14ac:dyDescent="0.3">
      <c r="A71" s="11" t="s">
        <v>54</v>
      </c>
      <c r="B71" cm="1">
        <f t="array" ref="B71">[1]!Nmin_multicomponente(F24,G24,F26,G26,F56)</f>
        <v>9.3566308599164572</v>
      </c>
    </row>
    <row r="72" spans="1:9" x14ac:dyDescent="0.3">
      <c r="A72" s="11" t="s">
        <v>55</v>
      </c>
      <c r="B72" cm="1">
        <f t="array" ref="B72">[1]!xD_Nmin(B71,B8,B22,F57,B5,F23:F27,F26,G26,3,5)</f>
        <v>4.9587631275812265E-3</v>
      </c>
    </row>
    <row r="76" spans="1:9" ht="15" thickBot="1" x14ac:dyDescent="0.35"/>
    <row r="77" spans="1:9" ht="15" thickBot="1" x14ac:dyDescent="0.35">
      <c r="A77" s="5" t="s">
        <v>56</v>
      </c>
      <c r="B77" s="6" t="s">
        <v>57</v>
      </c>
      <c r="C77" s="6"/>
      <c r="D77" s="6"/>
      <c r="E77" s="6"/>
      <c r="F77" s="6"/>
      <c r="G77" s="6"/>
      <c r="H77" s="6"/>
      <c r="I77" s="7"/>
    </row>
    <row r="78" spans="1:9" x14ac:dyDescent="0.3">
      <c r="A78" s="15"/>
      <c r="B78" s="16"/>
      <c r="C78" s="16"/>
      <c r="D78" s="16"/>
      <c r="E78" s="16"/>
      <c r="F78" s="16"/>
      <c r="G78" s="16"/>
      <c r="H78" s="16"/>
      <c r="I78" s="16"/>
    </row>
    <row r="79" spans="1:9" x14ac:dyDescent="0.3">
      <c r="B79" s="3" t="s">
        <v>59</v>
      </c>
      <c r="C79" s="3" t="s">
        <v>47</v>
      </c>
      <c r="E79" s="3" t="s">
        <v>60</v>
      </c>
    </row>
    <row r="80" spans="1:9" x14ac:dyDescent="0.3">
      <c r="A80" s="3" t="s">
        <v>7</v>
      </c>
      <c r="B80">
        <f>F23</f>
        <v>8.9525514771709933E-2</v>
      </c>
      <c r="C80" s="18" cm="1">
        <f t="array" ref="C80">[1]!underwood_2(B86,F55:F59,B80:B84,B64,5)</f>
        <v>0</v>
      </c>
      <c r="E80">
        <f>SQRT(C80^2+C81^2)</f>
        <v>4.4408920985006262E-16</v>
      </c>
    </row>
    <row r="81" spans="1:9" x14ac:dyDescent="0.3">
      <c r="A81" s="3" t="s">
        <v>9</v>
      </c>
      <c r="B81">
        <f t="shared" ref="B81:B84" si="7">F24</f>
        <v>0.87735004476275746</v>
      </c>
      <c r="C81" s="18" cm="1">
        <f t="array" ref="C81">[1]!underwood_2(B86,F55:F59,B80:B84,B65,5)</f>
        <v>-4.4408920985006262E-16</v>
      </c>
    </row>
    <row r="82" spans="1:9" x14ac:dyDescent="0.3">
      <c r="A82" s="3" t="s">
        <v>11</v>
      </c>
      <c r="B82" s="17">
        <v>9.2495306480682368E-3</v>
      </c>
    </row>
    <row r="83" spans="1:9" x14ac:dyDescent="0.3">
      <c r="A83" s="3" t="s">
        <v>13</v>
      </c>
      <c r="B83">
        <f t="shared" si="7"/>
        <v>1.0743061772605192E-2</v>
      </c>
    </row>
    <row r="84" spans="1:9" x14ac:dyDescent="0.3">
      <c r="A84" s="3" t="s">
        <v>15</v>
      </c>
      <c r="B84">
        <f t="shared" si="7"/>
        <v>0</v>
      </c>
    </row>
    <row r="86" spans="1:9" x14ac:dyDescent="0.3">
      <c r="A86" t="s">
        <v>58</v>
      </c>
      <c r="B86" s="17">
        <v>1.2954165874692958</v>
      </c>
    </row>
    <row r="88" spans="1:9" ht="15" thickBot="1" x14ac:dyDescent="0.35"/>
    <row r="89" spans="1:9" ht="15" thickBot="1" x14ac:dyDescent="0.35">
      <c r="A89" s="5" t="s">
        <v>61</v>
      </c>
      <c r="B89" s="6" t="s">
        <v>62</v>
      </c>
      <c r="C89" s="6"/>
      <c r="D89" s="6"/>
      <c r="E89" s="6"/>
      <c r="F89" s="6"/>
      <c r="G89" s="6"/>
      <c r="H89" s="6"/>
      <c r="I89" s="7"/>
    </row>
    <row r="91" spans="1:9" x14ac:dyDescent="0.3">
      <c r="A91" s="11" t="s">
        <v>63</v>
      </c>
      <c r="B91" cm="1">
        <f t="array" ref="B91">[1]!xD_new_multicomponente(B86,B93,B82,B72)</f>
        <v>8.3052398613416428E-3</v>
      </c>
    </row>
    <row r="92" spans="1:9" x14ac:dyDescent="0.3">
      <c r="A92" s="11"/>
    </row>
    <row r="93" spans="1:9" x14ac:dyDescent="0.3">
      <c r="A93" s="11" t="s">
        <v>64</v>
      </c>
      <c r="B93">
        <v>1.5</v>
      </c>
    </row>
    <row r="96" spans="1:9" x14ac:dyDescent="0.3">
      <c r="A96" t="s">
        <v>65</v>
      </c>
      <c r="B96">
        <f>B91*B22/B5/B8</f>
        <v>0.18553905850237229</v>
      </c>
    </row>
  </sheetData>
  <mergeCells count="11">
    <mergeCell ref="B52:I52"/>
    <mergeCell ref="B61:I61"/>
    <mergeCell ref="B68:I68"/>
    <mergeCell ref="B77:I77"/>
    <mergeCell ref="B89:I89"/>
    <mergeCell ref="A1:H1"/>
    <mergeCell ref="K1:O1"/>
    <mergeCell ref="B11:I11"/>
    <mergeCell ref="D16:F16"/>
    <mergeCell ref="B20:I20"/>
    <mergeCell ref="B29:I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C74B-F299-4B97-93A9-95AC14D01598}">
  <sheetPr codeName="Foglio3"/>
  <dimension ref="A1:O96"/>
  <sheetViews>
    <sheetView topLeftCell="A59" workbookViewId="0">
      <selection activeCell="D83" sqref="D83"/>
    </sheetView>
  </sheetViews>
  <sheetFormatPr defaultRowHeight="14.4" x14ac:dyDescent="0.3"/>
  <cols>
    <col min="1" max="1" width="11.6640625" customWidth="1"/>
    <col min="2" max="2" width="10.77734375" customWidth="1"/>
    <col min="3" max="3" width="15.21875" customWidth="1"/>
    <col min="4" max="4" width="12.109375" customWidth="1"/>
    <col min="5" max="5" width="12.21875" customWidth="1"/>
    <col min="6" max="6" width="14" customWidth="1"/>
    <col min="7" max="7" width="15.44140625" customWidth="1"/>
    <col min="8" max="8" width="16" customWidth="1"/>
    <col min="11" max="11" width="10.88671875" customWidth="1"/>
    <col min="20" max="20" width="10.10937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K1" s="2" t="s">
        <v>1</v>
      </c>
      <c r="L1" s="2"/>
      <c r="M1" s="2"/>
      <c r="N1" s="2"/>
      <c r="O1" s="2"/>
    </row>
    <row r="2" spans="1:15" x14ac:dyDescent="0.3">
      <c r="B2" s="3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r="3" spans="1:15" x14ac:dyDescent="0.3">
      <c r="A3" s="3" t="s">
        <v>7</v>
      </c>
      <c r="B3">
        <v>0.04</v>
      </c>
      <c r="C3" s="4" t="s">
        <v>8</v>
      </c>
      <c r="K3" s="3" t="s">
        <v>7</v>
      </c>
      <c r="L3">
        <v>15.833299999999999</v>
      </c>
      <c r="M3">
        <v>2477.0700000000002</v>
      </c>
      <c r="N3">
        <v>-39.94</v>
      </c>
      <c r="O3">
        <v>309.2</v>
      </c>
    </row>
    <row r="4" spans="1:15" x14ac:dyDescent="0.3">
      <c r="A4" s="3" t="s">
        <v>9</v>
      </c>
      <c r="B4">
        <v>0.4</v>
      </c>
      <c r="C4" s="4" t="s">
        <v>10</v>
      </c>
      <c r="K4" s="3" t="s">
        <v>9</v>
      </c>
      <c r="L4">
        <v>15.836600000000001</v>
      </c>
      <c r="M4">
        <v>2697.55</v>
      </c>
      <c r="N4">
        <v>-48.78</v>
      </c>
      <c r="O4">
        <v>341.9</v>
      </c>
    </row>
    <row r="5" spans="1:15" x14ac:dyDescent="0.3">
      <c r="A5" s="3" t="s">
        <v>11</v>
      </c>
      <c r="B5">
        <v>0.02</v>
      </c>
      <c r="C5" s="4" t="s">
        <v>12</v>
      </c>
      <c r="K5" s="3" t="s">
        <v>11</v>
      </c>
      <c r="L5">
        <v>15.8261</v>
      </c>
      <c r="M5">
        <v>2845.06</v>
      </c>
      <c r="N5">
        <v>-53.6</v>
      </c>
      <c r="O5">
        <v>363.2</v>
      </c>
    </row>
    <row r="6" spans="1:15" x14ac:dyDescent="0.3">
      <c r="A6" s="3" t="s">
        <v>13</v>
      </c>
      <c r="B6">
        <v>0.48</v>
      </c>
      <c r="C6" s="4" t="s">
        <v>14</v>
      </c>
      <c r="K6" s="3" t="s">
        <v>13</v>
      </c>
      <c r="L6">
        <v>15.873699999999999</v>
      </c>
      <c r="M6">
        <v>2911.32</v>
      </c>
      <c r="N6">
        <v>-56.51</v>
      </c>
      <c r="O6">
        <v>371.6</v>
      </c>
    </row>
    <row r="7" spans="1:15" x14ac:dyDescent="0.3">
      <c r="A7" s="3" t="s">
        <v>15</v>
      </c>
      <c r="B7">
        <v>0.06</v>
      </c>
      <c r="C7" s="4" t="s">
        <v>16</v>
      </c>
      <c r="K7" s="3" t="s">
        <v>15</v>
      </c>
      <c r="L7">
        <v>15.942600000000001</v>
      </c>
      <c r="M7">
        <v>3120.29</v>
      </c>
      <c r="N7">
        <v>-63.63</v>
      </c>
      <c r="O7">
        <v>398.8</v>
      </c>
    </row>
    <row r="8" spans="1:15" x14ac:dyDescent="0.3">
      <c r="A8" s="3" t="s">
        <v>17</v>
      </c>
      <c r="B8">
        <v>100</v>
      </c>
    </row>
    <row r="9" spans="1:15" x14ac:dyDescent="0.3">
      <c r="A9" s="3" t="s">
        <v>18</v>
      </c>
      <c r="B9">
        <v>1</v>
      </c>
    </row>
    <row r="10" spans="1:15" ht="15" thickBot="1" x14ac:dyDescent="0.35"/>
    <row r="11" spans="1:15" ht="15" thickBot="1" x14ac:dyDescent="0.35">
      <c r="A11" s="5" t="s">
        <v>19</v>
      </c>
      <c r="B11" s="6" t="s">
        <v>20</v>
      </c>
      <c r="C11" s="6"/>
      <c r="D11" s="6"/>
      <c r="E11" s="6"/>
      <c r="F11" s="6"/>
      <c r="G11" s="6"/>
      <c r="H11" s="6"/>
      <c r="I11" s="7"/>
    </row>
    <row r="13" spans="1:15" x14ac:dyDescent="0.3">
      <c r="B13" s="3" t="s">
        <v>2</v>
      </c>
      <c r="C13" s="8" t="s">
        <v>21</v>
      </c>
    </row>
    <row r="14" spans="1:15" x14ac:dyDescent="0.3">
      <c r="A14" s="3" t="s">
        <v>7</v>
      </c>
      <c r="B14">
        <v>0.04</v>
      </c>
      <c r="C14">
        <v>1</v>
      </c>
    </row>
    <row r="15" spans="1:15" x14ac:dyDescent="0.3">
      <c r="A15" s="3" t="s">
        <v>9</v>
      </c>
      <c r="B15">
        <v>0.4</v>
      </c>
      <c r="C15">
        <v>0.98</v>
      </c>
    </row>
    <row r="16" spans="1:15" x14ac:dyDescent="0.3">
      <c r="A16" s="3" t="s">
        <v>11</v>
      </c>
      <c r="B16">
        <v>0.02</v>
      </c>
      <c r="C16" s="9">
        <f>'1a Iterazione'!B96</f>
        <v>0.18553905850237229</v>
      </c>
      <c r="D16" s="10" t="s">
        <v>66</v>
      </c>
      <c r="E16" s="10"/>
      <c r="F16" s="10"/>
    </row>
    <row r="17" spans="1:9" x14ac:dyDescent="0.3">
      <c r="A17" s="3" t="s">
        <v>13</v>
      </c>
      <c r="B17">
        <v>0.48</v>
      </c>
      <c r="C17">
        <v>0.01</v>
      </c>
    </row>
    <row r="18" spans="1:9" x14ac:dyDescent="0.3">
      <c r="A18" s="3" t="s">
        <v>15</v>
      </c>
      <c r="B18">
        <v>0.06</v>
      </c>
      <c r="C18">
        <v>0</v>
      </c>
    </row>
    <row r="19" spans="1:9" ht="15" thickBot="1" x14ac:dyDescent="0.35"/>
    <row r="20" spans="1:9" ht="15" thickBot="1" x14ac:dyDescent="0.35">
      <c r="A20" s="5" t="s">
        <v>23</v>
      </c>
      <c r="B20" s="6" t="s">
        <v>24</v>
      </c>
      <c r="C20" s="6"/>
      <c r="D20" s="6"/>
      <c r="E20" s="6"/>
      <c r="F20" s="6"/>
      <c r="G20" s="6"/>
      <c r="H20" s="6"/>
      <c r="I20" s="7"/>
    </row>
    <row r="22" spans="1:9" x14ac:dyDescent="0.3">
      <c r="A22" s="3" t="s">
        <v>25</v>
      </c>
      <c r="B22">
        <f>$B$8*(B14*C14+B15*C15+B16*C16+B17*C17+B18*C18)</f>
        <v>44.051078117004749</v>
      </c>
      <c r="E22" s="3" t="s">
        <v>2</v>
      </c>
      <c r="F22" s="3" t="s">
        <v>26</v>
      </c>
      <c r="G22" s="3" t="s">
        <v>27</v>
      </c>
    </row>
    <row r="23" spans="1:9" x14ac:dyDescent="0.3">
      <c r="A23" s="3" t="s">
        <v>28</v>
      </c>
      <c r="B23">
        <f>B8-B22</f>
        <v>55.948921882995251</v>
      </c>
      <c r="D23" s="3" t="s">
        <v>7</v>
      </c>
      <c r="E23">
        <v>0.04</v>
      </c>
      <c r="F23">
        <f>$B$8*E23*C14/$B$22</f>
        <v>9.0803679977492002E-2</v>
      </c>
      <c r="G23">
        <f>$B$8*E23*(1-C14)/$B$23</f>
        <v>0</v>
      </c>
      <c r="H23" s="4" t="s">
        <v>8</v>
      </c>
    </row>
    <row r="24" spans="1:9" x14ac:dyDescent="0.3">
      <c r="D24" s="3" t="s">
        <v>9</v>
      </c>
      <c r="E24">
        <v>0.4</v>
      </c>
      <c r="F24">
        <f>$B$8*E24*C15/$B$22</f>
        <v>0.88987606377942163</v>
      </c>
      <c r="G24">
        <f>$B$8*E24*(1-C15)/$B$23</f>
        <v>1.4298756313357084E-2</v>
      </c>
      <c r="H24" s="4" t="s">
        <v>10</v>
      </c>
    </row>
    <row r="25" spans="1:9" x14ac:dyDescent="0.3">
      <c r="D25" s="3" t="s">
        <v>11</v>
      </c>
      <c r="E25">
        <v>0.02</v>
      </c>
      <c r="F25">
        <f>$B$8*E25*C16/$B$22</f>
        <v>8.4238146457872899E-3</v>
      </c>
      <c r="G25">
        <f>$B$8*E25*(1-C16)/$B$23</f>
        <v>2.9114446323054873E-2</v>
      </c>
      <c r="H25" s="4" t="s">
        <v>12</v>
      </c>
    </row>
    <row r="26" spans="1:9" x14ac:dyDescent="0.3">
      <c r="D26" s="3" t="s">
        <v>13</v>
      </c>
      <c r="E26">
        <v>0.48</v>
      </c>
      <c r="F26">
        <f>$B$8*E26*C17/$B$22</f>
        <v>1.089644159729904E-2</v>
      </c>
      <c r="G26">
        <f>$B$8*E26*(1-C17)/$B$23</f>
        <v>0.84934612501341</v>
      </c>
      <c r="H26" s="4" t="s">
        <v>14</v>
      </c>
    </row>
    <row r="27" spans="1:9" x14ac:dyDescent="0.3">
      <c r="D27" s="3" t="s">
        <v>15</v>
      </c>
      <c r="E27">
        <v>0.06</v>
      </c>
      <c r="F27">
        <f>$B$8*E27*C18/$B$22</f>
        <v>0</v>
      </c>
      <c r="G27">
        <f>$B$8*E27*(1-C18)/$B$23</f>
        <v>0.10724067235017805</v>
      </c>
      <c r="H27" s="4" t="s">
        <v>16</v>
      </c>
    </row>
    <row r="28" spans="1:9" ht="15" thickBot="1" x14ac:dyDescent="0.35"/>
    <row r="29" spans="1:9" ht="15" thickBot="1" x14ac:dyDescent="0.35">
      <c r="A29" s="5" t="s">
        <v>29</v>
      </c>
      <c r="B29" s="6" t="s">
        <v>30</v>
      </c>
      <c r="C29" s="6"/>
      <c r="D29" s="6"/>
      <c r="E29" s="6"/>
      <c r="F29" s="6"/>
      <c r="G29" s="6"/>
      <c r="H29" s="6"/>
      <c r="I29" s="7"/>
    </row>
    <row r="31" spans="1:9" x14ac:dyDescent="0.3">
      <c r="B31" s="11" t="s">
        <v>31</v>
      </c>
      <c r="C31" s="3" t="s">
        <v>32</v>
      </c>
      <c r="E31" s="12" t="s">
        <v>33</v>
      </c>
      <c r="F31" s="13">
        <v>340.87126137187693</v>
      </c>
    </row>
    <row r="32" spans="1:9" x14ac:dyDescent="0.3">
      <c r="A32" s="3" t="s">
        <v>7</v>
      </c>
      <c r="B32" cm="1">
        <f t="array" ref="B32">[1]!Antoine(L3,M3,N3,$F$31,EXP(1),"mmHg","K","atm")</f>
        <v>2.6343417810358547</v>
      </c>
      <c r="C32">
        <f>F23/B32</f>
        <v>3.4469209967807182E-2</v>
      </c>
      <c r="E32" s="3" t="s">
        <v>34</v>
      </c>
      <c r="F32" s="18">
        <f>SUM(C32:C36)-1/B9</f>
        <v>2.2739622185241615E-8</v>
      </c>
    </row>
    <row r="33" spans="1:6" x14ac:dyDescent="0.3">
      <c r="A33" s="3" t="s">
        <v>9</v>
      </c>
      <c r="B33" cm="1">
        <f t="array" ref="B33">[1]!Antoine(L4,M4,N4,$F$31,EXP(1),"mmHg","K","atm")</f>
        <v>0.96849013941319673</v>
      </c>
      <c r="C33">
        <f t="shared" ref="C33:C36" si="0">F24/B33</f>
        <v>0.91882821266367565</v>
      </c>
    </row>
    <row r="34" spans="1:6" x14ac:dyDescent="0.3">
      <c r="A34" s="3" t="s">
        <v>11</v>
      </c>
      <c r="B34" cm="1">
        <f t="array" ref="B34">[1]!Antoine(L5,M5,N5,$F$31,EXP(1),"mmHg","K","atm")</f>
        <v>0.49117301190189389</v>
      </c>
      <c r="C34">
        <f t="shared" si="0"/>
        <v>1.7150402081680029E-2</v>
      </c>
    </row>
    <row r="35" spans="1:6" x14ac:dyDescent="0.3">
      <c r="A35" s="3" t="s">
        <v>13</v>
      </c>
      <c r="B35" cm="1">
        <f t="array" ref="B35">[1]!Antoine(L6,M6,N6,$F$31,EXP(1),"mmHg","K","atm")</f>
        <v>0.36871848204126961</v>
      </c>
      <c r="C35">
        <f t="shared" si="0"/>
        <v>2.9552198026459201E-2</v>
      </c>
    </row>
    <row r="36" spans="1:6" x14ac:dyDescent="0.3">
      <c r="A36" s="3" t="s">
        <v>15</v>
      </c>
      <c r="B36" cm="1">
        <f t="array" ref="B36">[1]!Antoine(L7,M7,N7,$F$31,EXP(1),"mmHg","K","atm")</f>
        <v>0.14291566364725755</v>
      </c>
      <c r="C36">
        <f t="shared" si="0"/>
        <v>0</v>
      </c>
    </row>
    <row r="37" spans="1:6" x14ac:dyDescent="0.3">
      <c r="A37" s="3"/>
    </row>
    <row r="38" spans="1:6" x14ac:dyDescent="0.3">
      <c r="B38" s="11" t="s">
        <v>31</v>
      </c>
      <c r="C38" s="3" t="s">
        <v>35</v>
      </c>
      <c r="E38" s="12" t="s">
        <v>36</v>
      </c>
      <c r="F38" s="13">
        <v>352.92454625630967</v>
      </c>
    </row>
    <row r="39" spans="1:6" x14ac:dyDescent="0.3">
      <c r="A39" s="3" t="s">
        <v>7</v>
      </c>
      <c r="B39" cm="1">
        <f t="array" ref="B39">[1]!Antoine(L3,M3,N3,$F$38,EXP(1),"mmHg","K","atm")</f>
        <v>3.6169428303742466</v>
      </c>
      <c r="C39">
        <f>B39*E23</f>
        <v>0.14467771321496986</v>
      </c>
      <c r="E39" s="3" t="s">
        <v>34</v>
      </c>
      <c r="F39" s="18">
        <f>SUM(C39:C43)-B9</f>
        <v>-1.4084566846150892E-10</v>
      </c>
    </row>
    <row r="40" spans="1:6" x14ac:dyDescent="0.3">
      <c r="A40" s="3" t="s">
        <v>9</v>
      </c>
      <c r="B40" cm="1">
        <f t="array" ref="B40">[1]!Antoine(L4,M4,N4,$F$38,EXP(1),"mmHg","K","atm")</f>
        <v>1.3965138339444212</v>
      </c>
      <c r="C40">
        <f t="shared" ref="C40:C43" si="1">B40*E24</f>
        <v>0.55860553357776854</v>
      </c>
    </row>
    <row r="41" spans="1:6" x14ac:dyDescent="0.3">
      <c r="A41" s="3" t="s">
        <v>11</v>
      </c>
      <c r="B41" cm="1">
        <f t="array" ref="B41">[1]!Antoine(L5,M5,N5,$F$38,EXP(1),"mmHg","K","atm")</f>
        <v>0.731870094823591</v>
      </c>
      <c r="C41">
        <f t="shared" si="1"/>
        <v>1.463740189647182E-2</v>
      </c>
    </row>
    <row r="42" spans="1:6" x14ac:dyDescent="0.3">
      <c r="A42" s="3" t="s">
        <v>13</v>
      </c>
      <c r="B42" cm="1">
        <f t="array" ref="B42">[1]!Antoine(L6,M6,N6,$F$38,EXP(1),"mmHg","K","atm")</f>
        <v>0.55911303068627438</v>
      </c>
      <c r="C42">
        <f t="shared" si="1"/>
        <v>0.26837425472941168</v>
      </c>
    </row>
    <row r="43" spans="1:6" x14ac:dyDescent="0.3">
      <c r="A43" s="3" t="s">
        <v>15</v>
      </c>
      <c r="B43" cm="1">
        <f t="array" ref="B43">[1]!Antoine(L7,M7,N7,$F$38,EXP(1),"mmHg","K","atm")</f>
        <v>0.22841827400887613</v>
      </c>
      <c r="C43">
        <f t="shared" si="1"/>
        <v>1.3705096440532567E-2</v>
      </c>
    </row>
    <row r="45" spans="1:6" x14ac:dyDescent="0.3">
      <c r="B45" s="11" t="s">
        <v>31</v>
      </c>
      <c r="C45" s="3" t="s">
        <v>37</v>
      </c>
      <c r="E45" s="12" t="s">
        <v>38</v>
      </c>
      <c r="F45" s="13">
        <v>372.72406937741886</v>
      </c>
    </row>
    <row r="46" spans="1:6" x14ac:dyDescent="0.3">
      <c r="A46" s="3" t="s">
        <v>7</v>
      </c>
      <c r="B46" cm="1">
        <f t="array" ref="B46">[1]!Antoine(L3,M3,N3,$F$45,EXP(1),"mmHg","K","atm")</f>
        <v>5.7921657138893341</v>
      </c>
      <c r="C46">
        <f>B46*G23</f>
        <v>0</v>
      </c>
      <c r="E46" s="3" t="s">
        <v>34</v>
      </c>
      <c r="F46" s="18">
        <f>SUM(C46:C50)-B9</f>
        <v>-3.8689018655446716E-10</v>
      </c>
    </row>
    <row r="47" spans="1:6" x14ac:dyDescent="0.3">
      <c r="A47" s="3" t="s">
        <v>9</v>
      </c>
      <c r="B47" cm="1">
        <f t="array" ref="B47">[1]!Antoine(L4,M4,N4,$F$45,EXP(1),"mmHg","K","atm")</f>
        <v>2.4014493982393095</v>
      </c>
      <c r="C47">
        <f t="shared" ref="C47:C50" si="2">B47*G24</f>
        <v>3.4337739744281899E-2</v>
      </c>
    </row>
    <row r="48" spans="1:6" x14ac:dyDescent="0.3">
      <c r="A48" s="3" t="s">
        <v>11</v>
      </c>
      <c r="B48" cm="1">
        <f t="array" ref="B48">[1]!Antoine(L5,M5,N5,$F$45,EXP(1),"mmHg","K","atm")</f>
        <v>1.319912692941172</v>
      </c>
      <c r="C48">
        <f t="shared" si="2"/>
        <v>3.8428527249754561E-2</v>
      </c>
    </row>
    <row r="49" spans="1:9" x14ac:dyDescent="0.3">
      <c r="A49" s="3" t="s">
        <v>13</v>
      </c>
      <c r="B49" cm="1">
        <f t="array" ref="B49">[1]!Antoine(L6,M6,N6,$F$45,EXP(1),"mmHg","K","atm")</f>
        <v>1.0341507884593866</v>
      </c>
      <c r="C49">
        <f t="shared" si="2"/>
        <v>0.87835196485754263</v>
      </c>
    </row>
    <row r="50" spans="1:9" x14ac:dyDescent="0.3">
      <c r="A50" s="3" t="s">
        <v>15</v>
      </c>
      <c r="B50" cm="1">
        <f t="array" ref="B50">[1]!Antoine(L7,M7,N7,$F$45,EXP(1),"mmHg","K","atm")</f>
        <v>0.45581370099876684</v>
      </c>
      <c r="C50">
        <f t="shared" si="2"/>
        <v>4.8881767761530776E-2</v>
      </c>
    </row>
    <row r="51" spans="1:9" ht="15" thickBot="1" x14ac:dyDescent="0.35"/>
    <row r="52" spans="1:9" ht="15" thickBot="1" x14ac:dyDescent="0.35">
      <c r="A52" s="5" t="s">
        <v>39</v>
      </c>
      <c r="B52" s="6" t="s">
        <v>40</v>
      </c>
      <c r="C52" s="6"/>
      <c r="D52" s="6"/>
      <c r="E52" s="6"/>
      <c r="F52" s="6"/>
      <c r="G52" s="6"/>
      <c r="H52" s="6"/>
      <c r="I52" s="7"/>
    </row>
    <row r="54" spans="1:9" x14ac:dyDescent="0.3">
      <c r="B54" s="3" t="s">
        <v>41</v>
      </c>
      <c r="C54" s="3" t="s">
        <v>42</v>
      </c>
      <c r="D54" s="3" t="s">
        <v>43</v>
      </c>
      <c r="F54" s="3" t="s">
        <v>44</v>
      </c>
    </row>
    <row r="55" spans="1:9" x14ac:dyDescent="0.3">
      <c r="A55" s="3" t="s">
        <v>7</v>
      </c>
      <c r="B55">
        <f>B32/$B$35</f>
        <v>7.1445883766168254</v>
      </c>
      <c r="C55">
        <f>B39/$B$42</f>
        <v>6.4690726773702405</v>
      </c>
      <c r="D55">
        <f>B46/$B$49</f>
        <v>5.6008908744518209</v>
      </c>
      <c r="F55">
        <f>PRODUCT(B55:D55)^(1/3)</f>
        <v>6.373218156326443</v>
      </c>
      <c r="G55" s="4" t="s">
        <v>8</v>
      </c>
    </row>
    <row r="56" spans="1:9" x14ac:dyDescent="0.3">
      <c r="A56" s="3" t="s">
        <v>9</v>
      </c>
      <c r="B56">
        <f t="shared" ref="B56:B59" si="3">B33/$B$35</f>
        <v>2.6266384425633329</v>
      </c>
      <c r="C56">
        <f t="shared" ref="C56:C59" si="4">B40/$B$42</f>
        <v>2.4977307937722228</v>
      </c>
      <c r="D56">
        <f t="shared" ref="D56:D59" si="5">B47/$B$49</f>
        <v>2.3221462721281094</v>
      </c>
      <c r="F56">
        <f t="shared" ref="F56:F59" si="6">PRODUCT(B56:D56)^(1/3)</f>
        <v>2.4790112573919463</v>
      </c>
      <c r="G56" s="4" t="s">
        <v>10</v>
      </c>
    </row>
    <row r="57" spans="1:9" x14ac:dyDescent="0.3">
      <c r="A57" s="3" t="s">
        <v>11</v>
      </c>
      <c r="B57">
        <f t="shared" si="3"/>
        <v>1.3321084670958216</v>
      </c>
      <c r="C57">
        <f t="shared" si="4"/>
        <v>1.3089841492788474</v>
      </c>
      <c r="D57">
        <f t="shared" si="5"/>
        <v>1.2763251816570151</v>
      </c>
      <c r="F57">
        <f t="shared" si="6"/>
        <v>1.3056049002354744</v>
      </c>
      <c r="G57" s="4" t="s">
        <v>12</v>
      </c>
    </row>
    <row r="58" spans="1:9" x14ac:dyDescent="0.3">
      <c r="A58" s="3" t="s">
        <v>13</v>
      </c>
      <c r="B58">
        <f t="shared" si="3"/>
        <v>1</v>
      </c>
      <c r="C58">
        <f t="shared" si="4"/>
        <v>1</v>
      </c>
      <c r="D58">
        <f t="shared" si="5"/>
        <v>1</v>
      </c>
      <c r="F58">
        <f t="shared" si="6"/>
        <v>1</v>
      </c>
      <c r="G58" s="4" t="s">
        <v>14</v>
      </c>
    </row>
    <row r="59" spans="1:9" x14ac:dyDescent="0.3">
      <c r="A59" s="3" t="s">
        <v>15</v>
      </c>
      <c r="B59">
        <f t="shared" si="3"/>
        <v>0.3876010306184256</v>
      </c>
      <c r="C59">
        <f t="shared" si="4"/>
        <v>0.40853684581185268</v>
      </c>
      <c r="D59">
        <f t="shared" si="5"/>
        <v>0.44076135326242866</v>
      </c>
      <c r="F59">
        <f t="shared" si="6"/>
        <v>0.41172435148874331</v>
      </c>
      <c r="G59" s="4" t="s">
        <v>16</v>
      </c>
    </row>
    <row r="60" spans="1:9" ht="15" thickBot="1" x14ac:dyDescent="0.35"/>
    <row r="61" spans="1:9" ht="15" thickBot="1" x14ac:dyDescent="0.35">
      <c r="A61" s="5" t="s">
        <v>45</v>
      </c>
      <c r="B61" s="6" t="s">
        <v>46</v>
      </c>
      <c r="C61" s="6"/>
      <c r="D61" s="6"/>
      <c r="E61" s="6"/>
      <c r="F61" s="6"/>
      <c r="G61" s="6"/>
      <c r="H61" s="6"/>
      <c r="I61" s="7"/>
    </row>
    <row r="62" spans="1:9" x14ac:dyDescent="0.3">
      <c r="A62" s="3"/>
      <c r="B62" s="8"/>
      <c r="C62" s="8"/>
      <c r="D62" s="8"/>
      <c r="E62" s="8"/>
      <c r="F62" s="8"/>
      <c r="G62" s="8"/>
      <c r="H62" s="8"/>
      <c r="I62" s="8"/>
    </row>
    <row r="63" spans="1:9" x14ac:dyDescent="0.3">
      <c r="B63" s="14" t="s">
        <v>50</v>
      </c>
      <c r="C63" s="3" t="s">
        <v>47</v>
      </c>
    </row>
    <row r="64" spans="1:9" x14ac:dyDescent="0.3">
      <c r="A64" s="3" t="s">
        <v>48</v>
      </c>
      <c r="B64">
        <v>1.5144396824105413</v>
      </c>
      <c r="C64" s="18" cm="1">
        <f t="array" ref="C64">[1]!underwood_1(F55:F59,E23:E27,1,B64,5)</f>
        <v>1.0290036184246176E-11</v>
      </c>
    </row>
    <row r="65" spans="1:9" x14ac:dyDescent="0.3">
      <c r="A65" s="3" t="s">
        <v>49</v>
      </c>
      <c r="B65">
        <v>1.2763073647571821</v>
      </c>
      <c r="C65" s="18" cm="1">
        <f t="array" ref="C65">[1]!underwood_1(F55:F59,E23:E27,1,B65,5)</f>
        <v>-5.8705588272534026E-9</v>
      </c>
    </row>
    <row r="67" spans="1:9" ht="15" thickBot="1" x14ac:dyDescent="0.35"/>
    <row r="68" spans="1:9" ht="15" thickBot="1" x14ac:dyDescent="0.35">
      <c r="A68" s="5" t="s">
        <v>51</v>
      </c>
      <c r="B68" s="6" t="s">
        <v>52</v>
      </c>
      <c r="C68" s="6"/>
      <c r="D68" s="6"/>
      <c r="E68" s="6"/>
      <c r="F68" s="6"/>
      <c r="G68" s="6"/>
      <c r="H68" s="6"/>
      <c r="I68" s="7"/>
    </row>
    <row r="70" spans="1:9" x14ac:dyDescent="0.3">
      <c r="A70" s="11" t="s">
        <v>53</v>
      </c>
      <c r="B70">
        <f>B22*F26/B23/G26</f>
        <v>1.0101010101010104E-2</v>
      </c>
    </row>
    <row r="71" spans="1:9" x14ac:dyDescent="0.3">
      <c r="A71" s="11" t="s">
        <v>54</v>
      </c>
      <c r="B71" cm="1">
        <f t="array" ref="B71">[1]!Nmin_multicomponente(F24,G24,F26,G26,F56)</f>
        <v>9.3482938698040705</v>
      </c>
    </row>
    <row r="72" spans="1:9" x14ac:dyDescent="0.3">
      <c r="A72" s="11" t="s">
        <v>55</v>
      </c>
      <c r="B72" cm="1">
        <f t="array" ref="B72">[1]!xD_Nmin(B71,B8,B22,F57,B5,F23:F27,F26,G26,3,5)</f>
        <v>4.9605705555265034E-3</v>
      </c>
    </row>
    <row r="76" spans="1:9" ht="15" thickBot="1" x14ac:dyDescent="0.35"/>
    <row r="77" spans="1:9" ht="15" thickBot="1" x14ac:dyDescent="0.35">
      <c r="A77" s="5" t="s">
        <v>56</v>
      </c>
      <c r="B77" s="6" t="s">
        <v>57</v>
      </c>
      <c r="C77" s="6"/>
      <c r="D77" s="6"/>
      <c r="E77" s="6"/>
      <c r="F77" s="6"/>
      <c r="G77" s="6"/>
      <c r="H77" s="6"/>
      <c r="I77" s="7"/>
    </row>
    <row r="78" spans="1:9" x14ac:dyDescent="0.3">
      <c r="A78" s="15"/>
      <c r="B78" s="16"/>
      <c r="C78" s="16"/>
      <c r="D78" s="16"/>
      <c r="E78" s="16"/>
      <c r="F78" s="16"/>
      <c r="G78" s="16"/>
      <c r="H78" s="16"/>
      <c r="I78" s="16"/>
    </row>
    <row r="79" spans="1:9" x14ac:dyDescent="0.3">
      <c r="B79" s="3" t="s">
        <v>59</v>
      </c>
      <c r="C79" s="3" t="s">
        <v>47</v>
      </c>
      <c r="E79" s="3" t="s">
        <v>60</v>
      </c>
    </row>
    <row r="80" spans="1:9" x14ac:dyDescent="0.3">
      <c r="A80" s="3" t="s">
        <v>7</v>
      </c>
      <c r="B80">
        <f>F23</f>
        <v>9.0803679977492002E-2</v>
      </c>
      <c r="C80" s="18" cm="1">
        <f t="array" ref="C80">[1]!underwood_2(B86,F55:F59,B80:B84,B64,5)</f>
        <v>-9.9999999392252903E-9</v>
      </c>
      <c r="E80">
        <f>SQRT(C80^2+C81^2)</f>
        <v>1.128652669451775E-8</v>
      </c>
    </row>
    <row r="81" spans="1:9" x14ac:dyDescent="0.3">
      <c r="A81" s="3" t="s">
        <v>9</v>
      </c>
      <c r="B81">
        <f t="shared" ref="B81" si="7">F24</f>
        <v>0.88987606377942163</v>
      </c>
      <c r="C81" s="18" cm="1">
        <f t="array" ref="C81">[1]!underwood_2(B86,F55:F59,B80:B84,B65,5)</f>
        <v>-5.2331334821076325E-9</v>
      </c>
    </row>
    <row r="82" spans="1:9" x14ac:dyDescent="0.3">
      <c r="A82" s="3" t="s">
        <v>11</v>
      </c>
      <c r="B82" s="17">
        <v>9.3799618452066642E-3</v>
      </c>
    </row>
    <row r="83" spans="1:9" x14ac:dyDescent="0.3">
      <c r="A83" s="3" t="s">
        <v>13</v>
      </c>
      <c r="B83">
        <f t="shared" ref="B83:B84" si="8">F26</f>
        <v>1.089644159729904E-2</v>
      </c>
    </row>
    <row r="84" spans="1:9" x14ac:dyDescent="0.3">
      <c r="A84" s="3" t="s">
        <v>15</v>
      </c>
      <c r="B84">
        <f t="shared" si="8"/>
        <v>0</v>
      </c>
    </row>
    <row r="86" spans="1:9" x14ac:dyDescent="0.3">
      <c r="A86" t="s">
        <v>58</v>
      </c>
      <c r="B86" s="17">
        <v>1.3263220376357685</v>
      </c>
    </row>
    <row r="88" spans="1:9" ht="15" thickBot="1" x14ac:dyDescent="0.35"/>
    <row r="89" spans="1:9" ht="15" thickBot="1" x14ac:dyDescent="0.35">
      <c r="A89" s="5" t="s">
        <v>61</v>
      </c>
      <c r="B89" s="6" t="s">
        <v>62</v>
      </c>
      <c r="C89" s="6"/>
      <c r="D89" s="6"/>
      <c r="E89" s="6"/>
      <c r="F89" s="6"/>
      <c r="G89" s="6"/>
      <c r="H89" s="6"/>
      <c r="I89" s="7"/>
    </row>
    <row r="91" spans="1:9" x14ac:dyDescent="0.3">
      <c r="A91" s="11" t="s">
        <v>63</v>
      </c>
      <c r="B91" cm="1">
        <f t="array" ref="B91">[1]!xD_new_multicomponente(B86,B93,B82,B72)</f>
        <v>8.3996023733935408E-3</v>
      </c>
    </row>
    <row r="92" spans="1:9" x14ac:dyDescent="0.3">
      <c r="A92" s="11"/>
    </row>
    <row r="93" spans="1:9" x14ac:dyDescent="0.3">
      <c r="A93" s="11" t="s">
        <v>64</v>
      </c>
      <c r="B93">
        <v>1.5</v>
      </c>
    </row>
    <row r="96" spans="1:9" x14ac:dyDescent="0.3">
      <c r="A96" t="s">
        <v>65</v>
      </c>
      <c r="B96">
        <f>B91*B22/B5/B8</f>
        <v>0.18500577015106867</v>
      </c>
    </row>
  </sheetData>
  <mergeCells count="11">
    <mergeCell ref="B52:I52"/>
    <mergeCell ref="B61:I61"/>
    <mergeCell ref="B68:I68"/>
    <mergeCell ref="B77:I77"/>
    <mergeCell ref="B89:I89"/>
    <mergeCell ref="A1:H1"/>
    <mergeCell ref="K1:O1"/>
    <mergeCell ref="B11:I11"/>
    <mergeCell ref="D16:F16"/>
    <mergeCell ref="B20:I20"/>
    <mergeCell ref="B29:I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E809-A891-431E-ACD5-8635D4FD7C05}">
  <sheetPr codeName="Foglio4"/>
  <dimension ref="A1:O96"/>
  <sheetViews>
    <sheetView tabSelected="1" topLeftCell="A55" workbookViewId="0">
      <selection activeCell="K82" sqref="K82"/>
    </sheetView>
  </sheetViews>
  <sheetFormatPr defaultRowHeight="14.4" x14ac:dyDescent="0.3"/>
  <cols>
    <col min="1" max="1" width="11.6640625" customWidth="1"/>
    <col min="2" max="2" width="10.77734375" customWidth="1"/>
    <col min="3" max="3" width="15.21875" customWidth="1"/>
    <col min="4" max="4" width="12.109375" customWidth="1"/>
    <col min="5" max="5" width="12.21875" customWidth="1"/>
    <col min="6" max="6" width="14" customWidth="1"/>
    <col min="7" max="7" width="15.44140625" customWidth="1"/>
    <col min="8" max="8" width="16" customWidth="1"/>
    <col min="11" max="11" width="10.88671875" customWidth="1"/>
    <col min="20" max="20" width="10.109375" customWidth="1"/>
  </cols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K1" s="2" t="s">
        <v>1</v>
      </c>
      <c r="L1" s="2"/>
      <c r="M1" s="2"/>
      <c r="N1" s="2"/>
      <c r="O1" s="2"/>
    </row>
    <row r="2" spans="1:15" x14ac:dyDescent="0.3">
      <c r="B2" s="3" t="s">
        <v>2</v>
      </c>
      <c r="L2" s="3" t="s">
        <v>3</v>
      </c>
      <c r="M2" s="3" t="s">
        <v>4</v>
      </c>
      <c r="N2" s="3" t="s">
        <v>5</v>
      </c>
      <c r="O2" s="3" t="s">
        <v>6</v>
      </c>
    </row>
    <row r="3" spans="1:15" x14ac:dyDescent="0.3">
      <c r="A3" s="3" t="s">
        <v>7</v>
      </c>
      <c r="B3">
        <v>0.04</v>
      </c>
      <c r="C3" s="4" t="s">
        <v>8</v>
      </c>
      <c r="K3" s="3" t="s">
        <v>7</v>
      </c>
      <c r="L3">
        <v>15.833299999999999</v>
      </c>
      <c r="M3">
        <v>2477.0700000000002</v>
      </c>
      <c r="N3">
        <v>-39.94</v>
      </c>
      <c r="O3">
        <v>309.2</v>
      </c>
    </row>
    <row r="4" spans="1:15" x14ac:dyDescent="0.3">
      <c r="A4" s="3" t="s">
        <v>9</v>
      </c>
      <c r="B4">
        <v>0.4</v>
      </c>
      <c r="C4" s="4" t="s">
        <v>10</v>
      </c>
      <c r="K4" s="3" t="s">
        <v>9</v>
      </c>
      <c r="L4">
        <v>15.836600000000001</v>
      </c>
      <c r="M4">
        <v>2697.55</v>
      </c>
      <c r="N4">
        <v>-48.78</v>
      </c>
      <c r="O4">
        <v>341.9</v>
      </c>
    </row>
    <row r="5" spans="1:15" x14ac:dyDescent="0.3">
      <c r="A5" s="3" t="s">
        <v>11</v>
      </c>
      <c r="B5">
        <v>0.02</v>
      </c>
      <c r="C5" s="4" t="s">
        <v>12</v>
      </c>
      <c r="K5" s="3" t="s">
        <v>11</v>
      </c>
      <c r="L5">
        <v>15.8261</v>
      </c>
      <c r="M5">
        <v>2845.06</v>
      </c>
      <c r="N5">
        <v>-53.6</v>
      </c>
      <c r="O5">
        <v>363.2</v>
      </c>
    </row>
    <row r="6" spans="1:15" x14ac:dyDescent="0.3">
      <c r="A6" s="3" t="s">
        <v>13</v>
      </c>
      <c r="B6">
        <v>0.48</v>
      </c>
      <c r="C6" s="4" t="s">
        <v>14</v>
      </c>
      <c r="K6" s="3" t="s">
        <v>13</v>
      </c>
      <c r="L6">
        <v>15.873699999999999</v>
      </c>
      <c r="M6">
        <v>2911.32</v>
      </c>
      <c r="N6">
        <v>-56.51</v>
      </c>
      <c r="O6">
        <v>371.6</v>
      </c>
    </row>
    <row r="7" spans="1:15" x14ac:dyDescent="0.3">
      <c r="A7" s="3" t="s">
        <v>15</v>
      </c>
      <c r="B7">
        <v>0.06</v>
      </c>
      <c r="C7" s="4" t="s">
        <v>16</v>
      </c>
      <c r="K7" s="3" t="s">
        <v>15</v>
      </c>
      <c r="L7">
        <v>15.942600000000001</v>
      </c>
      <c r="M7">
        <v>3120.29</v>
      </c>
      <c r="N7">
        <v>-63.63</v>
      </c>
      <c r="O7">
        <v>398.8</v>
      </c>
    </row>
    <row r="8" spans="1:15" x14ac:dyDescent="0.3">
      <c r="A8" s="3" t="s">
        <v>17</v>
      </c>
      <c r="B8">
        <v>100</v>
      </c>
    </row>
    <row r="9" spans="1:15" x14ac:dyDescent="0.3">
      <c r="A9" s="3" t="s">
        <v>18</v>
      </c>
      <c r="B9">
        <v>1</v>
      </c>
    </row>
    <row r="10" spans="1:15" ht="15" thickBot="1" x14ac:dyDescent="0.35"/>
    <row r="11" spans="1:15" ht="15" thickBot="1" x14ac:dyDescent="0.35">
      <c r="A11" s="5" t="s">
        <v>19</v>
      </c>
      <c r="B11" s="6" t="s">
        <v>20</v>
      </c>
      <c r="C11" s="6"/>
      <c r="D11" s="6"/>
      <c r="E11" s="6"/>
      <c r="F11" s="6"/>
      <c r="G11" s="6"/>
      <c r="H11" s="6"/>
      <c r="I11" s="7"/>
    </row>
    <row r="13" spans="1:15" x14ac:dyDescent="0.3">
      <c r="B13" s="3" t="s">
        <v>2</v>
      </c>
      <c r="C13" s="8" t="s">
        <v>21</v>
      </c>
    </row>
    <row r="14" spans="1:15" x14ac:dyDescent="0.3">
      <c r="A14" s="3" t="s">
        <v>7</v>
      </c>
      <c r="B14">
        <v>0.04</v>
      </c>
      <c r="C14">
        <v>1</v>
      </c>
    </row>
    <row r="15" spans="1:15" x14ac:dyDescent="0.3">
      <c r="A15" s="3" t="s">
        <v>9</v>
      </c>
      <c r="B15">
        <v>0.4</v>
      </c>
      <c r="C15">
        <v>0.98</v>
      </c>
    </row>
    <row r="16" spans="1:15" x14ac:dyDescent="0.3">
      <c r="A16" s="3" t="s">
        <v>11</v>
      </c>
      <c r="B16">
        <v>0.02</v>
      </c>
      <c r="C16" s="9">
        <f>'2a Iterazione'!B96</f>
        <v>0.18500577015106867</v>
      </c>
      <c r="D16" s="10" t="s">
        <v>66</v>
      </c>
      <c r="E16" s="10"/>
      <c r="F16" s="10"/>
    </row>
    <row r="17" spans="1:9" x14ac:dyDescent="0.3">
      <c r="A17" s="3" t="s">
        <v>13</v>
      </c>
      <c r="B17">
        <v>0.48</v>
      </c>
      <c r="C17">
        <v>0.01</v>
      </c>
    </row>
    <row r="18" spans="1:9" x14ac:dyDescent="0.3">
      <c r="A18" s="3" t="s">
        <v>15</v>
      </c>
      <c r="B18">
        <v>0.06</v>
      </c>
      <c r="C18">
        <v>0</v>
      </c>
    </row>
    <row r="19" spans="1:9" ht="15" thickBot="1" x14ac:dyDescent="0.35"/>
    <row r="20" spans="1:9" ht="15" thickBot="1" x14ac:dyDescent="0.35">
      <c r="A20" s="5" t="s">
        <v>23</v>
      </c>
      <c r="B20" s="6" t="s">
        <v>24</v>
      </c>
      <c r="C20" s="6"/>
      <c r="D20" s="6"/>
      <c r="E20" s="6"/>
      <c r="F20" s="6"/>
      <c r="G20" s="6"/>
      <c r="H20" s="6"/>
      <c r="I20" s="7"/>
    </row>
    <row r="22" spans="1:9" x14ac:dyDescent="0.3">
      <c r="A22" s="3" t="s">
        <v>25</v>
      </c>
      <c r="B22">
        <f>$B$8*(B14*C14+B15*C15+B16*C16+B17*C17+B18*C18)</f>
        <v>44.050011540302144</v>
      </c>
      <c r="E22" s="3" t="s">
        <v>2</v>
      </c>
      <c r="F22" s="3" t="s">
        <v>26</v>
      </c>
      <c r="G22" s="3" t="s">
        <v>27</v>
      </c>
    </row>
    <row r="23" spans="1:9" x14ac:dyDescent="0.3">
      <c r="A23" s="3" t="s">
        <v>28</v>
      </c>
      <c r="B23">
        <f>B8-B22</f>
        <v>55.949988459697856</v>
      </c>
      <c r="D23" s="3" t="s">
        <v>7</v>
      </c>
      <c r="E23">
        <v>0.04</v>
      </c>
      <c r="F23">
        <f>$B$8*E23*C14/$B$22</f>
        <v>9.0805878594159464E-2</v>
      </c>
      <c r="G23">
        <f>$B$8*E23*(1-C14)/$B$23</f>
        <v>0</v>
      </c>
      <c r="H23" s="4" t="s">
        <v>8</v>
      </c>
    </row>
    <row r="24" spans="1:9" x14ac:dyDescent="0.3">
      <c r="D24" s="3" t="s">
        <v>9</v>
      </c>
      <c r="E24">
        <v>0.4</v>
      </c>
      <c r="F24">
        <f>$B$8*E24*C15/$B$22</f>
        <v>0.88989761022276281</v>
      </c>
      <c r="G24">
        <f>$B$8*E24*(1-C15)/$B$23</f>
        <v>1.4298483735635803E-2</v>
      </c>
      <c r="H24" s="4" t="s">
        <v>10</v>
      </c>
    </row>
    <row r="25" spans="1:9" x14ac:dyDescent="0.3">
      <c r="D25" s="3" t="s">
        <v>11</v>
      </c>
      <c r="E25">
        <v>0.02</v>
      </c>
      <c r="F25">
        <f>$B$8*E25*C16/$B$22</f>
        <v>8.399805751778457E-3</v>
      </c>
      <c r="G25">
        <f>$B$8*E25*(1-C16)/$B$23</f>
        <v>2.9132954350329907E-2</v>
      </c>
      <c r="H25" s="4" t="s">
        <v>12</v>
      </c>
    </row>
    <row r="26" spans="1:9" x14ac:dyDescent="0.3">
      <c r="D26" s="3" t="s">
        <v>13</v>
      </c>
      <c r="E26">
        <v>0.48</v>
      </c>
      <c r="F26">
        <f>$B$8*E26*C17/$B$22</f>
        <v>1.0896705431299137E-2</v>
      </c>
      <c r="G26">
        <f>$B$8*E26*(1-C17)/$B$23</f>
        <v>0.84932993389676592</v>
      </c>
      <c r="H26" s="4" t="s">
        <v>14</v>
      </c>
    </row>
    <row r="27" spans="1:9" x14ac:dyDescent="0.3">
      <c r="D27" s="3" t="s">
        <v>15</v>
      </c>
      <c r="E27">
        <v>0.06</v>
      </c>
      <c r="F27">
        <f>$B$8*E27*C18/$B$22</f>
        <v>0</v>
      </c>
      <c r="G27">
        <f>$B$8*E27*(1-C18)/$B$23</f>
        <v>0.10723862801726844</v>
      </c>
      <c r="H27" s="4" t="s">
        <v>16</v>
      </c>
    </row>
    <row r="28" spans="1:9" ht="15" thickBot="1" x14ac:dyDescent="0.35"/>
    <row r="29" spans="1:9" ht="15" thickBot="1" x14ac:dyDescent="0.35">
      <c r="A29" s="5" t="s">
        <v>29</v>
      </c>
      <c r="B29" s="6" t="s">
        <v>30</v>
      </c>
      <c r="C29" s="6"/>
      <c r="D29" s="6"/>
      <c r="E29" s="6"/>
      <c r="F29" s="6"/>
      <c r="G29" s="6"/>
      <c r="H29" s="6"/>
      <c r="I29" s="7"/>
    </row>
    <row r="31" spans="1:9" x14ac:dyDescent="0.3">
      <c r="B31" s="11" t="s">
        <v>31</v>
      </c>
      <c r="C31" s="3" t="s">
        <v>32</v>
      </c>
      <c r="E31" s="12" t="s">
        <v>33</v>
      </c>
      <c r="F31" s="13">
        <v>340.87046954981793</v>
      </c>
    </row>
    <row r="32" spans="1:9" x14ac:dyDescent="0.3">
      <c r="A32" s="3" t="s">
        <v>7</v>
      </c>
      <c r="B32" cm="1">
        <f t="array" ref="B32">[1]!Antoine(L3,M3,N3,$F$31,EXP(1),"mmHg","K","atm")</f>
        <v>2.6342847252325288</v>
      </c>
      <c r="C32">
        <f>F23/B32</f>
        <v>3.4470791150392449E-2</v>
      </c>
      <c r="E32" s="3" t="s">
        <v>34</v>
      </c>
      <c r="F32" s="18">
        <f>SUM(C32:C36)-1/B9</f>
        <v>1.0369483049998962E-13</v>
      </c>
    </row>
    <row r="33" spans="1:6" x14ac:dyDescent="0.3">
      <c r="A33" s="3" t="s">
        <v>9</v>
      </c>
      <c r="B33" cm="1">
        <f t="array" ref="B33">[1]!Antoine(L4,M4,N4,$F$31,EXP(1),"mmHg","K","atm")</f>
        <v>0.9684658928094233</v>
      </c>
      <c r="C33">
        <f t="shared" ref="C33:C36" si="0">F24/B33</f>
        <v>0.9188734645484089</v>
      </c>
    </row>
    <row r="34" spans="1:6" x14ac:dyDescent="0.3">
      <c r="A34" s="3" t="s">
        <v>11</v>
      </c>
      <c r="B34" cm="1">
        <f t="array" ref="B34">[1]!Antoine(L5,M5,N5,$F$31,EXP(1),"mmHg","K","atm")</f>
        <v>0.49115960388869656</v>
      </c>
      <c r="C34">
        <f t="shared" si="0"/>
        <v>1.7101988203577848E-2</v>
      </c>
    </row>
    <row r="35" spans="1:6" x14ac:dyDescent="0.3">
      <c r="A35" s="3" t="s">
        <v>13</v>
      </c>
      <c r="B35" cm="1">
        <f t="array" ref="B35">[1]!Antoine(L6,M6,N6,$F$31,EXP(1),"mmHg","K","atm")</f>
        <v>0.36870797049509968</v>
      </c>
      <c r="C35">
        <f t="shared" si="0"/>
        <v>2.9553756097724392E-2</v>
      </c>
    </row>
    <row r="36" spans="1:6" x14ac:dyDescent="0.3">
      <c r="A36" s="3" t="s">
        <v>15</v>
      </c>
      <c r="B36" cm="1">
        <f t="array" ref="B36">[1]!Antoine(L7,M7,N7,$F$31,EXP(1),"mmHg","K","atm")</f>
        <v>0.14291106975384915</v>
      </c>
      <c r="C36">
        <f t="shared" si="0"/>
        <v>0</v>
      </c>
    </row>
    <row r="37" spans="1:6" x14ac:dyDescent="0.3">
      <c r="A37" s="3"/>
    </row>
    <row r="38" spans="1:6" x14ac:dyDescent="0.3">
      <c r="B38" s="11" t="s">
        <v>31</v>
      </c>
      <c r="C38" s="3" t="s">
        <v>35</v>
      </c>
      <c r="E38" s="12" t="s">
        <v>36</v>
      </c>
      <c r="F38" s="13">
        <v>352.92454625630967</v>
      </c>
    </row>
    <row r="39" spans="1:6" x14ac:dyDescent="0.3">
      <c r="A39" s="3" t="s">
        <v>7</v>
      </c>
      <c r="B39" cm="1">
        <f t="array" ref="B39">[1]!Antoine(L3,M3,N3,$F$38,EXP(1),"mmHg","K","atm")</f>
        <v>3.6169428303742466</v>
      </c>
      <c r="C39">
        <f>B39*E23</f>
        <v>0.14467771321496986</v>
      </c>
      <c r="E39" s="3" t="s">
        <v>34</v>
      </c>
      <c r="F39" s="18">
        <f>SUM(C39:C43)-B9</f>
        <v>-1.4084566846150892E-10</v>
      </c>
    </row>
    <row r="40" spans="1:6" x14ac:dyDescent="0.3">
      <c r="A40" s="3" t="s">
        <v>9</v>
      </c>
      <c r="B40" cm="1">
        <f t="array" ref="B40">[1]!Antoine(L4,M4,N4,$F$38,EXP(1),"mmHg","K","atm")</f>
        <v>1.3965138339444212</v>
      </c>
      <c r="C40">
        <f t="shared" ref="C40:C43" si="1">B40*E24</f>
        <v>0.55860553357776854</v>
      </c>
    </row>
    <row r="41" spans="1:6" x14ac:dyDescent="0.3">
      <c r="A41" s="3" t="s">
        <v>11</v>
      </c>
      <c r="B41" cm="1">
        <f t="array" ref="B41">[1]!Antoine(L5,M5,N5,$F$38,EXP(1),"mmHg","K","atm")</f>
        <v>0.731870094823591</v>
      </c>
      <c r="C41">
        <f t="shared" si="1"/>
        <v>1.463740189647182E-2</v>
      </c>
    </row>
    <row r="42" spans="1:6" x14ac:dyDescent="0.3">
      <c r="A42" s="3" t="s">
        <v>13</v>
      </c>
      <c r="B42" cm="1">
        <f t="array" ref="B42">[1]!Antoine(L6,M6,N6,$F$38,EXP(1),"mmHg","K","atm")</f>
        <v>0.55911303068627438</v>
      </c>
      <c r="C42">
        <f t="shared" si="1"/>
        <v>0.26837425472941168</v>
      </c>
    </row>
    <row r="43" spans="1:6" x14ac:dyDescent="0.3">
      <c r="A43" s="3" t="s">
        <v>15</v>
      </c>
      <c r="B43" cm="1">
        <f t="array" ref="B43">[1]!Antoine(L7,M7,N7,$F$38,EXP(1),"mmHg","K","atm")</f>
        <v>0.22841827400887613</v>
      </c>
      <c r="C43">
        <f t="shared" si="1"/>
        <v>1.3705096440532567E-2</v>
      </c>
    </row>
    <row r="45" spans="1:6" x14ac:dyDescent="0.3">
      <c r="B45" s="11" t="s">
        <v>31</v>
      </c>
      <c r="C45" s="3" t="s">
        <v>37</v>
      </c>
      <c r="E45" s="12" t="s">
        <v>38</v>
      </c>
      <c r="F45" s="13">
        <v>372.72386040873204</v>
      </c>
    </row>
    <row r="46" spans="1:6" x14ac:dyDescent="0.3">
      <c r="A46" s="3" t="s">
        <v>7</v>
      </c>
      <c r="B46" cm="1">
        <f t="array" ref="B46">[1]!Antoine(L3,M3,N3,$F$45,EXP(1),"mmHg","K","atm")</f>
        <v>5.7921386409959457</v>
      </c>
      <c r="C46">
        <f>B46*G23</f>
        <v>0</v>
      </c>
      <c r="E46" s="3" t="s">
        <v>34</v>
      </c>
      <c r="F46" s="18">
        <f>SUM(C46:C50)-B9</f>
        <v>1.1566182678279802E-8</v>
      </c>
    </row>
    <row r="47" spans="1:6" x14ac:dyDescent="0.3">
      <c r="A47" s="3" t="s">
        <v>9</v>
      </c>
      <c r="B47" cm="1">
        <f t="array" ref="B47">[1]!Antoine(L4,M4,N4,$F$45,EXP(1),"mmHg","K","atm")</f>
        <v>2.4014364984325836</v>
      </c>
      <c r="C47">
        <f t="shared" ref="C47:C50" si="2">B47*G24</f>
        <v>3.4336900715000493E-2</v>
      </c>
    </row>
    <row r="48" spans="1:6" x14ac:dyDescent="0.3">
      <c r="A48" s="3" t="s">
        <v>11</v>
      </c>
      <c r="B48" cm="1">
        <f t="array" ref="B48">[1]!Antoine(L5,M5,N5,$F$45,EXP(1),"mmHg","K","atm")</f>
        <v>1.3199049874958573</v>
      </c>
      <c r="C48">
        <f t="shared" si="2"/>
        <v>3.8452731747489574E-2</v>
      </c>
    </row>
    <row r="49" spans="1:9" x14ac:dyDescent="0.3">
      <c r="A49" s="3" t="s">
        <v>13</v>
      </c>
      <c r="B49" cm="1">
        <f t="array" ref="B49">[1]!Antoine(L6,M6,N6,$F$45,EXP(1),"mmHg","K","atm")</f>
        <v>1.0341444964173958</v>
      </c>
      <c r="C49">
        <f t="shared" si="2"/>
        <v>0.87832987678189112</v>
      </c>
    </row>
    <row r="50" spans="1:9" x14ac:dyDescent="0.3">
      <c r="A50" s="3" t="s">
        <v>15</v>
      </c>
      <c r="B50" cm="1">
        <f t="array" ref="B50">[1]!Antoine(L7,M7,N7,$F$45,EXP(1),"mmHg","K","atm")</f>
        <v>0.45581059013483893</v>
      </c>
      <c r="C50">
        <f t="shared" si="2"/>
        <v>4.8880502321801599E-2</v>
      </c>
    </row>
    <row r="51" spans="1:9" ht="15" thickBot="1" x14ac:dyDescent="0.35"/>
    <row r="52" spans="1:9" ht="15" thickBot="1" x14ac:dyDescent="0.35">
      <c r="A52" s="5" t="s">
        <v>39</v>
      </c>
      <c r="B52" s="6" t="s">
        <v>40</v>
      </c>
      <c r="C52" s="6"/>
      <c r="D52" s="6"/>
      <c r="E52" s="6"/>
      <c r="F52" s="6"/>
      <c r="G52" s="6"/>
      <c r="H52" s="6"/>
      <c r="I52" s="7"/>
    </row>
    <row r="54" spans="1:9" x14ac:dyDescent="0.3">
      <c r="B54" s="3" t="s">
        <v>41</v>
      </c>
      <c r="C54" s="3" t="s">
        <v>42</v>
      </c>
      <c r="D54" s="3" t="s">
        <v>43</v>
      </c>
      <c r="F54" s="3" t="s">
        <v>44</v>
      </c>
    </row>
    <row r="55" spans="1:9" x14ac:dyDescent="0.3">
      <c r="A55" s="3" t="s">
        <v>7</v>
      </c>
      <c r="B55">
        <f>B32/$B$35</f>
        <v>7.1446373174282645</v>
      </c>
      <c r="C55">
        <f>B39/$B$42</f>
        <v>6.4690726773702405</v>
      </c>
      <c r="D55">
        <f>B46/$B$49</f>
        <v>5.6008987729101198</v>
      </c>
      <c r="F55">
        <f>PRODUCT(B55:D55)^(1/3)</f>
        <v>6.3732357044619228</v>
      </c>
      <c r="G55" s="4" t="s">
        <v>8</v>
      </c>
    </row>
    <row r="56" spans="1:9" x14ac:dyDescent="0.3">
      <c r="A56" s="3" t="s">
        <v>9</v>
      </c>
      <c r="B56">
        <f t="shared" ref="B56:B59" si="3">B33/$B$35</f>
        <v>2.6266475647623535</v>
      </c>
      <c r="C56">
        <f t="shared" ref="C56:C59" si="4">B40/$B$42</f>
        <v>2.4977307937722228</v>
      </c>
      <c r="D56">
        <f t="shared" ref="D56:D59" si="5">B47/$B$49</f>
        <v>2.322147926863142</v>
      </c>
      <c r="F56">
        <f t="shared" ref="F56:F59" si="6">PRODUCT(B56:D56)^(1/3)</f>
        <v>2.4790147160596923</v>
      </c>
      <c r="G56" s="4" t="s">
        <v>10</v>
      </c>
    </row>
    <row r="57" spans="1:9" x14ac:dyDescent="0.3">
      <c r="A57" s="3" t="s">
        <v>11</v>
      </c>
      <c r="B57">
        <f t="shared" si="3"/>
        <v>1.3321100795005036</v>
      </c>
      <c r="C57">
        <f t="shared" si="4"/>
        <v>1.3089841492788474</v>
      </c>
      <c r="D57">
        <f t="shared" si="5"/>
        <v>1.2763254961646331</v>
      </c>
      <c r="F57">
        <f t="shared" si="6"/>
        <v>1.305605534250956</v>
      </c>
      <c r="G57" s="4" t="s">
        <v>12</v>
      </c>
    </row>
    <row r="58" spans="1:9" x14ac:dyDescent="0.3">
      <c r="A58" s="3" t="s">
        <v>13</v>
      </c>
      <c r="B58">
        <f t="shared" si="3"/>
        <v>1</v>
      </c>
      <c r="C58">
        <f t="shared" si="4"/>
        <v>1</v>
      </c>
      <c r="D58">
        <f t="shared" si="5"/>
        <v>1</v>
      </c>
      <c r="F58">
        <f t="shared" si="6"/>
        <v>1</v>
      </c>
      <c r="G58" s="4" t="s">
        <v>14</v>
      </c>
    </row>
    <row r="59" spans="1:9" x14ac:dyDescent="0.3">
      <c r="A59" s="3" t="s">
        <v>15</v>
      </c>
      <c r="B59">
        <f t="shared" si="3"/>
        <v>0.38759962135331305</v>
      </c>
      <c r="C59">
        <f t="shared" si="4"/>
        <v>0.40853684581185268</v>
      </c>
      <c r="D59">
        <f t="shared" si="5"/>
        <v>0.44076102683320489</v>
      </c>
      <c r="F59">
        <f t="shared" si="6"/>
        <v>0.41172375085537449</v>
      </c>
      <c r="G59" s="4" t="s">
        <v>16</v>
      </c>
    </row>
    <row r="60" spans="1:9" ht="15" thickBot="1" x14ac:dyDescent="0.35"/>
    <row r="61" spans="1:9" ht="15" thickBot="1" x14ac:dyDescent="0.35">
      <c r="A61" s="5" t="s">
        <v>45</v>
      </c>
      <c r="B61" s="6" t="s">
        <v>46</v>
      </c>
      <c r="C61" s="6"/>
      <c r="D61" s="6"/>
      <c r="E61" s="6"/>
      <c r="F61" s="6"/>
      <c r="G61" s="6"/>
      <c r="H61" s="6"/>
      <c r="I61" s="7"/>
    </row>
    <row r="62" spans="1:9" x14ac:dyDescent="0.3">
      <c r="A62" s="3"/>
      <c r="B62" s="8"/>
      <c r="C62" s="8"/>
      <c r="D62" s="8"/>
      <c r="E62" s="8"/>
      <c r="F62" s="8"/>
      <c r="G62" s="8"/>
      <c r="H62" s="8"/>
      <c r="I62" s="8"/>
    </row>
    <row r="63" spans="1:9" x14ac:dyDescent="0.3">
      <c r="B63" s="14" t="s">
        <v>50</v>
      </c>
      <c r="C63" s="3" t="s">
        <v>47</v>
      </c>
    </row>
    <row r="64" spans="1:9" x14ac:dyDescent="0.3">
      <c r="A64" s="3" t="s">
        <v>48</v>
      </c>
      <c r="B64">
        <v>1.5144404664962967</v>
      </c>
      <c r="C64" s="18" cm="1">
        <f t="array" ref="C64">[1]!underwood_1(F55:F59,E23:E27,1,B64,5)</f>
        <v>5.9267419343783656E-8</v>
      </c>
    </row>
    <row r="65" spans="1:9" x14ac:dyDescent="0.3">
      <c r="A65" s="3" t="s">
        <v>49</v>
      </c>
      <c r="B65">
        <v>1.2763079004404894</v>
      </c>
      <c r="C65" s="18" cm="1">
        <f t="array" ref="C65">[1]!underwood_1(F55:F59,E23:E27,1,B65,5)</f>
        <v>1.6341063918678955E-11</v>
      </c>
    </row>
    <row r="67" spans="1:9" ht="15" thickBot="1" x14ac:dyDescent="0.35"/>
    <row r="68" spans="1:9" ht="15" thickBot="1" x14ac:dyDescent="0.35">
      <c r="A68" s="5" t="s">
        <v>51</v>
      </c>
      <c r="B68" s="6" t="s">
        <v>52</v>
      </c>
      <c r="C68" s="6"/>
      <c r="D68" s="6"/>
      <c r="E68" s="6"/>
      <c r="F68" s="6"/>
      <c r="G68" s="6"/>
      <c r="H68" s="6"/>
      <c r="I68" s="7"/>
    </row>
    <row r="70" spans="1:9" x14ac:dyDescent="0.3">
      <c r="A70" s="11" t="s">
        <v>53</v>
      </c>
      <c r="B70">
        <f>B22*F26/B23/G26</f>
        <v>1.0101010101010102E-2</v>
      </c>
    </row>
    <row r="71" spans="1:9" x14ac:dyDescent="0.3">
      <c r="A71" s="11" t="s">
        <v>54</v>
      </c>
      <c r="B71" cm="1">
        <f t="array" ref="B71">[1]!Nmin_multicomponente(F24,G24,F26,G26,F56)</f>
        <v>9.3482795035696853</v>
      </c>
    </row>
    <row r="72" spans="1:9" x14ac:dyDescent="0.3">
      <c r="A72" s="11" t="s">
        <v>55</v>
      </c>
      <c r="B72" cm="1">
        <f t="array" ref="B72">[1]!xD_Nmin(B71,B8,B22,F57,B5,F23:F27,F26,G26,3,5)</f>
        <v>4.9605736724607679E-3</v>
      </c>
    </row>
    <row r="76" spans="1:9" ht="15" thickBot="1" x14ac:dyDescent="0.35"/>
    <row r="77" spans="1:9" ht="15" thickBot="1" x14ac:dyDescent="0.35">
      <c r="A77" s="5" t="s">
        <v>56</v>
      </c>
      <c r="B77" s="6" t="s">
        <v>57</v>
      </c>
      <c r="C77" s="6"/>
      <c r="D77" s="6"/>
      <c r="E77" s="6"/>
      <c r="F77" s="6"/>
      <c r="G77" s="6"/>
      <c r="H77" s="6"/>
      <c r="I77" s="7"/>
    </row>
    <row r="78" spans="1:9" x14ac:dyDescent="0.3">
      <c r="A78" s="15"/>
      <c r="B78" s="16"/>
      <c r="C78" s="16"/>
      <c r="D78" s="16"/>
      <c r="E78" s="16"/>
      <c r="F78" s="16"/>
      <c r="G78" s="16"/>
      <c r="H78" s="16"/>
      <c r="I78" s="16"/>
    </row>
    <row r="79" spans="1:9" x14ac:dyDescent="0.3">
      <c r="B79" s="3" t="s">
        <v>59</v>
      </c>
      <c r="C79" s="3" t="s">
        <v>47</v>
      </c>
      <c r="E79" s="3" t="s">
        <v>60</v>
      </c>
    </row>
    <row r="80" spans="1:9" x14ac:dyDescent="0.3">
      <c r="A80" s="3" t="s">
        <v>7</v>
      </c>
      <c r="B80">
        <f>F23</f>
        <v>9.0805878594159464E-2</v>
      </c>
      <c r="C80" s="18" cm="1">
        <f t="array" ref="C80">[1]!underwood_2(B86,F55:F59,B80:B84,B64,5)</f>
        <v>0</v>
      </c>
      <c r="E80">
        <f>SQRT(C80^2+C81^2)</f>
        <v>0</v>
      </c>
    </row>
    <row r="81" spans="1:9" x14ac:dyDescent="0.3">
      <c r="A81" s="3" t="s">
        <v>9</v>
      </c>
      <c r="B81">
        <f t="shared" ref="B81" si="7">F24</f>
        <v>0.88989761022276281</v>
      </c>
      <c r="C81" s="18" cm="1">
        <f t="array" ref="C81">[1]!underwood_2(B86,F55:F59,B80:B84,B65,5)</f>
        <v>0</v>
      </c>
    </row>
    <row r="82" spans="1:9" x14ac:dyDescent="0.3">
      <c r="A82" s="3" t="s">
        <v>11</v>
      </c>
      <c r="B82" s="17">
        <v>9.3801869152072715E-3</v>
      </c>
    </row>
    <row r="83" spans="1:9" x14ac:dyDescent="0.3">
      <c r="A83" s="3" t="s">
        <v>13</v>
      </c>
      <c r="B83">
        <f t="shared" ref="B83:B84" si="8">F26</f>
        <v>1.0896705431299137E-2</v>
      </c>
    </row>
    <row r="84" spans="1:9" x14ac:dyDescent="0.3">
      <c r="A84" s="3" t="s">
        <v>15</v>
      </c>
      <c r="B84">
        <f t="shared" si="8"/>
        <v>0</v>
      </c>
    </row>
    <row r="86" spans="1:9" x14ac:dyDescent="0.3">
      <c r="A86" t="s">
        <v>58</v>
      </c>
      <c r="B86" s="17">
        <v>1.3263751794994683</v>
      </c>
    </row>
    <row r="88" spans="1:9" ht="15" thickBot="1" x14ac:dyDescent="0.35"/>
    <row r="89" spans="1:9" ht="15" thickBot="1" x14ac:dyDescent="0.35">
      <c r="A89" s="5" t="s">
        <v>61</v>
      </c>
      <c r="B89" s="6" t="s">
        <v>62</v>
      </c>
      <c r="C89" s="6"/>
      <c r="D89" s="6"/>
      <c r="E89" s="6"/>
      <c r="F89" s="6"/>
      <c r="G89" s="6"/>
      <c r="H89" s="6"/>
      <c r="I89" s="7"/>
    </row>
    <row r="91" spans="1:9" x14ac:dyDescent="0.3">
      <c r="A91" s="11" t="s">
        <v>63</v>
      </c>
      <c r="B91" cm="1">
        <f t="array" ref="B91">[1]!xD_new_multicomponente(B86,B93,B82,B72)</f>
        <v>8.3997650674936825E-3</v>
      </c>
    </row>
    <row r="92" spans="1:9" x14ac:dyDescent="0.3">
      <c r="A92" s="11"/>
    </row>
    <row r="93" spans="1:9" x14ac:dyDescent="0.3">
      <c r="A93" s="11" t="s">
        <v>64</v>
      </c>
      <c r="B93">
        <v>1.5</v>
      </c>
    </row>
    <row r="96" spans="1:9" x14ac:dyDescent="0.3">
      <c r="A96" t="s">
        <v>65</v>
      </c>
      <c r="B96">
        <f>B91*B22/B5/B8</f>
        <v>0.18500487407946176</v>
      </c>
    </row>
  </sheetData>
  <mergeCells count="11">
    <mergeCell ref="B52:I52"/>
    <mergeCell ref="B61:I61"/>
    <mergeCell ref="B68:I68"/>
    <mergeCell ref="B77:I77"/>
    <mergeCell ref="B89:I89"/>
    <mergeCell ref="A1:H1"/>
    <mergeCell ref="K1:O1"/>
    <mergeCell ref="B11:I11"/>
    <mergeCell ref="D16:F16"/>
    <mergeCell ref="B20:I20"/>
    <mergeCell ref="B29:I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1a Iterazione</vt:lpstr>
      <vt:lpstr>2a Iterazione</vt:lpstr>
      <vt:lpstr>3a Iterazione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Ferretti</dc:creator>
  <cp:lastModifiedBy>Elia Ferretti</cp:lastModifiedBy>
  <dcterms:created xsi:type="dcterms:W3CDTF">2022-06-10T20:01:46Z</dcterms:created>
  <dcterms:modified xsi:type="dcterms:W3CDTF">2022-06-10T20:52:03Z</dcterms:modified>
</cp:coreProperties>
</file>