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elia_marcantognini_studio_unibo_it/Documents/Operational Analytics/Lab/"/>
    </mc:Choice>
  </mc:AlternateContent>
  <xr:revisionPtr revIDLastSave="124" documentId="8_{A2859C3C-CB1D-4ED5-B053-43CD900032A2}" xr6:coauthVersionLast="47" xr6:coauthVersionMax="47" xr10:uidLastSave="{0B12F631-092D-422C-9E5F-8C86DACA88A1}"/>
  <bookViews>
    <workbookView xWindow="-108" yWindow="-108" windowWidth="23256" windowHeight="12456" xr2:uid="{E099C8AE-21A3-41E1-82ED-D1663A8F8DAA}"/>
  </bookViews>
  <sheets>
    <sheet name="FilRouge" sheetId="2" r:id="rId1"/>
    <sheet name="seasonality" sheetId="3" r:id="rId2"/>
  </sheets>
  <definedNames>
    <definedName name="DatiEsterni_1" localSheetId="0" hidden="1">FilRouge!$A$1:$B$21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H25" i="2"/>
  <c r="H24" i="2"/>
  <c r="H23" i="2"/>
  <c r="L16" i="2" s="1"/>
  <c r="J2" i="2"/>
  <c r="J3" i="2"/>
  <c r="K3" i="2" s="1"/>
  <c r="J4" i="2"/>
  <c r="K5" i="2" s="1"/>
  <c r="J5" i="2"/>
  <c r="J6" i="2"/>
  <c r="J7" i="2"/>
  <c r="J8" i="2"/>
  <c r="K8" i="2" s="1"/>
  <c r="J9" i="2"/>
  <c r="K9" i="2" s="1"/>
  <c r="J10" i="2"/>
  <c r="K10" i="2" s="1"/>
  <c r="J11" i="2"/>
  <c r="J12" i="2"/>
  <c r="K12" i="2" s="1"/>
  <c r="J13" i="2"/>
  <c r="J14" i="2"/>
  <c r="K14" i="2" s="1"/>
  <c r="J15" i="2"/>
  <c r="J16" i="2"/>
  <c r="K16" i="2" s="1"/>
  <c r="J17" i="2"/>
  <c r="K17" i="2" s="1"/>
  <c r="J18" i="2"/>
  <c r="K18" i="2" s="1"/>
  <c r="J19" i="2"/>
  <c r="J20" i="2"/>
  <c r="K20" i="2" s="1"/>
  <c r="J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F24" i="2"/>
  <c r="D2" i="2" s="1"/>
  <c r="F23" i="2"/>
  <c r="C6" i="2" s="1"/>
  <c r="E6" i="2" s="1"/>
  <c r="L14" i="2" l="1"/>
  <c r="L6" i="2"/>
  <c r="L15" i="2"/>
  <c r="L5" i="2"/>
  <c r="K21" i="2"/>
  <c r="L13" i="2"/>
  <c r="L20" i="2"/>
  <c r="L12" i="2"/>
  <c r="L4" i="2"/>
  <c r="K4" i="2"/>
  <c r="L7" i="2"/>
  <c r="L21" i="2"/>
  <c r="K15" i="2"/>
  <c r="K7" i="2"/>
  <c r="L19" i="2"/>
  <c r="L11" i="2"/>
  <c r="L3" i="2"/>
  <c r="K13" i="2"/>
  <c r="L18" i="2"/>
  <c r="L10" i="2"/>
  <c r="L2" i="2"/>
  <c r="K6" i="2"/>
  <c r="L17" i="2"/>
  <c r="L9" i="2"/>
  <c r="L8" i="2"/>
  <c r="K19" i="2"/>
  <c r="K11" i="2"/>
  <c r="C15" i="2"/>
  <c r="C21" i="2"/>
  <c r="C13" i="2"/>
  <c r="C5" i="2"/>
  <c r="D17" i="2"/>
  <c r="D9" i="2"/>
  <c r="C4" i="2"/>
  <c r="D16" i="2"/>
  <c r="D8" i="2"/>
  <c r="C3" i="2"/>
  <c r="D15" i="2"/>
  <c r="D7" i="2"/>
  <c r="C2" i="2"/>
  <c r="D14" i="2"/>
  <c r="D6" i="2"/>
  <c r="F6" i="2" s="1"/>
  <c r="C9" i="2"/>
  <c r="D21" i="2"/>
  <c r="D13" i="2"/>
  <c r="D5" i="2"/>
  <c r="C20" i="2"/>
  <c r="C12" i="2"/>
  <c r="C19" i="2"/>
  <c r="C11" i="2"/>
  <c r="C18" i="2"/>
  <c r="C10" i="2"/>
  <c r="C17" i="2"/>
  <c r="C16" i="2"/>
  <c r="C8" i="2"/>
  <c r="D20" i="2"/>
  <c r="D12" i="2"/>
  <c r="D4" i="2"/>
  <c r="C7" i="2"/>
  <c r="D19" i="2"/>
  <c r="D11" i="2"/>
  <c r="D3" i="2"/>
  <c r="C14" i="2"/>
  <c r="D18" i="2"/>
  <c r="D10" i="2"/>
  <c r="F5" i="2" l="1"/>
  <c r="E5" i="2"/>
  <c r="E7" i="2"/>
  <c r="F7" i="2"/>
  <c r="F11" i="2"/>
  <c r="E11" i="2"/>
  <c r="F4" i="2"/>
  <c r="E4" i="2"/>
  <c r="E19" i="2"/>
  <c r="F19" i="2"/>
  <c r="F14" i="2"/>
  <c r="E14" i="2"/>
  <c r="F20" i="2"/>
  <c r="E20" i="2"/>
  <c r="E16" i="2"/>
  <c r="F16" i="2"/>
  <c r="F13" i="2"/>
  <c r="E13" i="2"/>
  <c r="E9" i="2"/>
  <c r="F9" i="2"/>
  <c r="F3" i="2"/>
  <c r="E3" i="2"/>
  <c r="F21" i="2"/>
  <c r="E21" i="2"/>
  <c r="E18" i="2"/>
  <c r="F18" i="2"/>
  <c r="F12" i="2"/>
  <c r="E12" i="2"/>
  <c r="F2" i="2"/>
  <c r="E2" i="2"/>
  <c r="F8" i="2"/>
  <c r="E8" i="2"/>
  <c r="E17" i="2"/>
  <c r="F17" i="2"/>
  <c r="F10" i="2"/>
  <c r="E10" i="2"/>
  <c r="F15" i="2"/>
  <c r="E15" i="2"/>
  <c r="F25" i="2" l="1"/>
  <c r="F26" i="2" l="1"/>
  <c r="G2" i="2" s="1"/>
  <c r="H2" i="2" s="1"/>
  <c r="G18" i="2"/>
  <c r="H18" i="2" s="1"/>
  <c r="G14" i="2" l="1"/>
  <c r="H14" i="2" s="1"/>
  <c r="G11" i="2"/>
  <c r="H11" i="2" s="1"/>
  <c r="G6" i="2"/>
  <c r="H6" i="2" s="1"/>
  <c r="G5" i="2"/>
  <c r="H5" i="2" s="1"/>
  <c r="G21" i="2"/>
  <c r="H21" i="2" s="1"/>
  <c r="G10" i="2"/>
  <c r="H10" i="2" s="1"/>
  <c r="G20" i="2"/>
  <c r="H20" i="2" s="1"/>
  <c r="G17" i="2"/>
  <c r="H17" i="2" s="1"/>
  <c r="G9" i="2"/>
  <c r="H9" i="2" s="1"/>
  <c r="G15" i="2"/>
  <c r="H15" i="2" s="1"/>
  <c r="G16" i="2"/>
  <c r="H16" i="2" s="1"/>
  <c r="G8" i="2"/>
  <c r="H8" i="2" s="1"/>
  <c r="G4" i="2"/>
  <c r="H4" i="2" s="1"/>
  <c r="G13" i="2"/>
  <c r="H13" i="2" s="1"/>
  <c r="G19" i="2"/>
  <c r="H19" i="2" s="1"/>
  <c r="G3" i="2"/>
  <c r="H3" i="2" s="1"/>
  <c r="G12" i="2"/>
  <c r="H12" i="2" s="1"/>
  <c r="G7" i="2"/>
  <c r="H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BE44F5-7DDA-4986-9CF6-69D7A9739E89}" keepAlive="1" name="Query - FilRouge" description="Connessione alla query 'FilRouge' nella cartella di lavoro." type="5" refreshedVersion="8" background="1" saveData="1">
    <dbPr connection="Provider=Microsoft.Mashup.OleDb.1;Data Source=$Workbook$;Location=FilRouge;Extended Properties=&quot;&quot;" command="SELECT * FROM [FilRouge]"/>
  </connection>
</connections>
</file>

<file path=xl/sharedStrings.xml><?xml version="1.0" encoding="utf-8"?>
<sst xmlns="http://schemas.openxmlformats.org/spreadsheetml/2006/main" count="20" uniqueCount="20">
  <si>
    <t>t</t>
  </si>
  <si>
    <t>sales</t>
  </si>
  <si>
    <t>avg(x)</t>
  </si>
  <si>
    <t>avg(y)</t>
  </si>
  <si>
    <t>y-avg(y)</t>
  </si>
  <si>
    <t>x-avg(x)</t>
  </si>
  <si>
    <t>(x-avg(x))^2</t>
  </si>
  <si>
    <t>m</t>
  </si>
  <si>
    <t>(x-avg(x))(y-avg(y))</t>
  </si>
  <si>
    <t>q</t>
  </si>
  <si>
    <t>baseline</t>
  </si>
  <si>
    <t>detrend</t>
  </si>
  <si>
    <t>diff</t>
  </si>
  <si>
    <t>log</t>
  </si>
  <si>
    <t>log-diff</t>
  </si>
  <si>
    <t>standardization</t>
  </si>
  <si>
    <t>stddev</t>
  </si>
  <si>
    <t>min</t>
  </si>
  <si>
    <t>max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</si>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</sst>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Linearità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FilRouge!$G$1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FilRouge!$G$2:$G$21</c:f>
              <c:numCache>
                <c:formatCode>General</c:formatCode>
                <c:ptCount val="20"/>
                <c:pt idx="0">
                  <c:v>149.31428571428572</c:v>
                </c:pt>
                <c:pt idx="1">
                  <c:v>175.20225563909773</c:v>
                </c:pt>
                <c:pt idx="2">
                  <c:v>201.09022556390977</c:v>
                </c:pt>
                <c:pt idx="3">
                  <c:v>226.97819548872178</c:v>
                </c:pt>
                <c:pt idx="4">
                  <c:v>252.86616541353382</c:v>
                </c:pt>
                <c:pt idx="5">
                  <c:v>278.75413533834586</c:v>
                </c:pt>
                <c:pt idx="6">
                  <c:v>304.64210526315787</c:v>
                </c:pt>
                <c:pt idx="7">
                  <c:v>330.53007518796994</c:v>
                </c:pt>
                <c:pt idx="8">
                  <c:v>356.41804511278195</c:v>
                </c:pt>
                <c:pt idx="9">
                  <c:v>382.30601503759397</c:v>
                </c:pt>
                <c:pt idx="10">
                  <c:v>408.19398496240598</c:v>
                </c:pt>
                <c:pt idx="11">
                  <c:v>434.08195488721805</c:v>
                </c:pt>
                <c:pt idx="12">
                  <c:v>459.96992481203006</c:v>
                </c:pt>
                <c:pt idx="13">
                  <c:v>485.85789473684207</c:v>
                </c:pt>
                <c:pt idx="14">
                  <c:v>511.74586466165414</c:v>
                </c:pt>
                <c:pt idx="15">
                  <c:v>537.63383458646615</c:v>
                </c:pt>
                <c:pt idx="16">
                  <c:v>563.52180451127811</c:v>
                </c:pt>
                <c:pt idx="17">
                  <c:v>589.40977443609017</c:v>
                </c:pt>
                <c:pt idx="18">
                  <c:v>615.29774436090224</c:v>
                </c:pt>
                <c:pt idx="19">
                  <c:v>641.18571428571431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A-4F90-B162-3EAB2FC0C729}"/>
            </c:ext>
          </c:extLst>
        </c:ser>
        <c:ser>
          <c:idx val="1"/>
          <c:order val="1"/>
          <c:tx>
            <c:strRef>
              <c:f>FilRouge!$B$1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FilRouge!$B$2:$B$21</c:f>
              <c:numCache>
                <c:formatCode>General</c:formatCode>
                <c:ptCount val="20"/>
                <c:pt idx="0">
                  <c:v>128</c:v>
                </c:pt>
                <c:pt idx="1">
                  <c:v>181</c:v>
                </c:pt>
                <c:pt idx="2">
                  <c:v>87</c:v>
                </c:pt>
                <c:pt idx="3">
                  <c:v>219</c:v>
                </c:pt>
                <c:pt idx="4">
                  <c:v>407</c:v>
                </c:pt>
                <c:pt idx="5">
                  <c:v>226</c:v>
                </c:pt>
                <c:pt idx="6">
                  <c:v>214</c:v>
                </c:pt>
                <c:pt idx="7">
                  <c:v>383</c:v>
                </c:pt>
                <c:pt idx="8">
                  <c:v>505</c:v>
                </c:pt>
                <c:pt idx="9">
                  <c:v>387</c:v>
                </c:pt>
                <c:pt idx="10">
                  <c:v>278</c:v>
                </c:pt>
                <c:pt idx="11">
                  <c:v>523</c:v>
                </c:pt>
                <c:pt idx="12">
                  <c:v>572</c:v>
                </c:pt>
                <c:pt idx="13">
                  <c:v>354</c:v>
                </c:pt>
                <c:pt idx="14">
                  <c:v>404</c:v>
                </c:pt>
                <c:pt idx="15">
                  <c:v>673</c:v>
                </c:pt>
                <c:pt idx="16">
                  <c:v>752</c:v>
                </c:pt>
                <c:pt idx="17">
                  <c:v>468</c:v>
                </c:pt>
                <c:pt idx="18">
                  <c:v>419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A-4F90-B162-3EAB2FC0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1504"/>
        <c:axId val="69315440"/>
      </c:lineChart>
      <c:catAx>
        <c:axId val="966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15440"/>
        <c:crosses val="autoZero"/>
        <c:auto val="1"/>
        <c:lblAlgn val="ctr"/>
        <c:lblOffset val="100"/>
        <c:noMultiLvlLbl val="0"/>
      </c:catAx>
      <c:valAx>
        <c:axId val="693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6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 transform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FilRouge!$B$1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FilRouge!$B$2:$B$21</c:f>
              <c:numCache>
                <c:formatCode>General</c:formatCode>
                <c:ptCount val="20"/>
                <c:pt idx="0">
                  <c:v>128</c:v>
                </c:pt>
                <c:pt idx="1">
                  <c:v>181</c:v>
                </c:pt>
                <c:pt idx="2">
                  <c:v>87</c:v>
                </c:pt>
                <c:pt idx="3">
                  <c:v>219</c:v>
                </c:pt>
                <c:pt idx="4">
                  <c:v>407</c:v>
                </c:pt>
                <c:pt idx="5">
                  <c:v>226</c:v>
                </c:pt>
                <c:pt idx="6">
                  <c:v>214</c:v>
                </c:pt>
                <c:pt idx="7">
                  <c:v>383</c:v>
                </c:pt>
                <c:pt idx="8">
                  <c:v>505</c:v>
                </c:pt>
                <c:pt idx="9">
                  <c:v>387</c:v>
                </c:pt>
                <c:pt idx="10">
                  <c:v>278</c:v>
                </c:pt>
                <c:pt idx="11">
                  <c:v>523</c:v>
                </c:pt>
                <c:pt idx="12">
                  <c:v>572</c:v>
                </c:pt>
                <c:pt idx="13">
                  <c:v>354</c:v>
                </c:pt>
                <c:pt idx="14">
                  <c:v>404</c:v>
                </c:pt>
                <c:pt idx="15">
                  <c:v>673</c:v>
                </c:pt>
                <c:pt idx="16">
                  <c:v>752</c:v>
                </c:pt>
                <c:pt idx="17">
                  <c:v>468</c:v>
                </c:pt>
                <c:pt idx="18">
                  <c:v>419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4-4C27-86D8-CF9CE1D5AA86}"/>
            </c:ext>
          </c:extLst>
        </c:ser>
        <c:ser>
          <c:idx val="8"/>
          <c:order val="8"/>
          <c:tx>
            <c:strRef>
              <c:f>FilRouge!$I$1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FilRouge!$I$2:$I$21</c:f>
              <c:numCache>
                <c:formatCode>General</c:formatCode>
                <c:ptCount val="20"/>
                <c:pt idx="1">
                  <c:v>53</c:v>
                </c:pt>
                <c:pt idx="2">
                  <c:v>-94</c:v>
                </c:pt>
                <c:pt idx="3">
                  <c:v>132</c:v>
                </c:pt>
                <c:pt idx="4">
                  <c:v>188</c:v>
                </c:pt>
                <c:pt idx="5">
                  <c:v>-181</c:v>
                </c:pt>
                <c:pt idx="6">
                  <c:v>-12</c:v>
                </c:pt>
                <c:pt idx="7">
                  <c:v>169</c:v>
                </c:pt>
                <c:pt idx="8">
                  <c:v>122</c:v>
                </c:pt>
                <c:pt idx="9">
                  <c:v>-118</c:v>
                </c:pt>
                <c:pt idx="10">
                  <c:v>-109</c:v>
                </c:pt>
                <c:pt idx="11">
                  <c:v>245</c:v>
                </c:pt>
                <c:pt idx="12">
                  <c:v>49</c:v>
                </c:pt>
                <c:pt idx="13">
                  <c:v>-218</c:v>
                </c:pt>
                <c:pt idx="14">
                  <c:v>50</c:v>
                </c:pt>
                <c:pt idx="15">
                  <c:v>269</c:v>
                </c:pt>
                <c:pt idx="16">
                  <c:v>79</c:v>
                </c:pt>
                <c:pt idx="17">
                  <c:v>-284</c:v>
                </c:pt>
                <c:pt idx="18">
                  <c:v>-49</c:v>
                </c:pt>
                <c:pt idx="19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24-4C27-86D8-CF9CE1D5AA86}"/>
            </c:ext>
          </c:extLst>
        </c:ser>
        <c:ser>
          <c:idx val="11"/>
          <c:order val="11"/>
          <c:tx>
            <c:strRef>
              <c:f>FilRouge!$L$1</c:f>
              <c:strCache>
                <c:ptCount val="1"/>
                <c:pt idx="0">
                  <c:v>standardization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FilRouge!$L$2:$L$21</c:f>
              <c:numCache>
                <c:formatCode>General</c:formatCode>
                <c:ptCount val="20"/>
                <c:pt idx="0">
                  <c:v>-1.3929379733332306</c:v>
                </c:pt>
                <c:pt idx="1">
                  <c:v>-1.1166958308199988</c:v>
                </c:pt>
                <c:pt idx="2">
                  <c:v>-1.6066347250887496</c:v>
                </c:pt>
                <c:pt idx="3">
                  <c:v>-0.91863542675390797</c:v>
                </c:pt>
                <c:pt idx="4">
                  <c:v>6.1242361783593866E-2</c:v>
                </c:pt>
                <c:pt idx="5">
                  <c:v>-0.88215061547857543</c:v>
                </c:pt>
                <c:pt idx="6">
                  <c:v>-0.94469600623628835</c:v>
                </c:pt>
                <c:pt idx="7">
                  <c:v>-6.3848419731831904E-2</c:v>
                </c:pt>
                <c:pt idx="8">
                  <c:v>0.57202971963824911</c:v>
                </c:pt>
                <c:pt idx="9">
                  <c:v>-4.2999956145927609E-2</c:v>
                </c:pt>
                <c:pt idx="10">
                  <c:v>-0.61112058886181964</c:v>
                </c:pt>
                <c:pt idx="11">
                  <c:v>0.66584780577481839</c:v>
                </c:pt>
                <c:pt idx="12">
                  <c:v>0.92124148470214595</c:v>
                </c:pt>
                <c:pt idx="13">
                  <c:v>-0.21499978072963802</c:v>
                </c:pt>
                <c:pt idx="14">
                  <c:v>4.5606014094165641E-2</c:v>
                </c:pt>
                <c:pt idx="15">
                  <c:v>1.4476651902462294</c:v>
                </c:pt>
                <c:pt idx="16">
                  <c:v>1.8594223460678392</c:v>
                </c:pt>
                <c:pt idx="17">
                  <c:v>0.37918143146863437</c:v>
                </c:pt>
                <c:pt idx="18">
                  <c:v>0.12378775254130675</c:v>
                </c:pt>
                <c:pt idx="19">
                  <c:v>1.7186952168629852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24-4C27-86D8-CF9CE1D5AA86}"/>
            </c:ext>
          </c:extLst>
        </c:ser>
        <c:ser>
          <c:idx val="12"/>
          <c:order val="12"/>
          <c:tx>
            <c:strRef>
              <c:f>FilRouge!$M$1</c:f>
              <c:strCache>
                <c:ptCount val="1"/>
                <c:pt idx="0">
                  <c:v>normalization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FilRouge!$M$2:$M$21</c:f>
              <c:numCache>
                <c:formatCode>General</c:formatCode>
                <c:ptCount val="20"/>
                <c:pt idx="0">
                  <c:v>6.1654135338345864E-2</c:v>
                </c:pt>
                <c:pt idx="1">
                  <c:v>0.14135338345864662</c:v>
                </c:pt>
                <c:pt idx="2">
                  <c:v>0</c:v>
                </c:pt>
                <c:pt idx="3">
                  <c:v>0.19849624060150375</c:v>
                </c:pt>
                <c:pt idx="4">
                  <c:v>0.48120300751879697</c:v>
                </c:pt>
                <c:pt idx="5">
                  <c:v>0.20902255639097744</c:v>
                </c:pt>
                <c:pt idx="6">
                  <c:v>0.19097744360902255</c:v>
                </c:pt>
                <c:pt idx="7">
                  <c:v>0.44511278195488724</c:v>
                </c:pt>
                <c:pt idx="8">
                  <c:v>0.62857142857142856</c:v>
                </c:pt>
                <c:pt idx="9">
                  <c:v>0.45112781954887216</c:v>
                </c:pt>
                <c:pt idx="10">
                  <c:v>0.28721804511278193</c:v>
                </c:pt>
                <c:pt idx="11">
                  <c:v>0.65563909774436091</c:v>
                </c:pt>
                <c:pt idx="12">
                  <c:v>0.72932330827067671</c:v>
                </c:pt>
                <c:pt idx="13">
                  <c:v>0.40150375939849625</c:v>
                </c:pt>
                <c:pt idx="14">
                  <c:v>0.47669172932330828</c:v>
                </c:pt>
                <c:pt idx="15">
                  <c:v>0.88120300751879699</c:v>
                </c:pt>
                <c:pt idx="16">
                  <c:v>1</c:v>
                </c:pt>
                <c:pt idx="17">
                  <c:v>0.57293233082706763</c:v>
                </c:pt>
                <c:pt idx="18">
                  <c:v>0.49924812030075189</c:v>
                </c:pt>
                <c:pt idx="19">
                  <c:v>0.95939849624060147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24-4C27-86D8-CF9CE1D5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60591"/>
        <c:axId val="411835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FilRouge!$A$1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FilRouge!$A$2:$A$21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24-4C27-86D8-CF9CE1D5AA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FilRouge!$C$1</c15:sqref>
                        </c15:formulaRef>
                      </c:ext>
                    </c:extLst>
                    <c:strCache>
                      <c:ptCount val="1"/>
                      <c:pt idx="0">
                        <c:v>x-avg(x)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-9.5</c:v>
                      </c:pt>
                      <c:pt idx="1">
                        <c:v>-8.5</c:v>
                      </c:pt>
                      <c:pt idx="2">
                        <c:v>-7.5</c:v>
                      </c:pt>
                      <c:pt idx="3">
                        <c:v>-6.5</c:v>
                      </c:pt>
                      <c:pt idx="4">
                        <c:v>-5.5</c:v>
                      </c:pt>
                      <c:pt idx="5">
                        <c:v>-4.5</c:v>
                      </c:pt>
                      <c:pt idx="6">
                        <c:v>-3.5</c:v>
                      </c:pt>
                      <c:pt idx="7">
                        <c:v>-2.5</c:v>
                      </c:pt>
                      <c:pt idx="8">
                        <c:v>-1.5</c:v>
                      </c:pt>
                      <c:pt idx="9">
                        <c:v>-0.5</c:v>
                      </c:pt>
                      <c:pt idx="10">
                        <c:v>0.5</c:v>
                      </c:pt>
                      <c:pt idx="11">
                        <c:v>1.5</c:v>
                      </c:pt>
                      <c:pt idx="12">
                        <c:v>2.5</c:v>
                      </c:pt>
                      <c:pt idx="13">
                        <c:v>3.5</c:v>
                      </c:pt>
                      <c:pt idx="14">
                        <c:v>4.5</c:v>
                      </c:pt>
                      <c:pt idx="15">
                        <c:v>5.5</c:v>
                      </c:pt>
                      <c:pt idx="16">
                        <c:v>6.5</c:v>
                      </c:pt>
                      <c:pt idx="17">
                        <c:v>7.5</c:v>
                      </c:pt>
                      <c:pt idx="18">
                        <c:v>8.5</c:v>
                      </c:pt>
                      <c:pt idx="19">
                        <c:v>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24-4C27-86D8-CF9CE1D5AA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FilRouge!$D$1</c15:sqref>
                        </c15:formulaRef>
                      </c:ext>
                    </c:extLst>
                    <c:strCache>
                      <c:ptCount val="1"/>
                      <c:pt idx="0">
                        <c:v>y-avg(y)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-267.25</c:v>
                      </c:pt>
                      <c:pt idx="1">
                        <c:v>-214.25</c:v>
                      </c:pt>
                      <c:pt idx="2">
                        <c:v>-308.25</c:v>
                      </c:pt>
                      <c:pt idx="3">
                        <c:v>-176.25</c:v>
                      </c:pt>
                      <c:pt idx="4">
                        <c:v>11.75</c:v>
                      </c:pt>
                      <c:pt idx="5">
                        <c:v>-169.25</c:v>
                      </c:pt>
                      <c:pt idx="6">
                        <c:v>-181.25</c:v>
                      </c:pt>
                      <c:pt idx="7">
                        <c:v>-12.25</c:v>
                      </c:pt>
                      <c:pt idx="8">
                        <c:v>109.75</c:v>
                      </c:pt>
                      <c:pt idx="9">
                        <c:v>-8.25</c:v>
                      </c:pt>
                      <c:pt idx="10">
                        <c:v>-117.25</c:v>
                      </c:pt>
                      <c:pt idx="11">
                        <c:v>127.75</c:v>
                      </c:pt>
                      <c:pt idx="12">
                        <c:v>176.75</c:v>
                      </c:pt>
                      <c:pt idx="13">
                        <c:v>-41.25</c:v>
                      </c:pt>
                      <c:pt idx="14">
                        <c:v>8.75</c:v>
                      </c:pt>
                      <c:pt idx="15">
                        <c:v>277.75</c:v>
                      </c:pt>
                      <c:pt idx="16">
                        <c:v>356.75</c:v>
                      </c:pt>
                      <c:pt idx="17">
                        <c:v>72.75</c:v>
                      </c:pt>
                      <c:pt idx="18">
                        <c:v>23.75</c:v>
                      </c:pt>
                      <c:pt idx="19">
                        <c:v>329.75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24-4C27-86D8-CF9CE1D5AA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FilRouge!$E$1</c15:sqref>
                        </c15:formulaRef>
                      </c:ext>
                    </c:extLst>
                    <c:strCache>
                      <c:ptCount val="1"/>
                      <c:pt idx="0">
                        <c:v>(x-avg(x))^2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90.25</c:v>
                      </c:pt>
                      <c:pt idx="1">
                        <c:v>72.25</c:v>
                      </c:pt>
                      <c:pt idx="2">
                        <c:v>56.25</c:v>
                      </c:pt>
                      <c:pt idx="3">
                        <c:v>42.25</c:v>
                      </c:pt>
                      <c:pt idx="4">
                        <c:v>30.25</c:v>
                      </c:pt>
                      <c:pt idx="5">
                        <c:v>20.25</c:v>
                      </c:pt>
                      <c:pt idx="6">
                        <c:v>12.25</c:v>
                      </c:pt>
                      <c:pt idx="7">
                        <c:v>6.25</c:v>
                      </c:pt>
                      <c:pt idx="8">
                        <c:v>2.25</c:v>
                      </c:pt>
                      <c:pt idx="9">
                        <c:v>0.25</c:v>
                      </c:pt>
                      <c:pt idx="10">
                        <c:v>0.25</c:v>
                      </c:pt>
                      <c:pt idx="11">
                        <c:v>2.25</c:v>
                      </c:pt>
                      <c:pt idx="12">
                        <c:v>6.25</c:v>
                      </c:pt>
                      <c:pt idx="13">
                        <c:v>12.25</c:v>
                      </c:pt>
                      <c:pt idx="14">
                        <c:v>20.25</c:v>
                      </c:pt>
                      <c:pt idx="15">
                        <c:v>30.25</c:v>
                      </c:pt>
                      <c:pt idx="16">
                        <c:v>42.25</c:v>
                      </c:pt>
                      <c:pt idx="17">
                        <c:v>56.25</c:v>
                      </c:pt>
                      <c:pt idx="18">
                        <c:v>72.25</c:v>
                      </c:pt>
                      <c:pt idx="19">
                        <c:v>90.25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24-4C27-86D8-CF9CE1D5AA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FilRouge!$F$1</c15:sqref>
                        </c15:formulaRef>
                      </c:ext>
                    </c:extLst>
                    <c:strCache>
                      <c:ptCount val="1"/>
                      <c:pt idx="0">
                        <c:v>(x-avg(x))(y-avg(y))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2538.875</c:v>
                      </c:pt>
                      <c:pt idx="1">
                        <c:v>1821.125</c:v>
                      </c:pt>
                      <c:pt idx="2">
                        <c:v>2311.875</c:v>
                      </c:pt>
                      <c:pt idx="3">
                        <c:v>1145.625</c:v>
                      </c:pt>
                      <c:pt idx="4">
                        <c:v>-64.625</c:v>
                      </c:pt>
                      <c:pt idx="5">
                        <c:v>761.625</c:v>
                      </c:pt>
                      <c:pt idx="6">
                        <c:v>634.375</c:v>
                      </c:pt>
                      <c:pt idx="7">
                        <c:v>30.625</c:v>
                      </c:pt>
                      <c:pt idx="8">
                        <c:v>-164.625</c:v>
                      </c:pt>
                      <c:pt idx="9">
                        <c:v>4.125</c:v>
                      </c:pt>
                      <c:pt idx="10">
                        <c:v>-58.625</c:v>
                      </c:pt>
                      <c:pt idx="11">
                        <c:v>191.625</c:v>
                      </c:pt>
                      <c:pt idx="12">
                        <c:v>441.875</c:v>
                      </c:pt>
                      <c:pt idx="13">
                        <c:v>-144.375</c:v>
                      </c:pt>
                      <c:pt idx="14">
                        <c:v>39.375</c:v>
                      </c:pt>
                      <c:pt idx="15">
                        <c:v>1527.625</c:v>
                      </c:pt>
                      <c:pt idx="16">
                        <c:v>2318.875</c:v>
                      </c:pt>
                      <c:pt idx="17">
                        <c:v>545.625</c:v>
                      </c:pt>
                      <c:pt idx="18">
                        <c:v>201.875</c:v>
                      </c:pt>
                      <c:pt idx="19">
                        <c:v>3132.625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24-4C27-86D8-CF9CE1D5AA8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FilRouge!$G$1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149.31428571428572</c:v>
                      </c:pt>
                      <c:pt idx="1">
                        <c:v>175.20225563909773</c:v>
                      </c:pt>
                      <c:pt idx="2">
                        <c:v>201.09022556390977</c:v>
                      </c:pt>
                      <c:pt idx="3">
                        <c:v>226.97819548872178</c:v>
                      </c:pt>
                      <c:pt idx="4">
                        <c:v>252.86616541353382</c:v>
                      </c:pt>
                      <c:pt idx="5">
                        <c:v>278.75413533834586</c:v>
                      </c:pt>
                      <c:pt idx="6">
                        <c:v>304.64210526315787</c:v>
                      </c:pt>
                      <c:pt idx="7">
                        <c:v>330.53007518796994</c:v>
                      </c:pt>
                      <c:pt idx="8">
                        <c:v>356.41804511278195</c:v>
                      </c:pt>
                      <c:pt idx="9">
                        <c:v>382.30601503759397</c:v>
                      </c:pt>
                      <c:pt idx="10">
                        <c:v>408.19398496240598</c:v>
                      </c:pt>
                      <c:pt idx="11">
                        <c:v>434.08195488721805</c:v>
                      </c:pt>
                      <c:pt idx="12">
                        <c:v>459.96992481203006</c:v>
                      </c:pt>
                      <c:pt idx="13">
                        <c:v>485.85789473684207</c:v>
                      </c:pt>
                      <c:pt idx="14">
                        <c:v>511.74586466165414</c:v>
                      </c:pt>
                      <c:pt idx="15">
                        <c:v>537.63383458646615</c:v>
                      </c:pt>
                      <c:pt idx="16">
                        <c:v>563.52180451127811</c:v>
                      </c:pt>
                      <c:pt idx="17">
                        <c:v>589.40977443609017</c:v>
                      </c:pt>
                      <c:pt idx="18">
                        <c:v>615.29774436090224</c:v>
                      </c:pt>
                      <c:pt idx="19">
                        <c:v>641.18571428571431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B24-4C27-86D8-CF9CE1D5AA8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FilRouge!$H$1</c15:sqref>
                        </c15:formulaRef>
                      </c:ext>
                    </c:extLst>
                    <c:strCache>
                      <c:ptCount val="1"/>
                      <c:pt idx="0">
                        <c:v>detrend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0.85725220053578266</c:v>
                      </c:pt>
                      <c:pt idx="1">
                        <c:v>1.0330917221342466</c:v>
                      </c:pt>
                      <c:pt idx="2">
                        <c:v>0.43264161525518791</c:v>
                      </c:pt>
                      <c:pt idx="3">
                        <c:v>0.96485038806682111</c:v>
                      </c:pt>
                      <c:pt idx="4">
                        <c:v>1.609547087228526</c:v>
                      </c:pt>
                      <c:pt idx="5">
                        <c:v>0.81075030411902582</c:v>
                      </c:pt>
                      <c:pt idx="6">
                        <c:v>0.7024636329083308</c:v>
                      </c:pt>
                      <c:pt idx="7">
                        <c:v>1.1587447822476995</c:v>
                      </c:pt>
                      <c:pt idx="8">
                        <c:v>1.4168755115645226</c:v>
                      </c:pt>
                      <c:pt idx="9">
                        <c:v>1.0122780829434359</c:v>
                      </c:pt>
                      <c:pt idx="10">
                        <c:v>0.68104874212098776</c:v>
                      </c:pt>
                      <c:pt idx="11">
                        <c:v>1.2048416067788037</c:v>
                      </c:pt>
                      <c:pt idx="12">
                        <c:v>1.2435595658428142</c:v>
                      </c:pt>
                      <c:pt idx="13">
                        <c:v>0.72860810503396056</c:v>
                      </c:pt>
                      <c:pt idx="14">
                        <c:v>0.78945435204856729</c:v>
                      </c:pt>
                      <c:pt idx="15">
                        <c:v>1.2517813364883443</c:v>
                      </c:pt>
                      <c:pt idx="16">
                        <c:v>1.3344647784342296</c:v>
                      </c:pt>
                      <c:pt idx="17">
                        <c:v>0.79401465720135478</c:v>
                      </c:pt>
                      <c:pt idx="18">
                        <c:v>0.6809711295711105</c:v>
                      </c:pt>
                      <c:pt idx="19">
                        <c:v>1.1307176436512711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B24-4C27-86D8-CF9CE1D5AA8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FilRouge!$J$1</c15:sqref>
                        </c15:formulaRef>
                      </c:ext>
                    </c:extLst>
                    <c:strCache>
                      <c:ptCount val="1"/>
                      <c:pt idx="0">
                        <c:v>log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4.8520302639196169</c:v>
                      </c:pt>
                      <c:pt idx="1">
                        <c:v>5.1984970312658261</c:v>
                      </c:pt>
                      <c:pt idx="2">
                        <c:v>4.4659081186545837</c:v>
                      </c:pt>
                      <c:pt idx="3">
                        <c:v>5.389071729816501</c:v>
                      </c:pt>
                      <c:pt idx="4">
                        <c:v>6.0088131854425946</c:v>
                      </c:pt>
                      <c:pt idx="5">
                        <c:v>5.4205349992722862</c:v>
                      </c:pt>
                      <c:pt idx="6">
                        <c:v>5.3659760150218512</c:v>
                      </c:pt>
                      <c:pt idx="7">
                        <c:v>5.9480349891806457</c:v>
                      </c:pt>
                      <c:pt idx="8">
                        <c:v>6.2245584292753602</c:v>
                      </c:pt>
                      <c:pt idx="9">
                        <c:v>5.9584246930297819</c:v>
                      </c:pt>
                      <c:pt idx="10">
                        <c:v>5.6276211136906369</c:v>
                      </c:pt>
                      <c:pt idx="11">
                        <c:v>6.2595814640649232</c:v>
                      </c:pt>
                      <c:pt idx="12">
                        <c:v>6.3491389913797978</c:v>
                      </c:pt>
                      <c:pt idx="13">
                        <c:v>5.8692969131337742</c:v>
                      </c:pt>
                      <c:pt idx="14">
                        <c:v>6.0014148779611505</c:v>
                      </c:pt>
                      <c:pt idx="15">
                        <c:v>6.5117453296447279</c:v>
                      </c:pt>
                      <c:pt idx="16">
                        <c:v>6.62273632394984</c:v>
                      </c:pt>
                      <c:pt idx="17">
                        <c:v>6.1484682959176471</c:v>
                      </c:pt>
                      <c:pt idx="18">
                        <c:v>6.0378709199221374</c:v>
                      </c:pt>
                      <c:pt idx="19">
                        <c:v>6.5861716548546747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B24-4C27-86D8-CF9CE1D5AA8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FilRouge!$K$1</c15:sqref>
                        </c15:formulaRef>
                      </c:ext>
                    </c:extLst>
                    <c:strCache>
                      <c:ptCount val="1"/>
                      <c:pt idx="0">
                        <c:v>log-diff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1">
                        <c:v>0.34646676734620918</c:v>
                      </c:pt>
                      <c:pt idx="2">
                        <c:v>-0.73258891261124237</c:v>
                      </c:pt>
                      <c:pt idx="3">
                        <c:v>0.92316361116191725</c:v>
                      </c:pt>
                      <c:pt idx="4">
                        <c:v>0.61974145562609362</c:v>
                      </c:pt>
                      <c:pt idx="5">
                        <c:v>-0.58827818617030836</c:v>
                      </c:pt>
                      <c:pt idx="6">
                        <c:v>-5.4558984250435039E-2</c:v>
                      </c:pt>
                      <c:pt idx="7">
                        <c:v>0.58205897415879448</c:v>
                      </c:pt>
                      <c:pt idx="8">
                        <c:v>0.27652344009471452</c:v>
                      </c:pt>
                      <c:pt idx="9">
                        <c:v>-0.26613373624557823</c:v>
                      </c:pt>
                      <c:pt idx="10">
                        <c:v>-0.33080357933914506</c:v>
                      </c:pt>
                      <c:pt idx="11">
                        <c:v>0.63196035037428633</c:v>
                      </c:pt>
                      <c:pt idx="12">
                        <c:v>8.9557527314874541E-2</c:v>
                      </c:pt>
                      <c:pt idx="13">
                        <c:v>-0.47984207824602354</c:v>
                      </c:pt>
                      <c:pt idx="14">
                        <c:v>0.13211796482737626</c:v>
                      </c:pt>
                      <c:pt idx="15">
                        <c:v>0.51033045168357738</c:v>
                      </c:pt>
                      <c:pt idx="16">
                        <c:v>0.11099099430511217</c:v>
                      </c:pt>
                      <c:pt idx="17">
                        <c:v>-0.47426802803219292</c:v>
                      </c:pt>
                      <c:pt idx="18">
                        <c:v>-0.11059737599550967</c:v>
                      </c:pt>
                      <c:pt idx="19">
                        <c:v>0.54830073493253728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B24-4C27-86D8-CF9CE1D5AA86}"/>
                  </c:ext>
                </c:extLst>
              </c15:ser>
            </c15:filteredLineSeries>
          </c:ext>
        </c:extLst>
      </c:lineChart>
      <c:catAx>
        <c:axId val="49046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835615"/>
        <c:crosses val="autoZero"/>
        <c:auto val="1"/>
        <c:lblAlgn val="ctr"/>
        <c:lblOffset val="100"/>
        <c:noMultiLvlLbl val="0"/>
      </c:catAx>
      <c:valAx>
        <c:axId val="4118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04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Log</a:t>
            </a:r>
            <a:r>
              <a:rPr lang="it-IT" baseline="0"/>
              <a:t> transform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FilRouge!$J$1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FilRouge!$J$2:$J$21</c:f>
              <c:numCache>
                <c:formatCode>General</c:formatCode>
                <c:ptCount val="20"/>
                <c:pt idx="0">
                  <c:v>4.8520302639196169</c:v>
                </c:pt>
                <c:pt idx="1">
                  <c:v>5.1984970312658261</c:v>
                </c:pt>
                <c:pt idx="2">
                  <c:v>4.4659081186545837</c:v>
                </c:pt>
                <c:pt idx="3">
                  <c:v>5.389071729816501</c:v>
                </c:pt>
                <c:pt idx="4">
                  <c:v>6.0088131854425946</c:v>
                </c:pt>
                <c:pt idx="5">
                  <c:v>5.4205349992722862</c:v>
                </c:pt>
                <c:pt idx="6">
                  <c:v>5.3659760150218512</c:v>
                </c:pt>
                <c:pt idx="7">
                  <c:v>5.9480349891806457</c:v>
                </c:pt>
                <c:pt idx="8">
                  <c:v>6.2245584292753602</c:v>
                </c:pt>
                <c:pt idx="9">
                  <c:v>5.9584246930297819</c:v>
                </c:pt>
                <c:pt idx="10">
                  <c:v>5.6276211136906369</c:v>
                </c:pt>
                <c:pt idx="11">
                  <c:v>6.2595814640649232</c:v>
                </c:pt>
                <c:pt idx="12">
                  <c:v>6.3491389913797978</c:v>
                </c:pt>
                <c:pt idx="13">
                  <c:v>5.8692969131337742</c:v>
                </c:pt>
                <c:pt idx="14">
                  <c:v>6.0014148779611505</c:v>
                </c:pt>
                <c:pt idx="15">
                  <c:v>6.5117453296447279</c:v>
                </c:pt>
                <c:pt idx="16">
                  <c:v>6.62273632394984</c:v>
                </c:pt>
                <c:pt idx="17">
                  <c:v>6.1484682959176471</c:v>
                </c:pt>
                <c:pt idx="18">
                  <c:v>6.0378709199221374</c:v>
                </c:pt>
                <c:pt idx="19">
                  <c:v>6.5861716548546747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11-47C2-8A02-8A793C6E4B77}"/>
            </c:ext>
          </c:extLst>
        </c:ser>
        <c:ser>
          <c:idx val="10"/>
          <c:order val="10"/>
          <c:tx>
            <c:strRef>
              <c:f>FilRouge!$K$1</c:f>
              <c:strCache>
                <c:ptCount val="1"/>
                <c:pt idx="0">
                  <c:v>log-diff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FilRouge!$K$2:$K$21</c:f>
              <c:numCache>
                <c:formatCode>General</c:formatCode>
                <c:ptCount val="20"/>
                <c:pt idx="1">
                  <c:v>0.34646676734620918</c:v>
                </c:pt>
                <c:pt idx="2">
                  <c:v>-0.73258891261124237</c:v>
                </c:pt>
                <c:pt idx="3">
                  <c:v>0.92316361116191725</c:v>
                </c:pt>
                <c:pt idx="4">
                  <c:v>0.61974145562609362</c:v>
                </c:pt>
                <c:pt idx="5">
                  <c:v>-0.58827818617030836</c:v>
                </c:pt>
                <c:pt idx="6">
                  <c:v>-5.4558984250435039E-2</c:v>
                </c:pt>
                <c:pt idx="7">
                  <c:v>0.58205897415879448</c:v>
                </c:pt>
                <c:pt idx="8">
                  <c:v>0.27652344009471452</c:v>
                </c:pt>
                <c:pt idx="9">
                  <c:v>-0.26613373624557823</c:v>
                </c:pt>
                <c:pt idx="10">
                  <c:v>-0.33080357933914506</c:v>
                </c:pt>
                <c:pt idx="11">
                  <c:v>0.63196035037428633</c:v>
                </c:pt>
                <c:pt idx="12">
                  <c:v>8.9557527314874541E-2</c:v>
                </c:pt>
                <c:pt idx="13">
                  <c:v>-0.47984207824602354</c:v>
                </c:pt>
                <c:pt idx="14">
                  <c:v>0.13211796482737626</c:v>
                </c:pt>
                <c:pt idx="15">
                  <c:v>0.51033045168357738</c:v>
                </c:pt>
                <c:pt idx="16">
                  <c:v>0.11099099430511217</c:v>
                </c:pt>
                <c:pt idx="17">
                  <c:v>-0.47426802803219292</c:v>
                </c:pt>
                <c:pt idx="18">
                  <c:v>-0.11059737599550967</c:v>
                </c:pt>
                <c:pt idx="19">
                  <c:v>0.54830073493253728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11-47C2-8A02-8A793C6E4B77}"/>
            </c:ext>
          </c:extLst>
        </c:ser>
        <c:ser>
          <c:idx val="11"/>
          <c:order val="11"/>
          <c:tx>
            <c:strRef>
              <c:f>FilRouge!$L$1</c:f>
              <c:strCache>
                <c:ptCount val="1"/>
                <c:pt idx="0">
                  <c:v>standardization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FilRouge!$L$2:$L$21</c:f>
              <c:numCache>
                <c:formatCode>General</c:formatCode>
                <c:ptCount val="20"/>
                <c:pt idx="0">
                  <c:v>-1.3929379733332306</c:v>
                </c:pt>
                <c:pt idx="1">
                  <c:v>-1.1166958308199988</c:v>
                </c:pt>
                <c:pt idx="2">
                  <c:v>-1.6066347250887496</c:v>
                </c:pt>
                <c:pt idx="3">
                  <c:v>-0.91863542675390797</c:v>
                </c:pt>
                <c:pt idx="4">
                  <c:v>6.1242361783593866E-2</c:v>
                </c:pt>
                <c:pt idx="5">
                  <c:v>-0.88215061547857543</c:v>
                </c:pt>
                <c:pt idx="6">
                  <c:v>-0.94469600623628835</c:v>
                </c:pt>
                <c:pt idx="7">
                  <c:v>-6.3848419731831904E-2</c:v>
                </c:pt>
                <c:pt idx="8">
                  <c:v>0.57202971963824911</c:v>
                </c:pt>
                <c:pt idx="9">
                  <c:v>-4.2999956145927609E-2</c:v>
                </c:pt>
                <c:pt idx="10">
                  <c:v>-0.61112058886181964</c:v>
                </c:pt>
                <c:pt idx="11">
                  <c:v>0.66584780577481839</c:v>
                </c:pt>
                <c:pt idx="12">
                  <c:v>0.92124148470214595</c:v>
                </c:pt>
                <c:pt idx="13">
                  <c:v>-0.21499978072963802</c:v>
                </c:pt>
                <c:pt idx="14">
                  <c:v>4.5606014094165641E-2</c:v>
                </c:pt>
                <c:pt idx="15">
                  <c:v>1.4476651902462294</c:v>
                </c:pt>
                <c:pt idx="16">
                  <c:v>1.8594223460678392</c:v>
                </c:pt>
                <c:pt idx="17">
                  <c:v>0.37918143146863437</c:v>
                </c:pt>
                <c:pt idx="18">
                  <c:v>0.12378775254130675</c:v>
                </c:pt>
                <c:pt idx="19">
                  <c:v>1.7186952168629852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11-47C2-8A02-8A793C6E4B77}"/>
            </c:ext>
          </c:extLst>
        </c:ser>
        <c:ser>
          <c:idx val="12"/>
          <c:order val="12"/>
          <c:tx>
            <c:strRef>
              <c:f>FilRouge!$M$1</c:f>
              <c:strCache>
                <c:ptCount val="1"/>
                <c:pt idx="0">
                  <c:v>normalization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FilRouge!$M$2:$M$21</c:f>
              <c:numCache>
                <c:formatCode>General</c:formatCode>
                <c:ptCount val="20"/>
                <c:pt idx="0">
                  <c:v>6.1654135338345864E-2</c:v>
                </c:pt>
                <c:pt idx="1">
                  <c:v>0.14135338345864662</c:v>
                </c:pt>
                <c:pt idx="2">
                  <c:v>0</c:v>
                </c:pt>
                <c:pt idx="3">
                  <c:v>0.19849624060150375</c:v>
                </c:pt>
                <c:pt idx="4">
                  <c:v>0.48120300751879697</c:v>
                </c:pt>
                <c:pt idx="5">
                  <c:v>0.20902255639097744</c:v>
                </c:pt>
                <c:pt idx="6">
                  <c:v>0.19097744360902255</c:v>
                </c:pt>
                <c:pt idx="7">
                  <c:v>0.44511278195488724</c:v>
                </c:pt>
                <c:pt idx="8">
                  <c:v>0.62857142857142856</c:v>
                </c:pt>
                <c:pt idx="9">
                  <c:v>0.45112781954887216</c:v>
                </c:pt>
                <c:pt idx="10">
                  <c:v>0.28721804511278193</c:v>
                </c:pt>
                <c:pt idx="11">
                  <c:v>0.65563909774436091</c:v>
                </c:pt>
                <c:pt idx="12">
                  <c:v>0.72932330827067671</c:v>
                </c:pt>
                <c:pt idx="13">
                  <c:v>0.40150375939849625</c:v>
                </c:pt>
                <c:pt idx="14">
                  <c:v>0.47669172932330828</c:v>
                </c:pt>
                <c:pt idx="15">
                  <c:v>0.88120300751879699</c:v>
                </c:pt>
                <c:pt idx="16">
                  <c:v>1</c:v>
                </c:pt>
                <c:pt idx="17">
                  <c:v>0.57293233082706763</c:v>
                </c:pt>
                <c:pt idx="18">
                  <c:v>0.49924812030075189</c:v>
                </c:pt>
                <c:pt idx="19">
                  <c:v>0.95939849624060147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11-47C2-8A02-8A793C6E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95855"/>
        <c:axId val="568658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FilRouge!$A$1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FilRouge!$A$2:$A$21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11-47C2-8A02-8A793C6E4B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FilRouge!$B$1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128</c:v>
                      </c:pt>
                      <c:pt idx="1">
                        <c:v>181</c:v>
                      </c:pt>
                      <c:pt idx="2">
                        <c:v>87</c:v>
                      </c:pt>
                      <c:pt idx="3">
                        <c:v>219</c:v>
                      </c:pt>
                      <c:pt idx="4">
                        <c:v>407</c:v>
                      </c:pt>
                      <c:pt idx="5">
                        <c:v>226</c:v>
                      </c:pt>
                      <c:pt idx="6">
                        <c:v>214</c:v>
                      </c:pt>
                      <c:pt idx="7">
                        <c:v>383</c:v>
                      </c:pt>
                      <c:pt idx="8">
                        <c:v>505</c:v>
                      </c:pt>
                      <c:pt idx="9">
                        <c:v>387</c:v>
                      </c:pt>
                      <c:pt idx="10">
                        <c:v>278</c:v>
                      </c:pt>
                      <c:pt idx="11">
                        <c:v>523</c:v>
                      </c:pt>
                      <c:pt idx="12">
                        <c:v>572</c:v>
                      </c:pt>
                      <c:pt idx="13">
                        <c:v>354</c:v>
                      </c:pt>
                      <c:pt idx="14">
                        <c:v>404</c:v>
                      </c:pt>
                      <c:pt idx="15">
                        <c:v>673</c:v>
                      </c:pt>
                      <c:pt idx="16">
                        <c:v>752</c:v>
                      </c:pt>
                      <c:pt idx="17">
                        <c:v>468</c:v>
                      </c:pt>
                      <c:pt idx="18">
                        <c:v>419</c:v>
                      </c:pt>
                      <c:pt idx="19">
                        <c:v>725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11-47C2-8A02-8A793C6E4B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FilRouge!$C$1</c15:sqref>
                        </c15:formulaRef>
                      </c:ext>
                    </c:extLst>
                    <c:strCache>
                      <c:ptCount val="1"/>
                      <c:pt idx="0">
                        <c:v>x-avg(x)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-9.5</c:v>
                      </c:pt>
                      <c:pt idx="1">
                        <c:v>-8.5</c:v>
                      </c:pt>
                      <c:pt idx="2">
                        <c:v>-7.5</c:v>
                      </c:pt>
                      <c:pt idx="3">
                        <c:v>-6.5</c:v>
                      </c:pt>
                      <c:pt idx="4">
                        <c:v>-5.5</c:v>
                      </c:pt>
                      <c:pt idx="5">
                        <c:v>-4.5</c:v>
                      </c:pt>
                      <c:pt idx="6">
                        <c:v>-3.5</c:v>
                      </c:pt>
                      <c:pt idx="7">
                        <c:v>-2.5</c:v>
                      </c:pt>
                      <c:pt idx="8">
                        <c:v>-1.5</c:v>
                      </c:pt>
                      <c:pt idx="9">
                        <c:v>-0.5</c:v>
                      </c:pt>
                      <c:pt idx="10">
                        <c:v>0.5</c:v>
                      </c:pt>
                      <c:pt idx="11">
                        <c:v>1.5</c:v>
                      </c:pt>
                      <c:pt idx="12">
                        <c:v>2.5</c:v>
                      </c:pt>
                      <c:pt idx="13">
                        <c:v>3.5</c:v>
                      </c:pt>
                      <c:pt idx="14">
                        <c:v>4.5</c:v>
                      </c:pt>
                      <c:pt idx="15">
                        <c:v>5.5</c:v>
                      </c:pt>
                      <c:pt idx="16">
                        <c:v>6.5</c:v>
                      </c:pt>
                      <c:pt idx="17">
                        <c:v>7.5</c:v>
                      </c:pt>
                      <c:pt idx="18">
                        <c:v>8.5</c:v>
                      </c:pt>
                      <c:pt idx="19">
                        <c:v>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11-47C2-8A02-8A793C6E4B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FilRouge!$D$1</c15:sqref>
                        </c15:formulaRef>
                      </c:ext>
                    </c:extLst>
                    <c:strCache>
                      <c:ptCount val="1"/>
                      <c:pt idx="0">
                        <c:v>y-avg(y)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-267.25</c:v>
                      </c:pt>
                      <c:pt idx="1">
                        <c:v>-214.25</c:v>
                      </c:pt>
                      <c:pt idx="2">
                        <c:v>-308.25</c:v>
                      </c:pt>
                      <c:pt idx="3">
                        <c:v>-176.25</c:v>
                      </c:pt>
                      <c:pt idx="4">
                        <c:v>11.75</c:v>
                      </c:pt>
                      <c:pt idx="5">
                        <c:v>-169.25</c:v>
                      </c:pt>
                      <c:pt idx="6">
                        <c:v>-181.25</c:v>
                      </c:pt>
                      <c:pt idx="7">
                        <c:v>-12.25</c:v>
                      </c:pt>
                      <c:pt idx="8">
                        <c:v>109.75</c:v>
                      </c:pt>
                      <c:pt idx="9">
                        <c:v>-8.25</c:v>
                      </c:pt>
                      <c:pt idx="10">
                        <c:v>-117.25</c:v>
                      </c:pt>
                      <c:pt idx="11">
                        <c:v>127.75</c:v>
                      </c:pt>
                      <c:pt idx="12">
                        <c:v>176.75</c:v>
                      </c:pt>
                      <c:pt idx="13">
                        <c:v>-41.25</c:v>
                      </c:pt>
                      <c:pt idx="14">
                        <c:v>8.75</c:v>
                      </c:pt>
                      <c:pt idx="15">
                        <c:v>277.75</c:v>
                      </c:pt>
                      <c:pt idx="16">
                        <c:v>356.75</c:v>
                      </c:pt>
                      <c:pt idx="17">
                        <c:v>72.75</c:v>
                      </c:pt>
                      <c:pt idx="18">
                        <c:v>23.75</c:v>
                      </c:pt>
                      <c:pt idx="19">
                        <c:v>329.75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11-47C2-8A02-8A793C6E4B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FilRouge!$E$1</c15:sqref>
                        </c15:formulaRef>
                      </c:ext>
                    </c:extLst>
                    <c:strCache>
                      <c:ptCount val="1"/>
                      <c:pt idx="0">
                        <c:v>(x-avg(x))^2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90.25</c:v>
                      </c:pt>
                      <c:pt idx="1">
                        <c:v>72.25</c:v>
                      </c:pt>
                      <c:pt idx="2">
                        <c:v>56.25</c:v>
                      </c:pt>
                      <c:pt idx="3">
                        <c:v>42.25</c:v>
                      </c:pt>
                      <c:pt idx="4">
                        <c:v>30.25</c:v>
                      </c:pt>
                      <c:pt idx="5">
                        <c:v>20.25</c:v>
                      </c:pt>
                      <c:pt idx="6">
                        <c:v>12.25</c:v>
                      </c:pt>
                      <c:pt idx="7">
                        <c:v>6.25</c:v>
                      </c:pt>
                      <c:pt idx="8">
                        <c:v>2.25</c:v>
                      </c:pt>
                      <c:pt idx="9">
                        <c:v>0.25</c:v>
                      </c:pt>
                      <c:pt idx="10">
                        <c:v>0.25</c:v>
                      </c:pt>
                      <c:pt idx="11">
                        <c:v>2.25</c:v>
                      </c:pt>
                      <c:pt idx="12">
                        <c:v>6.25</c:v>
                      </c:pt>
                      <c:pt idx="13">
                        <c:v>12.25</c:v>
                      </c:pt>
                      <c:pt idx="14">
                        <c:v>20.25</c:v>
                      </c:pt>
                      <c:pt idx="15">
                        <c:v>30.25</c:v>
                      </c:pt>
                      <c:pt idx="16">
                        <c:v>42.25</c:v>
                      </c:pt>
                      <c:pt idx="17">
                        <c:v>56.25</c:v>
                      </c:pt>
                      <c:pt idx="18">
                        <c:v>72.25</c:v>
                      </c:pt>
                      <c:pt idx="19">
                        <c:v>90.25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11-47C2-8A02-8A793C6E4B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FilRouge!$F$1</c15:sqref>
                        </c15:formulaRef>
                      </c:ext>
                    </c:extLst>
                    <c:strCache>
                      <c:ptCount val="1"/>
                      <c:pt idx="0">
                        <c:v>(x-avg(x))(y-avg(y))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2538.875</c:v>
                      </c:pt>
                      <c:pt idx="1">
                        <c:v>1821.125</c:v>
                      </c:pt>
                      <c:pt idx="2">
                        <c:v>2311.875</c:v>
                      </c:pt>
                      <c:pt idx="3">
                        <c:v>1145.625</c:v>
                      </c:pt>
                      <c:pt idx="4">
                        <c:v>-64.625</c:v>
                      </c:pt>
                      <c:pt idx="5">
                        <c:v>761.625</c:v>
                      </c:pt>
                      <c:pt idx="6">
                        <c:v>634.375</c:v>
                      </c:pt>
                      <c:pt idx="7">
                        <c:v>30.625</c:v>
                      </c:pt>
                      <c:pt idx="8">
                        <c:v>-164.625</c:v>
                      </c:pt>
                      <c:pt idx="9">
                        <c:v>4.125</c:v>
                      </c:pt>
                      <c:pt idx="10">
                        <c:v>-58.625</c:v>
                      </c:pt>
                      <c:pt idx="11">
                        <c:v>191.625</c:v>
                      </c:pt>
                      <c:pt idx="12">
                        <c:v>441.875</c:v>
                      </c:pt>
                      <c:pt idx="13">
                        <c:v>-144.375</c:v>
                      </c:pt>
                      <c:pt idx="14">
                        <c:v>39.375</c:v>
                      </c:pt>
                      <c:pt idx="15">
                        <c:v>1527.625</c:v>
                      </c:pt>
                      <c:pt idx="16">
                        <c:v>2318.875</c:v>
                      </c:pt>
                      <c:pt idx="17">
                        <c:v>545.625</c:v>
                      </c:pt>
                      <c:pt idx="18">
                        <c:v>201.875</c:v>
                      </c:pt>
                      <c:pt idx="19">
                        <c:v>3132.625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11-47C2-8A02-8A793C6E4B7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FilRouge!$G$1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149.31428571428572</c:v>
                      </c:pt>
                      <c:pt idx="1">
                        <c:v>175.20225563909773</c:v>
                      </c:pt>
                      <c:pt idx="2">
                        <c:v>201.09022556390977</c:v>
                      </c:pt>
                      <c:pt idx="3">
                        <c:v>226.97819548872178</c:v>
                      </c:pt>
                      <c:pt idx="4">
                        <c:v>252.86616541353382</c:v>
                      </c:pt>
                      <c:pt idx="5">
                        <c:v>278.75413533834586</c:v>
                      </c:pt>
                      <c:pt idx="6">
                        <c:v>304.64210526315787</c:v>
                      </c:pt>
                      <c:pt idx="7">
                        <c:v>330.53007518796994</c:v>
                      </c:pt>
                      <c:pt idx="8">
                        <c:v>356.41804511278195</c:v>
                      </c:pt>
                      <c:pt idx="9">
                        <c:v>382.30601503759397</c:v>
                      </c:pt>
                      <c:pt idx="10">
                        <c:v>408.19398496240598</c:v>
                      </c:pt>
                      <c:pt idx="11">
                        <c:v>434.08195488721805</c:v>
                      </c:pt>
                      <c:pt idx="12">
                        <c:v>459.96992481203006</c:v>
                      </c:pt>
                      <c:pt idx="13">
                        <c:v>485.85789473684207</c:v>
                      </c:pt>
                      <c:pt idx="14">
                        <c:v>511.74586466165414</c:v>
                      </c:pt>
                      <c:pt idx="15">
                        <c:v>537.63383458646615</c:v>
                      </c:pt>
                      <c:pt idx="16">
                        <c:v>563.52180451127811</c:v>
                      </c:pt>
                      <c:pt idx="17">
                        <c:v>589.40977443609017</c:v>
                      </c:pt>
                      <c:pt idx="18">
                        <c:v>615.29774436090224</c:v>
                      </c:pt>
                      <c:pt idx="19">
                        <c:v>641.18571428571431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11-47C2-8A02-8A793C6E4B7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FilRouge!$H$1</c15:sqref>
                        </c15:formulaRef>
                      </c:ext>
                    </c:extLst>
                    <c:strCache>
                      <c:ptCount val="1"/>
                      <c:pt idx="0">
                        <c:v>detrend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0.85725220053578266</c:v>
                      </c:pt>
                      <c:pt idx="1">
                        <c:v>1.0330917221342466</c:v>
                      </c:pt>
                      <c:pt idx="2">
                        <c:v>0.43264161525518791</c:v>
                      </c:pt>
                      <c:pt idx="3">
                        <c:v>0.96485038806682111</c:v>
                      </c:pt>
                      <c:pt idx="4">
                        <c:v>1.609547087228526</c:v>
                      </c:pt>
                      <c:pt idx="5">
                        <c:v>0.81075030411902582</c:v>
                      </c:pt>
                      <c:pt idx="6">
                        <c:v>0.7024636329083308</c:v>
                      </c:pt>
                      <c:pt idx="7">
                        <c:v>1.1587447822476995</c:v>
                      </c:pt>
                      <c:pt idx="8">
                        <c:v>1.4168755115645226</c:v>
                      </c:pt>
                      <c:pt idx="9">
                        <c:v>1.0122780829434359</c:v>
                      </c:pt>
                      <c:pt idx="10">
                        <c:v>0.68104874212098776</c:v>
                      </c:pt>
                      <c:pt idx="11">
                        <c:v>1.2048416067788037</c:v>
                      </c:pt>
                      <c:pt idx="12">
                        <c:v>1.2435595658428142</c:v>
                      </c:pt>
                      <c:pt idx="13">
                        <c:v>0.72860810503396056</c:v>
                      </c:pt>
                      <c:pt idx="14">
                        <c:v>0.78945435204856729</c:v>
                      </c:pt>
                      <c:pt idx="15">
                        <c:v>1.2517813364883443</c:v>
                      </c:pt>
                      <c:pt idx="16">
                        <c:v>1.3344647784342296</c:v>
                      </c:pt>
                      <c:pt idx="17">
                        <c:v>0.79401465720135478</c:v>
                      </c:pt>
                      <c:pt idx="18">
                        <c:v>0.6809711295711105</c:v>
                      </c:pt>
                      <c:pt idx="19">
                        <c:v>1.1307176436512711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11-47C2-8A02-8A793C6E4B7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FilRouge!$I$1</c15:sqref>
                        </c15:formulaRef>
                      </c:ext>
                    </c:extLst>
                    <c:strCache>
                      <c:ptCount val="1"/>
                      <c:pt idx="0">
                        <c:v>diff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FilRouge!$I$2:$I$21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1">
                        <c:v>53</c:v>
                      </c:pt>
                      <c:pt idx="2">
                        <c:v>-94</c:v>
                      </c:pt>
                      <c:pt idx="3">
                        <c:v>132</c:v>
                      </c:pt>
                      <c:pt idx="4">
                        <c:v>188</c:v>
                      </c:pt>
                      <c:pt idx="5">
                        <c:v>-181</c:v>
                      </c:pt>
                      <c:pt idx="6">
                        <c:v>-12</c:v>
                      </c:pt>
                      <c:pt idx="7">
                        <c:v>169</c:v>
                      </c:pt>
                      <c:pt idx="8">
                        <c:v>122</c:v>
                      </c:pt>
                      <c:pt idx="9">
                        <c:v>-118</c:v>
                      </c:pt>
                      <c:pt idx="10">
                        <c:v>-109</c:v>
                      </c:pt>
                      <c:pt idx="11">
                        <c:v>245</c:v>
                      </c:pt>
                      <c:pt idx="12">
                        <c:v>49</c:v>
                      </c:pt>
                      <c:pt idx="13">
                        <c:v>-218</c:v>
                      </c:pt>
                      <c:pt idx="14">
                        <c:v>50</c:v>
                      </c:pt>
                      <c:pt idx="15">
                        <c:v>269</c:v>
                      </c:pt>
                      <c:pt idx="16">
                        <c:v>79</c:v>
                      </c:pt>
                      <c:pt idx="17">
                        <c:v>-284</c:v>
                      </c:pt>
                      <c:pt idx="18">
                        <c:v>-49</c:v>
                      </c:pt>
                      <c:pt idx="19">
                        <c:v>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811-47C2-8A02-8A793C6E4B77}"/>
                  </c:ext>
                </c:extLst>
              </c15:ser>
            </c15:filteredLineSeries>
          </c:ext>
        </c:extLst>
      </c:lineChart>
      <c:catAx>
        <c:axId val="57879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58111"/>
        <c:crosses val="autoZero"/>
        <c:auto val="1"/>
        <c:lblAlgn val="ctr"/>
        <c:lblOffset val="100"/>
        <c:noMultiLvlLbl val="0"/>
      </c:catAx>
      <c:valAx>
        <c:axId val="5686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7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206131</xdr:colOff>
      <xdr:row>26</xdr:row>
      <xdr:rowOff>128628</xdr:rowOff>
    </xdr:from>
    <xdr:to>
      <xdr:col>6</xdr:col>
      <xdr:colOff>824850</xdr:colOff>
      <xdr:row>41</xdr:row>
      <xdr:rowOff>146212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585BAE-D6CF-D011-56AE-9915F6F9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169332</xdr:colOff>
      <xdr:row>26</xdr:row>
      <xdr:rowOff>118534</xdr:rowOff>
    </xdr:from>
    <xdr:to>
      <xdr:col>14</xdr:col>
      <xdr:colOff>42332</xdr:colOff>
      <xdr:row>41</xdr:row>
      <xdr:rowOff>67734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103651-4A25-7550-F127-25A51A2B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101599</xdr:colOff>
      <xdr:row>26</xdr:row>
      <xdr:rowOff>143934</xdr:rowOff>
    </xdr:from>
    <xdr:to>
      <xdr:col>21</xdr:col>
      <xdr:colOff>406399</xdr:colOff>
      <xdr:row>41</xdr:row>
      <xdr:rowOff>93134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112CC32-756C-37F5-C5D6-7C0D20BD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D535D5E-92EB-4016-89A3-2D9C97319B92}" autoFormatId="16" applyNumberFormats="0" applyBorderFormats="0" applyFontFormats="0" applyPatternFormats="0" applyAlignmentFormats="0" applyWidthHeightFormats="0">
  <queryTableRefresh nextId="14" unboundColumnsRight="11">
    <queryTableFields count="13">
      <queryTableField id="1" name="t" tableColumnId="1"/>
      <queryTableField id="2" name="sales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A785F-FF2E-4944-A787-66A6832F80C5}" name="FilRouge" displayName="FilRouge" ref="A1:M21" tableType="queryTable" totalsRowShown="0">
  <autoFilter ref="A1:M21" xr:uid="{712A785F-FF2E-4944-A787-66A6832F80C5}"/>
  <tableColumns count="13">
    <tableColumn id="1" xr3:uid="{B1E2AE47-4F28-4E3A-ABA9-49FEFD9C585C}" uniqueName="1" name="t" queryTableFieldId="1"/>
    <tableColumn id="2" xr3:uid="{8BB49467-58A4-4713-9D8D-E378BDA87202}" uniqueName="2" name="sales" queryTableFieldId="2"/>
    <tableColumn id="3" xr3:uid="{7CEABE74-45BD-4B43-B71B-C7304B524B97}" uniqueName="3" name="x-avg(x)" queryTableFieldId="3" dataDxfId="10">
      <calculatedColumnFormula>FilRouge[[#This Row],[t]]-$F$23</calculatedColumnFormula>
    </tableColumn>
    <tableColumn id="4" xr3:uid="{C73FCF78-535D-43BD-B550-BDCE1F73D6B2}" uniqueName="4" name="y-avg(y)" queryTableFieldId="4" dataDxfId="9">
      <calculatedColumnFormula>FilRouge[[#This Row],[sales]]-$F$24</calculatedColumnFormula>
    </tableColumn>
    <tableColumn id="5" xr3:uid="{9A0D7F19-708F-4AF6-A14B-DC54A58E7457}" uniqueName="5" name="(x-avg(x))^2" queryTableFieldId="5" dataDxfId="8">
      <calculatedColumnFormula>FilRouge[[#This Row],[x-avg(x)]]^2</calculatedColumnFormula>
    </tableColumn>
    <tableColumn id="6" xr3:uid="{1ADE1969-D848-43CC-A217-DEFF20BFBB89}" uniqueName="6" name="(x-avg(x))(y-avg(y))" queryTableFieldId="6" dataDxfId="7">
      <calculatedColumnFormula>FilRouge[[#This Row],[x-avg(x)]]*FilRouge[[#This Row],[y-avg(y)]]</calculatedColumnFormula>
    </tableColumn>
    <tableColumn id="7" xr3:uid="{91DBBC22-207C-4223-A24A-41B3BAAF7B23}" uniqueName="7" name="baseline" queryTableFieldId="7" dataDxfId="6">
      <calculatedColumnFormula>$F$25*FilRouge[[#This Row],[t]]+$F$26</calculatedColumnFormula>
    </tableColumn>
    <tableColumn id="8" xr3:uid="{2C305D4D-5830-45E0-B0E6-AD7CF6E3B0E4}" uniqueName="8" name="detrend" queryTableFieldId="8" dataDxfId="5">
      <calculatedColumnFormula>FilRouge[[#This Row],[sales]]/FilRouge[[#This Row],[baseline]]</calculatedColumnFormula>
    </tableColumn>
    <tableColumn id="9" xr3:uid="{A613A882-970B-4CBA-BD08-4FD0A1D6762C}" uniqueName="9" name="diff" queryTableFieldId="9" dataDxfId="4">
      <calculatedColumnFormula>FilRouge[[#This Row],[sales]]-B1</calculatedColumnFormula>
    </tableColumn>
    <tableColumn id="10" xr3:uid="{6EADF867-0AED-421B-809F-437F7B920203}" uniqueName="10" name="log" queryTableFieldId="10" dataDxfId="3">
      <calculatedColumnFormula>LN(FilRouge[[#This Row],[sales]])</calculatedColumnFormula>
    </tableColumn>
    <tableColumn id="11" xr3:uid="{1DD02A22-A787-4B50-8F85-9B0F84E08AE5}" uniqueName="11" name="log-diff" queryTableFieldId="11" dataDxfId="2">
      <calculatedColumnFormula>FilRouge[[#This Row],[log]]-J1</calculatedColumnFormula>
    </tableColumn>
    <tableColumn id="12" xr3:uid="{B08125AE-E08F-47D8-8A1A-ABBF93AD5D0B}" uniqueName="12" name="standardization" queryTableFieldId="12" dataDxfId="1">
      <calculatedColumnFormula>(FilRouge[[#This Row],[sales]]-$F$24)/$H$23</calculatedColumnFormula>
    </tableColumn>
    <tableColumn id="13" xr3:uid="{AD8EAC4C-A7B8-468E-8038-703E720FAA11}" uniqueName="13" name="normalization" queryTableFieldId="13" dataDxfId="0">
      <calculatedColumnFormula>(FilRouge[[#This Row],[sales]]-$H$24)/($H$25-$H$24)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C966-2ADF-4B9A-8C1D-CA89F3E6E189}">
  <dimension ref="A1:M26"/>
  <sheetViews>
    <sheetView tabSelected="1" zoomScale="90" zoomScaleNormal="130" workbookViewId="0">
      <selection activeCell="M3" sqref="M3"/>
    </sheetView>
  </sheetViews>
  <sheetFormatPr defaultRowHeight="14.4" x14ac:dyDescent="0.3"/>
  <cols>
    <col min="1" max="1" width="3.88671875" bestFit="1" customWidth="1"/>
    <col min="2" max="2" width="7.33203125" bestFit="1" customWidth="1"/>
    <col min="3" max="3" width="9.5546875" bestFit="1" customWidth="1"/>
    <col min="4" max="4" width="9.6640625" bestFit="1" customWidth="1"/>
    <col min="5" max="5" width="14" bestFit="1" customWidth="1"/>
    <col min="6" max="6" width="13.33203125" bestFit="1" customWidth="1"/>
    <col min="7" max="7" width="12.109375" bestFit="1" customWidth="1"/>
    <col min="8" max="8" width="12.109375" customWidth="1"/>
    <col min="10" max="10" width="12" bestFit="1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4</v>
      </c>
      <c r="E1" t="s">
        <v>6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</v>
      </c>
    </row>
    <row r="2" spans="1:13" x14ac:dyDescent="0.3">
      <c r="A2">
        <v>1</v>
      </c>
      <c r="B2">
        <v>128</v>
      </c>
      <c r="C2">
        <f>FilRouge[[#This Row],[t]]-$F$23</f>
        <v>-9.5</v>
      </c>
      <c r="D2">
        <f>FilRouge[[#This Row],[sales]]-$F$24</f>
        <v>-267.25</v>
      </c>
      <c r="E2">
        <f>FilRouge[[#This Row],[x-avg(x)]]^2</f>
        <v>90.25</v>
      </c>
      <c r="F2">
        <f>FilRouge[[#This Row],[x-avg(x)]]*FilRouge[[#This Row],[y-avg(y)]]</f>
        <v>2538.875</v>
      </c>
      <c r="G2">
        <f>$F$25*FilRouge[[#This Row],[t]]+$F$26</f>
        <v>149.31428571428572</v>
      </c>
      <c r="H2">
        <f>FilRouge[[#This Row],[sales]]/FilRouge[[#This Row],[baseline]]</f>
        <v>0.85725220053578266</v>
      </c>
      <c r="I2" s="1"/>
      <c r="J2" s="1">
        <f>LN(FilRouge[[#This Row],[sales]])</f>
        <v>4.8520302639196169</v>
      </c>
      <c r="K2" s="1"/>
      <c r="L2" s="1">
        <f>(FilRouge[[#This Row],[sales]]-$F$24)/$H$23</f>
        <v>-1.3929379733332306</v>
      </c>
      <c r="M2" s="1">
        <f>(FilRouge[[#This Row],[sales]]-$H$24)/($H$25-$H$24)</f>
        <v>6.1654135338345864E-2</v>
      </c>
    </row>
    <row r="3" spans="1:13" x14ac:dyDescent="0.3">
      <c r="A3">
        <v>2</v>
      </c>
      <c r="B3">
        <v>181</v>
      </c>
      <c r="C3">
        <f>FilRouge[[#This Row],[t]]-$F$23</f>
        <v>-8.5</v>
      </c>
      <c r="D3">
        <f>FilRouge[[#This Row],[sales]]-$F$24</f>
        <v>-214.25</v>
      </c>
      <c r="E3">
        <f>FilRouge[[#This Row],[x-avg(x)]]^2</f>
        <v>72.25</v>
      </c>
      <c r="F3">
        <f>FilRouge[[#This Row],[x-avg(x)]]*FilRouge[[#This Row],[y-avg(y)]]</f>
        <v>1821.125</v>
      </c>
      <c r="G3">
        <f>$F$25*FilRouge[[#This Row],[t]]+$F$26</f>
        <v>175.20225563909773</v>
      </c>
      <c r="H3">
        <f>FilRouge[[#This Row],[sales]]/FilRouge[[#This Row],[baseline]]</f>
        <v>1.0330917221342466</v>
      </c>
      <c r="I3" s="1">
        <f>FilRouge[[#This Row],[sales]]-B2</f>
        <v>53</v>
      </c>
      <c r="J3" s="1">
        <f>LN(FilRouge[[#This Row],[sales]])</f>
        <v>5.1984970312658261</v>
      </c>
      <c r="K3" s="1">
        <f>FilRouge[[#This Row],[log]]-J2</f>
        <v>0.34646676734620918</v>
      </c>
      <c r="L3" s="1">
        <f>(FilRouge[[#This Row],[sales]]-$F$24)/$H$23</f>
        <v>-1.1166958308199988</v>
      </c>
      <c r="M3" s="1">
        <f>(FilRouge[[#This Row],[sales]]-$H$24)/($H$25-$H$24)</f>
        <v>0.14135338345864662</v>
      </c>
    </row>
    <row r="4" spans="1:13" x14ac:dyDescent="0.3">
      <c r="A4">
        <v>3</v>
      </c>
      <c r="B4">
        <v>87</v>
      </c>
      <c r="C4">
        <f>FilRouge[[#This Row],[t]]-$F$23</f>
        <v>-7.5</v>
      </c>
      <c r="D4">
        <f>FilRouge[[#This Row],[sales]]-$F$24</f>
        <v>-308.25</v>
      </c>
      <c r="E4">
        <f>FilRouge[[#This Row],[x-avg(x)]]^2</f>
        <v>56.25</v>
      </c>
      <c r="F4">
        <f>FilRouge[[#This Row],[x-avg(x)]]*FilRouge[[#This Row],[y-avg(y)]]</f>
        <v>2311.875</v>
      </c>
      <c r="G4">
        <f>$F$25*FilRouge[[#This Row],[t]]+$F$26</f>
        <v>201.09022556390977</v>
      </c>
      <c r="H4">
        <f>FilRouge[[#This Row],[sales]]/FilRouge[[#This Row],[baseline]]</f>
        <v>0.43264161525518791</v>
      </c>
      <c r="I4" s="1">
        <f>FilRouge[[#This Row],[sales]]-B3</f>
        <v>-94</v>
      </c>
      <c r="J4" s="1">
        <f>LN(FilRouge[[#This Row],[sales]])</f>
        <v>4.4659081186545837</v>
      </c>
      <c r="K4" s="1">
        <f>FilRouge[[#This Row],[log]]-J3</f>
        <v>-0.73258891261124237</v>
      </c>
      <c r="L4" s="1">
        <f>(FilRouge[[#This Row],[sales]]-$F$24)/$H$23</f>
        <v>-1.6066347250887496</v>
      </c>
      <c r="M4" s="1">
        <f>(FilRouge[[#This Row],[sales]]-$H$24)/($H$25-$H$24)</f>
        <v>0</v>
      </c>
    </row>
    <row r="5" spans="1:13" x14ac:dyDescent="0.3">
      <c r="A5">
        <v>4</v>
      </c>
      <c r="B5">
        <v>219</v>
      </c>
      <c r="C5">
        <f>FilRouge[[#This Row],[t]]-$F$23</f>
        <v>-6.5</v>
      </c>
      <c r="D5">
        <f>FilRouge[[#This Row],[sales]]-$F$24</f>
        <v>-176.25</v>
      </c>
      <c r="E5">
        <f>FilRouge[[#This Row],[x-avg(x)]]^2</f>
        <v>42.25</v>
      </c>
      <c r="F5">
        <f>FilRouge[[#This Row],[x-avg(x)]]*FilRouge[[#This Row],[y-avg(y)]]</f>
        <v>1145.625</v>
      </c>
      <c r="G5">
        <f>$F$25*FilRouge[[#This Row],[t]]+$F$26</f>
        <v>226.97819548872178</v>
      </c>
      <c r="H5">
        <f>FilRouge[[#This Row],[sales]]/FilRouge[[#This Row],[baseline]]</f>
        <v>0.96485038806682111</v>
      </c>
      <c r="I5" s="1">
        <f>FilRouge[[#This Row],[sales]]-B4</f>
        <v>132</v>
      </c>
      <c r="J5" s="1">
        <f>LN(FilRouge[[#This Row],[sales]])</f>
        <v>5.389071729816501</v>
      </c>
      <c r="K5" s="1">
        <f>FilRouge[[#This Row],[log]]-J4</f>
        <v>0.92316361116191725</v>
      </c>
      <c r="L5" s="1">
        <f>(FilRouge[[#This Row],[sales]]-$F$24)/$H$23</f>
        <v>-0.91863542675390797</v>
      </c>
      <c r="M5" s="1">
        <f>(FilRouge[[#This Row],[sales]]-$H$24)/($H$25-$H$24)</f>
        <v>0.19849624060150375</v>
      </c>
    </row>
    <row r="6" spans="1:13" x14ac:dyDescent="0.3">
      <c r="A6">
        <v>5</v>
      </c>
      <c r="B6">
        <v>407</v>
      </c>
      <c r="C6">
        <f>FilRouge[[#This Row],[t]]-$F$23</f>
        <v>-5.5</v>
      </c>
      <c r="D6">
        <f>FilRouge[[#This Row],[sales]]-$F$24</f>
        <v>11.75</v>
      </c>
      <c r="E6">
        <f>FilRouge[[#This Row],[x-avg(x)]]^2</f>
        <v>30.25</v>
      </c>
      <c r="F6">
        <f>FilRouge[[#This Row],[x-avg(x)]]*FilRouge[[#This Row],[y-avg(y)]]</f>
        <v>-64.625</v>
      </c>
      <c r="G6">
        <f>$F$25*FilRouge[[#This Row],[t]]+$F$26</f>
        <v>252.86616541353382</v>
      </c>
      <c r="H6">
        <f>FilRouge[[#This Row],[sales]]/FilRouge[[#This Row],[baseline]]</f>
        <v>1.609547087228526</v>
      </c>
      <c r="I6" s="1">
        <f>FilRouge[[#This Row],[sales]]-B5</f>
        <v>188</v>
      </c>
      <c r="J6" s="1">
        <f>LN(FilRouge[[#This Row],[sales]])</f>
        <v>6.0088131854425946</v>
      </c>
      <c r="K6" s="1">
        <f>FilRouge[[#This Row],[log]]-J5</f>
        <v>0.61974145562609362</v>
      </c>
      <c r="L6" s="1">
        <f>(FilRouge[[#This Row],[sales]]-$F$24)/$H$23</f>
        <v>6.1242361783593866E-2</v>
      </c>
      <c r="M6" s="1">
        <f>(FilRouge[[#This Row],[sales]]-$H$24)/($H$25-$H$24)</f>
        <v>0.48120300751879697</v>
      </c>
    </row>
    <row r="7" spans="1:13" x14ac:dyDescent="0.3">
      <c r="A7">
        <v>6</v>
      </c>
      <c r="B7">
        <v>226</v>
      </c>
      <c r="C7">
        <f>FilRouge[[#This Row],[t]]-$F$23</f>
        <v>-4.5</v>
      </c>
      <c r="D7">
        <f>FilRouge[[#This Row],[sales]]-$F$24</f>
        <v>-169.25</v>
      </c>
      <c r="E7">
        <f>FilRouge[[#This Row],[x-avg(x)]]^2</f>
        <v>20.25</v>
      </c>
      <c r="F7">
        <f>FilRouge[[#This Row],[x-avg(x)]]*FilRouge[[#This Row],[y-avg(y)]]</f>
        <v>761.625</v>
      </c>
      <c r="G7">
        <f>$F$25*FilRouge[[#This Row],[t]]+$F$26</f>
        <v>278.75413533834586</v>
      </c>
      <c r="H7">
        <f>FilRouge[[#This Row],[sales]]/FilRouge[[#This Row],[baseline]]</f>
        <v>0.81075030411902582</v>
      </c>
      <c r="I7" s="1">
        <f>FilRouge[[#This Row],[sales]]-B6</f>
        <v>-181</v>
      </c>
      <c r="J7" s="1">
        <f>LN(FilRouge[[#This Row],[sales]])</f>
        <v>5.4205349992722862</v>
      </c>
      <c r="K7" s="1">
        <f>FilRouge[[#This Row],[log]]-J6</f>
        <v>-0.58827818617030836</v>
      </c>
      <c r="L7" s="1">
        <f>(FilRouge[[#This Row],[sales]]-$F$24)/$H$23</f>
        <v>-0.88215061547857543</v>
      </c>
      <c r="M7" s="1">
        <f>(FilRouge[[#This Row],[sales]]-$H$24)/($H$25-$H$24)</f>
        <v>0.20902255639097744</v>
      </c>
    </row>
    <row r="8" spans="1:13" x14ac:dyDescent="0.3">
      <c r="A8">
        <v>7</v>
      </c>
      <c r="B8">
        <v>214</v>
      </c>
      <c r="C8">
        <f>FilRouge[[#This Row],[t]]-$F$23</f>
        <v>-3.5</v>
      </c>
      <c r="D8">
        <f>FilRouge[[#This Row],[sales]]-$F$24</f>
        <v>-181.25</v>
      </c>
      <c r="E8">
        <f>FilRouge[[#This Row],[x-avg(x)]]^2</f>
        <v>12.25</v>
      </c>
      <c r="F8">
        <f>FilRouge[[#This Row],[x-avg(x)]]*FilRouge[[#This Row],[y-avg(y)]]</f>
        <v>634.375</v>
      </c>
      <c r="G8">
        <f>$F$25*FilRouge[[#This Row],[t]]+$F$26</f>
        <v>304.64210526315787</v>
      </c>
      <c r="H8">
        <f>FilRouge[[#This Row],[sales]]/FilRouge[[#This Row],[baseline]]</f>
        <v>0.7024636329083308</v>
      </c>
      <c r="I8" s="1">
        <f>FilRouge[[#This Row],[sales]]-B7</f>
        <v>-12</v>
      </c>
      <c r="J8" s="1">
        <f>LN(FilRouge[[#This Row],[sales]])</f>
        <v>5.3659760150218512</v>
      </c>
      <c r="K8" s="1">
        <f>FilRouge[[#This Row],[log]]-J7</f>
        <v>-5.4558984250435039E-2</v>
      </c>
      <c r="L8" s="1">
        <f>(FilRouge[[#This Row],[sales]]-$F$24)/$H$23</f>
        <v>-0.94469600623628835</v>
      </c>
      <c r="M8" s="1">
        <f>(FilRouge[[#This Row],[sales]]-$H$24)/($H$25-$H$24)</f>
        <v>0.19097744360902255</v>
      </c>
    </row>
    <row r="9" spans="1:13" x14ac:dyDescent="0.3">
      <c r="A9">
        <v>8</v>
      </c>
      <c r="B9">
        <v>383</v>
      </c>
      <c r="C9">
        <f>FilRouge[[#This Row],[t]]-$F$23</f>
        <v>-2.5</v>
      </c>
      <c r="D9">
        <f>FilRouge[[#This Row],[sales]]-$F$24</f>
        <v>-12.25</v>
      </c>
      <c r="E9">
        <f>FilRouge[[#This Row],[x-avg(x)]]^2</f>
        <v>6.25</v>
      </c>
      <c r="F9">
        <f>FilRouge[[#This Row],[x-avg(x)]]*FilRouge[[#This Row],[y-avg(y)]]</f>
        <v>30.625</v>
      </c>
      <c r="G9">
        <f>$F$25*FilRouge[[#This Row],[t]]+$F$26</f>
        <v>330.53007518796994</v>
      </c>
      <c r="H9">
        <f>FilRouge[[#This Row],[sales]]/FilRouge[[#This Row],[baseline]]</f>
        <v>1.1587447822476995</v>
      </c>
      <c r="I9" s="1">
        <f>FilRouge[[#This Row],[sales]]-B8</f>
        <v>169</v>
      </c>
      <c r="J9" s="1">
        <f>LN(FilRouge[[#This Row],[sales]])</f>
        <v>5.9480349891806457</v>
      </c>
      <c r="K9" s="1">
        <f>FilRouge[[#This Row],[log]]-J8</f>
        <v>0.58205897415879448</v>
      </c>
      <c r="L9" s="1">
        <f>(FilRouge[[#This Row],[sales]]-$F$24)/$H$23</f>
        <v>-6.3848419731831904E-2</v>
      </c>
      <c r="M9" s="1">
        <f>(FilRouge[[#This Row],[sales]]-$H$24)/($H$25-$H$24)</f>
        <v>0.44511278195488724</v>
      </c>
    </row>
    <row r="10" spans="1:13" x14ac:dyDescent="0.3">
      <c r="A10">
        <v>9</v>
      </c>
      <c r="B10">
        <v>505</v>
      </c>
      <c r="C10">
        <f>FilRouge[[#This Row],[t]]-$F$23</f>
        <v>-1.5</v>
      </c>
      <c r="D10">
        <f>FilRouge[[#This Row],[sales]]-$F$24</f>
        <v>109.75</v>
      </c>
      <c r="E10">
        <f>FilRouge[[#This Row],[x-avg(x)]]^2</f>
        <v>2.25</v>
      </c>
      <c r="F10">
        <f>FilRouge[[#This Row],[x-avg(x)]]*FilRouge[[#This Row],[y-avg(y)]]</f>
        <v>-164.625</v>
      </c>
      <c r="G10">
        <f>$F$25*FilRouge[[#This Row],[t]]+$F$26</f>
        <v>356.41804511278195</v>
      </c>
      <c r="H10">
        <f>FilRouge[[#This Row],[sales]]/FilRouge[[#This Row],[baseline]]</f>
        <v>1.4168755115645226</v>
      </c>
      <c r="I10" s="1">
        <f>FilRouge[[#This Row],[sales]]-B9</f>
        <v>122</v>
      </c>
      <c r="J10" s="1">
        <f>LN(FilRouge[[#This Row],[sales]])</f>
        <v>6.2245584292753602</v>
      </c>
      <c r="K10" s="1">
        <f>FilRouge[[#This Row],[log]]-J9</f>
        <v>0.27652344009471452</v>
      </c>
      <c r="L10" s="1">
        <f>(FilRouge[[#This Row],[sales]]-$F$24)/$H$23</f>
        <v>0.57202971963824911</v>
      </c>
      <c r="M10" s="1">
        <f>(FilRouge[[#This Row],[sales]]-$H$24)/($H$25-$H$24)</f>
        <v>0.62857142857142856</v>
      </c>
    </row>
    <row r="11" spans="1:13" x14ac:dyDescent="0.3">
      <c r="A11">
        <v>10</v>
      </c>
      <c r="B11">
        <v>387</v>
      </c>
      <c r="C11">
        <f>FilRouge[[#This Row],[t]]-$F$23</f>
        <v>-0.5</v>
      </c>
      <c r="D11">
        <f>FilRouge[[#This Row],[sales]]-$F$24</f>
        <v>-8.25</v>
      </c>
      <c r="E11">
        <f>FilRouge[[#This Row],[x-avg(x)]]^2</f>
        <v>0.25</v>
      </c>
      <c r="F11">
        <f>FilRouge[[#This Row],[x-avg(x)]]*FilRouge[[#This Row],[y-avg(y)]]</f>
        <v>4.125</v>
      </c>
      <c r="G11">
        <f>$F$25*FilRouge[[#This Row],[t]]+$F$26</f>
        <v>382.30601503759397</v>
      </c>
      <c r="H11">
        <f>FilRouge[[#This Row],[sales]]/FilRouge[[#This Row],[baseline]]</f>
        <v>1.0122780829434359</v>
      </c>
      <c r="I11" s="1">
        <f>FilRouge[[#This Row],[sales]]-B10</f>
        <v>-118</v>
      </c>
      <c r="J11" s="1">
        <f>LN(FilRouge[[#This Row],[sales]])</f>
        <v>5.9584246930297819</v>
      </c>
      <c r="K11" s="1">
        <f>FilRouge[[#This Row],[log]]-J10</f>
        <v>-0.26613373624557823</v>
      </c>
      <c r="L11" s="1">
        <f>(FilRouge[[#This Row],[sales]]-$F$24)/$H$23</f>
        <v>-4.2999956145927609E-2</v>
      </c>
      <c r="M11" s="1">
        <f>(FilRouge[[#This Row],[sales]]-$H$24)/($H$25-$H$24)</f>
        <v>0.45112781954887216</v>
      </c>
    </row>
    <row r="12" spans="1:13" x14ac:dyDescent="0.3">
      <c r="A12">
        <v>11</v>
      </c>
      <c r="B12">
        <v>278</v>
      </c>
      <c r="C12">
        <f>FilRouge[[#This Row],[t]]-$F$23</f>
        <v>0.5</v>
      </c>
      <c r="D12">
        <f>FilRouge[[#This Row],[sales]]-$F$24</f>
        <v>-117.25</v>
      </c>
      <c r="E12">
        <f>FilRouge[[#This Row],[x-avg(x)]]^2</f>
        <v>0.25</v>
      </c>
      <c r="F12">
        <f>FilRouge[[#This Row],[x-avg(x)]]*FilRouge[[#This Row],[y-avg(y)]]</f>
        <v>-58.625</v>
      </c>
      <c r="G12">
        <f>$F$25*FilRouge[[#This Row],[t]]+$F$26</f>
        <v>408.19398496240598</v>
      </c>
      <c r="H12">
        <f>FilRouge[[#This Row],[sales]]/FilRouge[[#This Row],[baseline]]</f>
        <v>0.68104874212098776</v>
      </c>
      <c r="I12" s="1">
        <f>FilRouge[[#This Row],[sales]]-B11</f>
        <v>-109</v>
      </c>
      <c r="J12" s="1">
        <f>LN(FilRouge[[#This Row],[sales]])</f>
        <v>5.6276211136906369</v>
      </c>
      <c r="K12" s="1">
        <f>FilRouge[[#This Row],[log]]-J11</f>
        <v>-0.33080357933914506</v>
      </c>
      <c r="L12" s="1">
        <f>(FilRouge[[#This Row],[sales]]-$F$24)/$H$23</f>
        <v>-0.61112058886181964</v>
      </c>
      <c r="M12" s="1">
        <f>(FilRouge[[#This Row],[sales]]-$H$24)/($H$25-$H$24)</f>
        <v>0.28721804511278193</v>
      </c>
    </row>
    <row r="13" spans="1:13" x14ac:dyDescent="0.3">
      <c r="A13">
        <v>12</v>
      </c>
      <c r="B13">
        <v>523</v>
      </c>
      <c r="C13">
        <f>FilRouge[[#This Row],[t]]-$F$23</f>
        <v>1.5</v>
      </c>
      <c r="D13">
        <f>FilRouge[[#This Row],[sales]]-$F$24</f>
        <v>127.75</v>
      </c>
      <c r="E13">
        <f>FilRouge[[#This Row],[x-avg(x)]]^2</f>
        <v>2.25</v>
      </c>
      <c r="F13">
        <f>FilRouge[[#This Row],[x-avg(x)]]*FilRouge[[#This Row],[y-avg(y)]]</f>
        <v>191.625</v>
      </c>
      <c r="G13">
        <f>$F$25*FilRouge[[#This Row],[t]]+$F$26</f>
        <v>434.08195488721805</v>
      </c>
      <c r="H13">
        <f>FilRouge[[#This Row],[sales]]/FilRouge[[#This Row],[baseline]]</f>
        <v>1.2048416067788037</v>
      </c>
      <c r="I13" s="1">
        <f>FilRouge[[#This Row],[sales]]-B12</f>
        <v>245</v>
      </c>
      <c r="J13" s="1">
        <f>LN(FilRouge[[#This Row],[sales]])</f>
        <v>6.2595814640649232</v>
      </c>
      <c r="K13" s="1">
        <f>FilRouge[[#This Row],[log]]-J12</f>
        <v>0.63196035037428633</v>
      </c>
      <c r="L13" s="1">
        <f>(FilRouge[[#This Row],[sales]]-$F$24)/$H$23</f>
        <v>0.66584780577481839</v>
      </c>
      <c r="M13" s="1">
        <f>(FilRouge[[#This Row],[sales]]-$H$24)/($H$25-$H$24)</f>
        <v>0.65563909774436091</v>
      </c>
    </row>
    <row r="14" spans="1:13" x14ac:dyDescent="0.3">
      <c r="A14">
        <v>13</v>
      </c>
      <c r="B14">
        <v>572</v>
      </c>
      <c r="C14">
        <f>FilRouge[[#This Row],[t]]-$F$23</f>
        <v>2.5</v>
      </c>
      <c r="D14">
        <f>FilRouge[[#This Row],[sales]]-$F$24</f>
        <v>176.75</v>
      </c>
      <c r="E14">
        <f>FilRouge[[#This Row],[x-avg(x)]]^2</f>
        <v>6.25</v>
      </c>
      <c r="F14">
        <f>FilRouge[[#This Row],[x-avg(x)]]*FilRouge[[#This Row],[y-avg(y)]]</f>
        <v>441.875</v>
      </c>
      <c r="G14">
        <f>$F$25*FilRouge[[#This Row],[t]]+$F$26</f>
        <v>459.96992481203006</v>
      </c>
      <c r="H14">
        <f>FilRouge[[#This Row],[sales]]/FilRouge[[#This Row],[baseline]]</f>
        <v>1.2435595658428142</v>
      </c>
      <c r="I14" s="1">
        <f>FilRouge[[#This Row],[sales]]-B13</f>
        <v>49</v>
      </c>
      <c r="J14" s="1">
        <f>LN(FilRouge[[#This Row],[sales]])</f>
        <v>6.3491389913797978</v>
      </c>
      <c r="K14" s="1">
        <f>FilRouge[[#This Row],[log]]-J13</f>
        <v>8.9557527314874541E-2</v>
      </c>
      <c r="L14" s="1">
        <f>(FilRouge[[#This Row],[sales]]-$F$24)/$H$23</f>
        <v>0.92124148470214595</v>
      </c>
      <c r="M14" s="1">
        <f>(FilRouge[[#This Row],[sales]]-$H$24)/($H$25-$H$24)</f>
        <v>0.72932330827067671</v>
      </c>
    </row>
    <row r="15" spans="1:13" x14ac:dyDescent="0.3">
      <c r="A15">
        <v>14</v>
      </c>
      <c r="B15">
        <v>354</v>
      </c>
      <c r="C15">
        <f>FilRouge[[#This Row],[t]]-$F$23</f>
        <v>3.5</v>
      </c>
      <c r="D15">
        <f>FilRouge[[#This Row],[sales]]-$F$24</f>
        <v>-41.25</v>
      </c>
      <c r="E15">
        <f>FilRouge[[#This Row],[x-avg(x)]]^2</f>
        <v>12.25</v>
      </c>
      <c r="F15">
        <f>FilRouge[[#This Row],[x-avg(x)]]*FilRouge[[#This Row],[y-avg(y)]]</f>
        <v>-144.375</v>
      </c>
      <c r="G15">
        <f>$F$25*FilRouge[[#This Row],[t]]+$F$26</f>
        <v>485.85789473684207</v>
      </c>
      <c r="H15">
        <f>FilRouge[[#This Row],[sales]]/FilRouge[[#This Row],[baseline]]</f>
        <v>0.72860810503396056</v>
      </c>
      <c r="I15" s="1">
        <f>FilRouge[[#This Row],[sales]]-B14</f>
        <v>-218</v>
      </c>
      <c r="J15" s="1">
        <f>LN(FilRouge[[#This Row],[sales]])</f>
        <v>5.8692969131337742</v>
      </c>
      <c r="K15" s="1">
        <f>FilRouge[[#This Row],[log]]-J14</f>
        <v>-0.47984207824602354</v>
      </c>
      <c r="L15" s="1">
        <f>(FilRouge[[#This Row],[sales]]-$F$24)/$H$23</f>
        <v>-0.21499978072963802</v>
      </c>
      <c r="M15" s="1">
        <f>(FilRouge[[#This Row],[sales]]-$H$24)/($H$25-$H$24)</f>
        <v>0.40150375939849625</v>
      </c>
    </row>
    <row r="16" spans="1:13" x14ac:dyDescent="0.3">
      <c r="A16">
        <v>15</v>
      </c>
      <c r="B16">
        <v>404</v>
      </c>
      <c r="C16">
        <f>FilRouge[[#This Row],[t]]-$F$23</f>
        <v>4.5</v>
      </c>
      <c r="D16">
        <f>FilRouge[[#This Row],[sales]]-$F$24</f>
        <v>8.75</v>
      </c>
      <c r="E16">
        <f>FilRouge[[#This Row],[x-avg(x)]]^2</f>
        <v>20.25</v>
      </c>
      <c r="F16">
        <f>FilRouge[[#This Row],[x-avg(x)]]*FilRouge[[#This Row],[y-avg(y)]]</f>
        <v>39.375</v>
      </c>
      <c r="G16">
        <f>$F$25*FilRouge[[#This Row],[t]]+$F$26</f>
        <v>511.74586466165414</v>
      </c>
      <c r="H16">
        <f>FilRouge[[#This Row],[sales]]/FilRouge[[#This Row],[baseline]]</f>
        <v>0.78945435204856729</v>
      </c>
      <c r="I16" s="1">
        <f>FilRouge[[#This Row],[sales]]-B15</f>
        <v>50</v>
      </c>
      <c r="J16" s="1">
        <f>LN(FilRouge[[#This Row],[sales]])</f>
        <v>6.0014148779611505</v>
      </c>
      <c r="K16" s="1">
        <f>FilRouge[[#This Row],[log]]-J15</f>
        <v>0.13211796482737626</v>
      </c>
      <c r="L16" s="1">
        <f>(FilRouge[[#This Row],[sales]]-$F$24)/$H$23</f>
        <v>4.5606014094165641E-2</v>
      </c>
      <c r="M16" s="1">
        <f>(FilRouge[[#This Row],[sales]]-$H$24)/($H$25-$H$24)</f>
        <v>0.47669172932330828</v>
      </c>
    </row>
    <row r="17" spans="1:13" x14ac:dyDescent="0.3">
      <c r="A17">
        <v>16</v>
      </c>
      <c r="B17">
        <v>673</v>
      </c>
      <c r="C17">
        <f>FilRouge[[#This Row],[t]]-$F$23</f>
        <v>5.5</v>
      </c>
      <c r="D17">
        <f>FilRouge[[#This Row],[sales]]-$F$24</f>
        <v>277.75</v>
      </c>
      <c r="E17">
        <f>FilRouge[[#This Row],[x-avg(x)]]^2</f>
        <v>30.25</v>
      </c>
      <c r="F17">
        <f>FilRouge[[#This Row],[x-avg(x)]]*FilRouge[[#This Row],[y-avg(y)]]</f>
        <v>1527.625</v>
      </c>
      <c r="G17">
        <f>$F$25*FilRouge[[#This Row],[t]]+$F$26</f>
        <v>537.63383458646615</v>
      </c>
      <c r="H17">
        <f>FilRouge[[#This Row],[sales]]/FilRouge[[#This Row],[baseline]]</f>
        <v>1.2517813364883443</v>
      </c>
      <c r="I17" s="1">
        <f>FilRouge[[#This Row],[sales]]-B16</f>
        <v>269</v>
      </c>
      <c r="J17" s="1">
        <f>LN(FilRouge[[#This Row],[sales]])</f>
        <v>6.5117453296447279</v>
      </c>
      <c r="K17" s="1">
        <f>FilRouge[[#This Row],[log]]-J16</f>
        <v>0.51033045168357738</v>
      </c>
      <c r="L17" s="1">
        <f>(FilRouge[[#This Row],[sales]]-$F$24)/$H$23</f>
        <v>1.4476651902462294</v>
      </c>
      <c r="M17" s="1">
        <f>(FilRouge[[#This Row],[sales]]-$H$24)/($H$25-$H$24)</f>
        <v>0.88120300751879699</v>
      </c>
    </row>
    <row r="18" spans="1:13" x14ac:dyDescent="0.3">
      <c r="A18">
        <v>17</v>
      </c>
      <c r="B18">
        <v>752</v>
      </c>
      <c r="C18">
        <f>FilRouge[[#This Row],[t]]-$F$23</f>
        <v>6.5</v>
      </c>
      <c r="D18">
        <f>FilRouge[[#This Row],[sales]]-$F$24</f>
        <v>356.75</v>
      </c>
      <c r="E18">
        <f>FilRouge[[#This Row],[x-avg(x)]]^2</f>
        <v>42.25</v>
      </c>
      <c r="F18">
        <f>FilRouge[[#This Row],[x-avg(x)]]*FilRouge[[#This Row],[y-avg(y)]]</f>
        <v>2318.875</v>
      </c>
      <c r="G18">
        <f>$F$25*FilRouge[[#This Row],[t]]+$F$26</f>
        <v>563.52180451127811</v>
      </c>
      <c r="H18">
        <f>FilRouge[[#This Row],[sales]]/FilRouge[[#This Row],[baseline]]</f>
        <v>1.3344647784342296</v>
      </c>
      <c r="I18" s="1">
        <f>FilRouge[[#This Row],[sales]]-B17</f>
        <v>79</v>
      </c>
      <c r="J18" s="1">
        <f>LN(FilRouge[[#This Row],[sales]])</f>
        <v>6.62273632394984</v>
      </c>
      <c r="K18" s="1">
        <f>FilRouge[[#This Row],[log]]-J17</f>
        <v>0.11099099430511217</v>
      </c>
      <c r="L18" s="1">
        <f>(FilRouge[[#This Row],[sales]]-$F$24)/$H$23</f>
        <v>1.8594223460678392</v>
      </c>
      <c r="M18" s="1">
        <f>(FilRouge[[#This Row],[sales]]-$H$24)/($H$25-$H$24)</f>
        <v>1</v>
      </c>
    </row>
    <row r="19" spans="1:13" x14ac:dyDescent="0.3">
      <c r="A19">
        <v>18</v>
      </c>
      <c r="B19">
        <v>468</v>
      </c>
      <c r="C19">
        <f>FilRouge[[#This Row],[t]]-$F$23</f>
        <v>7.5</v>
      </c>
      <c r="D19">
        <f>FilRouge[[#This Row],[sales]]-$F$24</f>
        <v>72.75</v>
      </c>
      <c r="E19">
        <f>FilRouge[[#This Row],[x-avg(x)]]^2</f>
        <v>56.25</v>
      </c>
      <c r="F19">
        <f>FilRouge[[#This Row],[x-avg(x)]]*FilRouge[[#This Row],[y-avg(y)]]</f>
        <v>545.625</v>
      </c>
      <c r="G19">
        <f>$F$25*FilRouge[[#This Row],[t]]+$F$26</f>
        <v>589.40977443609017</v>
      </c>
      <c r="H19">
        <f>FilRouge[[#This Row],[sales]]/FilRouge[[#This Row],[baseline]]</f>
        <v>0.79401465720135478</v>
      </c>
      <c r="I19" s="1">
        <f>FilRouge[[#This Row],[sales]]-B18</f>
        <v>-284</v>
      </c>
      <c r="J19" s="1">
        <f>LN(FilRouge[[#This Row],[sales]])</f>
        <v>6.1484682959176471</v>
      </c>
      <c r="K19" s="1">
        <f>FilRouge[[#This Row],[log]]-J18</f>
        <v>-0.47426802803219292</v>
      </c>
      <c r="L19" s="1">
        <f>(FilRouge[[#This Row],[sales]]-$F$24)/$H$23</f>
        <v>0.37918143146863437</v>
      </c>
      <c r="M19" s="1">
        <f>(FilRouge[[#This Row],[sales]]-$H$24)/($H$25-$H$24)</f>
        <v>0.57293233082706763</v>
      </c>
    </row>
    <row r="20" spans="1:13" x14ac:dyDescent="0.3">
      <c r="A20">
        <v>19</v>
      </c>
      <c r="B20">
        <v>419</v>
      </c>
      <c r="C20">
        <f>FilRouge[[#This Row],[t]]-$F$23</f>
        <v>8.5</v>
      </c>
      <c r="D20">
        <f>FilRouge[[#This Row],[sales]]-$F$24</f>
        <v>23.75</v>
      </c>
      <c r="E20">
        <f>FilRouge[[#This Row],[x-avg(x)]]^2</f>
        <v>72.25</v>
      </c>
      <c r="F20">
        <f>FilRouge[[#This Row],[x-avg(x)]]*FilRouge[[#This Row],[y-avg(y)]]</f>
        <v>201.875</v>
      </c>
      <c r="G20">
        <f>$F$25*FilRouge[[#This Row],[t]]+$F$26</f>
        <v>615.29774436090224</v>
      </c>
      <c r="H20">
        <f>FilRouge[[#This Row],[sales]]/FilRouge[[#This Row],[baseline]]</f>
        <v>0.6809711295711105</v>
      </c>
      <c r="I20" s="1">
        <f>FilRouge[[#This Row],[sales]]-B19</f>
        <v>-49</v>
      </c>
      <c r="J20" s="1">
        <f>LN(FilRouge[[#This Row],[sales]])</f>
        <v>6.0378709199221374</v>
      </c>
      <c r="K20" s="1">
        <f>FilRouge[[#This Row],[log]]-J19</f>
        <v>-0.11059737599550967</v>
      </c>
      <c r="L20" s="1">
        <f>(FilRouge[[#This Row],[sales]]-$F$24)/$H$23</f>
        <v>0.12378775254130675</v>
      </c>
      <c r="M20" s="1">
        <f>(FilRouge[[#This Row],[sales]]-$H$24)/($H$25-$H$24)</f>
        <v>0.49924812030075189</v>
      </c>
    </row>
    <row r="21" spans="1:13" x14ac:dyDescent="0.3">
      <c r="A21">
        <v>20</v>
      </c>
      <c r="B21">
        <v>725</v>
      </c>
      <c r="C21">
        <f>FilRouge[[#This Row],[t]]-$F$23</f>
        <v>9.5</v>
      </c>
      <c r="D21">
        <f>FilRouge[[#This Row],[sales]]-$F$24</f>
        <v>329.75</v>
      </c>
      <c r="E21">
        <f>FilRouge[[#This Row],[x-avg(x)]]^2</f>
        <v>90.25</v>
      </c>
      <c r="F21">
        <f>FilRouge[[#This Row],[x-avg(x)]]*FilRouge[[#This Row],[y-avg(y)]]</f>
        <v>3132.625</v>
      </c>
      <c r="G21">
        <f>$F$25*FilRouge[[#This Row],[t]]+$F$26</f>
        <v>641.18571428571431</v>
      </c>
      <c r="H21">
        <f>FilRouge[[#This Row],[sales]]/FilRouge[[#This Row],[baseline]]</f>
        <v>1.1307176436512711</v>
      </c>
      <c r="I21" s="1">
        <f>FilRouge[[#This Row],[sales]]-B20</f>
        <v>306</v>
      </c>
      <c r="J21" s="1">
        <f>LN(FilRouge[[#This Row],[sales]])</f>
        <v>6.5861716548546747</v>
      </c>
      <c r="K21" s="1">
        <f>FilRouge[[#This Row],[log]]-J20</f>
        <v>0.54830073493253728</v>
      </c>
      <c r="L21" s="1">
        <f>(FilRouge[[#This Row],[sales]]-$F$24)/$H$23</f>
        <v>1.7186952168629852</v>
      </c>
      <c r="M21" s="1">
        <f>(FilRouge[[#This Row],[sales]]-$H$24)/($H$25-$H$24)</f>
        <v>0.95939849624060147</v>
      </c>
    </row>
    <row r="23" spans="1:13" x14ac:dyDescent="0.3">
      <c r="E23" t="s">
        <v>2</v>
      </c>
      <c r="F23">
        <f>AVERAGE(FilRouge[t])</f>
        <v>10.5</v>
      </c>
      <c r="G23" t="s">
        <v>16</v>
      </c>
      <c r="H23">
        <f>_xlfn.STDEV.S(FilRouge[sales])</f>
        <v>191.86066078770483</v>
      </c>
    </row>
    <row r="24" spans="1:13" x14ac:dyDescent="0.3">
      <c r="E24" t="s">
        <v>3</v>
      </c>
      <c r="F24">
        <f>AVERAGE(B2:B21)</f>
        <v>395.25</v>
      </c>
      <c r="G24" t="s">
        <v>17</v>
      </c>
      <c r="H24">
        <f>MIN(FilRouge[sales])</f>
        <v>87</v>
      </c>
    </row>
    <row r="25" spans="1:13" x14ac:dyDescent="0.3">
      <c r="E25" t="s">
        <v>7</v>
      </c>
      <c r="F25">
        <f>SUM(FilRouge[(x-avg(x))(y-avg(y))])/SUM(FilRouge[(x-avg(x))^2])</f>
        <v>25.88796992481203</v>
      </c>
      <c r="G25" t="s">
        <v>18</v>
      </c>
      <c r="H25">
        <f>MAX(FilRouge[sales])</f>
        <v>752</v>
      </c>
    </row>
    <row r="26" spans="1:13" x14ac:dyDescent="0.3">
      <c r="E26" t="s">
        <v>9</v>
      </c>
      <c r="F26">
        <f>F24-F25*F23</f>
        <v>123.42631578947368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3939-BD47-42CA-A908-836126DA71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s H V i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L B 1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d W J W C 1 g p / E s B A A A K A g A A E w A c A E Z v c m 1 1 b G F z L 1 N l Y 3 R p b 2 4 x L m 0 g o h g A K K A U A A A A A A A A A A A A A A A A A A A A A A A A A A A A h Z C 9 T s M w E M f 3 S H m H k 1 l S y U R q B Q x U G U o K g q E U S D s 1 D C a 5 B k v + q G y n U l v 1 X X g X X o y L W k Q Z E B 7 s + 7 7 f 3 x 6 r I K 2 B 4 v D 2 h 3 E U R / 5 d O K z h T q o X 2 z Y I G S g M c Q R 0 p k 4 2 0 n S h 3 K / T s a 1 a j S Y k V I p p b k 0 g x y c s v y 7 n H p 0 v U U m h y 6 n B s Z N r h H M Y K S 1 g I g I 6 K E J b S + t a D X N D S e d l + P y A W s K N V b Y x o p y u 0 I m O S i g Y 0 b U J s v L l N 1 V a + T X r 8 c W Y d m h J A z P G G Y f c q l Y b n w 0 4 3 J r K 1 t I 0 W X 9 w S e 5 z a w M W Y a M w + z H T R 2 v w t c c P 6 s 7 Y A 0 n w Q W x p q w S h t k T a I S k C V M o y 0 j 0 T b 9 T 2 5 K y m G f c o a i J P j t / C Y X F M j J Q q K q G E 8 1 l w 7 e m G C T E t Z S W C h S B X J y N n T h i / t E 4 f J M w 2 K / T J v 0 R 8 t 2 O B d F P Z 1 U X a N e 0 5 7 J g X C v 3 v 8 L 4 X R 9 L 8 h T H 8 A l B L A Q I t A B Q A A g A I A L B 1 Y l Z U t 2 u u p Q A A A P Y A A A A S A A A A A A A A A A A A A A A A A A A A A A B D b 2 5 m a W c v U G F j a 2 F n Z S 5 4 b W x Q S w E C L Q A U A A I A C A C w d W J W D 8 r p q 6 Q A A A D p A A A A E w A A A A A A A A A A A A A A A A D x A A A A W 0 N v b n R l b n R f V H l w Z X N d L n h t b F B L A Q I t A B Q A A g A I A L B 1 Y l Y L W C n 8 S w E A A A o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I A A A A A A A A t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b 3 V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F J v d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E z O j Q 1 O j M z L j I y M j A w M z Z a I i A v P j x F b n R y e S B U e X B l P S J G a W x s Q 2 9 s d W 1 u V H l w Z X M i I F Z h b H V l P S J z Q X d N P S I g L z 4 8 R W 5 0 c n k g V H l w Z T 0 i R m l s b E N v b H V t b k 5 h b W V z I i B W Y W x 1 Z T 0 i c 1 s m c X V v d D t 0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U m 9 1 Z 2 U v Q X V 0 b 1 J l b W 9 2 Z W R D b 2 x 1 b W 5 z M S 5 7 d C w w f S Z x d W 9 0 O y w m c X V v d D t T Z W N 0 a W 9 u M S 9 G a W x S b 3 V n Z S 9 B d X R v U m V t b 3 Z l Z E N v b H V t b n M x L n t z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a W x S b 3 V n Z S 9 B d X R v U m V t b 3 Z l Z E N v b H V t b n M x L n t 0 L D B 9 J n F 1 b 3 Q 7 L C Z x d W 9 0 O 1 N l Y 3 R p b 2 4 x L 0 Z p b F J v d W d l L 0 F 1 d G 9 S Z W 1 v d m V k Q 2 9 s d W 1 u c z E u e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S b 3 V n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U m 9 1 Z 2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U m 9 1 Z 2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B 0 t z i L D O k O T w M X Y O C h A M w A A A A A C A A A A A A A Q Z g A A A A E A A C A A A A B T u Z L b 8 T x J C 0 I 3 + a g C O Q y n F c 6 B H I h 3 l N z P Y M X a r u G 7 g Q A A A A A O g A A A A A I A A C A A A A A j 0 X x n S g u P u I 1 c d X B 1 0 5 1 3 I 1 R M E m 1 Z e L l c G G 5 B z m H c r V A A A A D w m 1 6 X Z U A P n W R + B 4 + B v r W N Y d Z 2 + F M x p 0 W v B K J 0 x W j 2 h t P P p F p U v r u S 0 + D h d / o Y D H 5 j D J / k d K Z + 7 Q v U W 3 B q k E q M 1 L N b I R G 8 x v g 3 s o 5 f X T p B f k A A A A D k V K 3 h z l M q W / r Z 4 e S m s N d B o g G R A m T F F 1 s r D y i B K + 6 k b j K 1 k U N + 9 d H g W f s k U a I g + L 3 3 f A V V 9 o T D Y D i t o D v K 3 C N a < / D a t a M a s h u p > 
</file>

<file path=customXml/itemProps1.xml><?xml version="1.0" encoding="utf-8"?>
<ds:datastoreItem xmlns:ds="http://schemas.openxmlformats.org/officeDocument/2006/customXml" ds:itemID="{7CB31AD4-3CBA-43CB-BB55-F0506664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FilRouge</vt:lpstr>
      <vt:lpstr>seasonality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Marcantognini</dc:creator>
  <cp:lastModifiedBy>Elia Marcantognini</cp:lastModifiedBy>
  <dcterms:created xsi:type="dcterms:W3CDTF">2023-03-02T13:45:12Z</dcterms:created>
  <dcterms:modified xsi:type="dcterms:W3CDTF">2023-03-27T10:04:26Z</dcterms:modified>
</cp:coreProperties>
</file>