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yperparams_configs" sheetId="1" state="visible" r:id="rId2"/>
    <sheet name="Summary_thesis" sheetId="2" state="visible" r:id="rId3"/>
    <sheet name="Summary_all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<sst xmlns="http://schemas.openxmlformats.org/spreadsheetml/2006/main" count="2859" uniqueCount="1758">
  <si>
    <t xml:space="preserve">ID</t>
  </si>
  <si>
    <t xml:space="preserve">Status</t>
  </si>
  <si>
    <t xml:space="preserve">Encoder smoothness</t>
  </si>
  <si>
    <t xml:space="preserve">Activation function</t>
  </si>
  <si>
    <t xml:space="preserve">Latent dimension</t>
  </si>
  <si>
    <t xml:space="preserve">latent distribution</t>
  </si>
  <si>
    <t xml:space="preserve">Sinkhorn param epsilon</t>
  </si>
  <si>
    <t xml:space="preserve">Norm power</t>
  </si>
  <si>
    <t xml:space="preserve">Batch size</t>
  </si>
  <si>
    <t xml:space="preserve">Beta_sink scheduling</t>
  </si>
  <si>
    <t xml:space="preserve">LR scheduling</t>
  </si>
  <si>
    <t xml:space="preserve">scale loss terms by dim</t>
  </si>
  <si>
    <t xml:space="preserve">Data normalization</t>
  </si>
  <si>
    <t xml:space="preserve">Category</t>
  </si>
  <si>
    <t xml:space="preserve">Comment</t>
  </si>
  <si>
    <t xml:space="preserve">None</t>
  </si>
  <si>
    <r>
      <rPr>
        <sz val="10"/>
        <rFont val="Arial"/>
        <family val="2"/>
        <charset val="1"/>
      </rPr>
      <t xml:space="preserve">PreLU (encoder) + </t>
    </r>
    <r>
      <rPr>
        <sz val="10"/>
        <color rgb="FFFF0000"/>
        <rFont val="Arial"/>
        <family val="2"/>
        <charset val="1"/>
      </rPr>
      <t xml:space="preserve">Prelu (decoder)</t>
    </r>
  </si>
  <si>
    <t xml:space="preserve">Std. Normal </t>
  </si>
  <si>
    <t xml:space="preserve">Training</t>
  </si>
  <si>
    <t xml:space="preserve">Sanity check</t>
  </si>
  <si>
    <t xml:space="preserve">PreLU (encoder) + cons. Prelu (decoder)</t>
  </si>
  <si>
    <t xml:space="preserve">status:</t>
  </si>
  <si>
    <t xml:space="preserve">ran</t>
  </si>
  <si>
    <t xml:space="preserve">blocked/stopped/cancelled</t>
  </si>
  <si>
    <t xml:space="preserve">adaptive Y</t>
  </si>
  <si>
    <t xml:space="preserve">½</t>
  </si>
  <si>
    <t xml:space="preserve">OnPlateau</t>
  </si>
  <si>
    <t xml:space="preserve">OneCycle</t>
  </si>
  <si>
    <t xml:space="preserve">1/1.4</t>
  </si>
  <si>
    <t xml:space="preserve">1/dimension</t>
  </si>
  <si>
    <t xml:space="preserve">Robust Min-Max</t>
  </si>
  <si>
    <t xml:space="preserve">Previous best</t>
  </si>
  <si>
    <t xml:space="preserve">Architecture</t>
  </si>
  <si>
    <t xml:space="preserve">const. Beta-Swish</t>
  </si>
  <si>
    <t xml:space="preserve">Spectral Norm</t>
  </si>
  <si>
    <t xml:space="preserve">cons.PreLU</t>
  </si>
  <si>
    <t xml:space="preserve">Loss</t>
  </si>
  <si>
    <t xml:space="preserve">Unif.(-3,3)</t>
  </si>
  <si>
    <t xml:space="preserve">Unif.(-1,1)</t>
  </si>
  <si>
    <t xml:space="preserve">Normal (0, 0.6)</t>
  </si>
  <si>
    <t xml:space="preserve">8010k</t>
  </si>
  <si>
    <t xml:space="preserve">Training set size = 10’000</t>
  </si>
  <si>
    <t xml:space="preserve">8014k</t>
  </si>
  <si>
    <t xml:space="preserve">Training set size = 14’000</t>
  </si>
  <si>
    <t xml:space="preserve">C1 – Priors P_X &amp; P_Y</t>
  </si>
  <si>
    <t xml:space="preserve">C2 – Forward approximation</t>
  </si>
  <si>
    <t xml:space="preserve">C3 – Latent distributions</t>
  </si>
  <si>
    <t xml:space="preserve">Experiment description
Reference ID (epoch)</t>
  </si>
  <si>
    <t xml:space="preserve">MMD two samples test rejections – X 
Proportion (95% CI)</t>
  </si>
  <si>
    <t xml:space="preserve">MMD two samples test rejections – Y
Proportion (95% CI)</t>
  </si>
  <si>
    <r>
      <rPr>
        <b val="true"/>
        <sz val="10"/>
        <rFont val="Arial"/>
        <family val="2"/>
        <charset val="1"/>
      </rPr>
      <t xml:space="preserve">RMSE X vs Reconstructed X (Validation) 
RMSE X vs Reconstructed X (Training) 
Sample median [sample 2.5</t>
    </r>
    <r>
      <rPr>
        <b val="true"/>
        <vertAlign val="superscript"/>
        <sz val="10"/>
        <rFont val="Arial"/>
        <family val="2"/>
        <charset val="1"/>
      </rPr>
      <t xml:space="preserve">th</t>
    </r>
    <r>
      <rPr>
        <b val="true"/>
        <sz val="10"/>
        <rFont val="Arial"/>
        <family val="2"/>
        <charset val="1"/>
      </rPr>
      <t xml:space="preserve"> q. - sample 97.5</t>
    </r>
    <r>
      <rPr>
        <b val="true"/>
        <vertAlign val="superscript"/>
        <sz val="10"/>
        <rFont val="Arial"/>
        <family val="2"/>
        <charset val="1"/>
      </rPr>
      <t xml:space="preserve">th</t>
    </r>
    <r>
      <rPr>
        <b val="true"/>
        <sz val="10"/>
        <rFont val="Arial"/>
        <family val="2"/>
        <charset val="1"/>
      </rPr>
      <t xml:space="preserve"> q.]</t>
    </r>
  </si>
  <si>
    <t xml:space="preserve">RMSE Y vs Reconstructed Y (Validation) 
RMSE Y vs Reconstructed Y (Training) 
Sample median [sample 2.5th q. - sample 97.5th q.]</t>
  </si>
  <si>
    <t xml:space="preserve">RMSE
 Reconstructed Y vs F(Reconstructed X) (Validation)
Reconstructed Y vs F(Reconstructed X) (Training)
Sample median [sample 2.5th q. - sample 97.5th q.]</t>
  </si>
  <si>
    <t xml:space="preserve">RMSE
 Generated Y vs F(Generated X)
Sample median [sample 2.5th q. - sample 97.5th q.]</t>
  </si>
  <si>
    <t xml:space="preserve">Sample scaled MMD factors (Validation)
Sample median [sample 2.5th q. - sample 97.5th q.]</t>
  </si>
  <si>
    <t xml:space="preserve">Sanity (PRELU Decoder)
ID 0 (1994)</t>
  </si>
  <si>
    <t xml:space="preserve">0.53 (0.428 – 0.631)</t>
  </si>
  <si>
    <t xml:space="preserve">0.48 (0.379 – 0.582)</t>
  </si>
  <si>
    <t xml:space="preserve">0.252 [0.210 - 0.322]
0.207 [0.178 – 0.248]</t>
  </si>
  <si>
    <t xml:space="preserve">0.457 [0.373 - 0.731]
0.452 [0.371 – 0.754]</t>
  </si>
  <si>
    <t xml:space="preserve">0.387 [0.320 – 0.601]
0.384 [0.322,0 - 622]</t>
  </si>
  <si>
    <t xml:space="preserve">0.416 [0.328 – 0.732]</t>
  </si>
  <si>
    <t xml:space="preserve">1.83 [1.43 – 2.36]</t>
  </si>
  <si>
    <t xml:space="preserve">Baseline 0</t>
  </si>
  <si>
    <t xml:space="preserve">Baseline 1 (Const. PRELU Decoder)
ID 101 (969)</t>
  </si>
  <si>
    <t xml:space="preserve">0.42 (0.322 - 0.523)</t>
  </si>
  <si>
    <t xml:space="preserve">0.25 (0.169 – 0.347)</t>
  </si>
  <si>
    <t xml:space="preserve">0.255 [0.210 – 0.307]
0.241 [0.201 - 0.288]</t>
  </si>
  <si>
    <t xml:space="preserve">0.410 [0.305 – 0.573]
0.409 [0.306 - 0.557]</t>
  </si>
  <si>
    <t xml:space="preserve">0.307 [0.216 – 0.480]
0.309 [0.215 - 0.482]</t>
  </si>
  <si>
    <t xml:space="preserve">0.333 [0.227 - 0.548]</t>
  </si>
  <si>
    <t xml:space="preserve">2.88 [2.39 – 3.36]</t>
  </si>
  <si>
    <t xml:space="preserve">Baseline 1</t>
  </si>
  <si>
    <t xml:space="preserve">Adaptive Beta_sink scaling
ID 102 (1745)</t>
  </si>
  <si>
    <t xml:space="preserve">0.34 (0.248 – 0.441)</t>
  </si>
  <si>
    <t xml:space="preserve">0.45 (0.350 – 0.553)</t>
  </si>
  <si>
    <t xml:space="preserve">0.283 [0.234 – 0.343]
0.134 [0.120 - 0.153]</t>
  </si>
  <si>
    <t xml:space="preserve">0.447 [0.362 – 1.038]
0.440 [0.358 - 0.874]</t>
  </si>
  <si>
    <t xml:space="preserve">0.387 [0.317 – 0.911]
0.401 [0.324 - 0.756]</t>
  </si>
  <si>
    <t xml:space="preserve">0.413 [0.322 - 1.469]</t>
  </si>
  <si>
    <t xml:space="preserve">1.8 [1.43 – 2.21]</t>
  </si>
  <si>
    <t xml:space="preserve">Beta/1.4 scaling
ID 400 (691)</t>
  </si>
  <si>
    <t xml:space="preserve">0.46 (0.360 - 0.563) </t>
  </si>
  <si>
    <t xml:space="preserve">0.49 (0.389 – 0.592)</t>
  </si>
  <si>
    <t xml:space="preserve">0.256 [0.214 – 0.311]
0.236 [0.199 - 0.282]</t>
  </si>
  <si>
    <t xml:space="preserve">0.481 [0.348 – 1.064]
0.472 [0.356 - 0.941]</t>
  </si>
  <si>
    <t xml:space="preserve">0.358 [0.277,0.912]
0.360 [0.279 - 0.802]</t>
  </si>
  <si>
    <t xml:space="preserve">0.422 [0.301 - 1.145]</t>
  </si>
  <si>
    <t xml:space="preserve">2.86 [2.30 – 3.48]</t>
  </si>
  <si>
    <t xml:space="preserve">Adaptive Beta_sink &amp; adaptive recons. Loss Y
ID 103 (1932)</t>
  </si>
  <si>
    <t xml:space="preserve">0.23 (0.152 – 0.325)</t>
  </si>
  <si>
    <t xml:space="preserve">0.350 [0.288 – 0.429]
0.184 [0.152 - 0.227]</t>
  </si>
  <si>
    <t xml:space="preserve"> 0.506 [0.365 – 0.693]
0.495 [0.363 - 0.672]</t>
  </si>
  <si>
    <t xml:space="preserve">0.430 [0.300 – 0.608]
0.431 [0.311 - 0.595]</t>
  </si>
  <si>
    <t xml:space="preserve">0.513 [0.343 - 1.292]</t>
  </si>
  <si>
    <t xml:space="preserve">2.01 [1.63 – 2.49]</t>
  </si>
  <si>
    <t xml:space="preserve">Baseline 2 Min-Max 
ID 131 (724)</t>
  </si>
  <si>
    <t xml:space="preserve">0.39 (0.294 – 0.493)</t>
  </si>
  <si>
    <t xml:space="preserve">0.11 (0.056 – 0.188)</t>
  </si>
  <si>
    <t xml:space="preserve">0.239 [0.197 – 0.332]
0.234 [0.195 - 0.333]</t>
  </si>
  <si>
    <t xml:space="preserve">0.415 [0.301 – 0.955]
0.414 [0.299 - 0.918]</t>
  </si>
  <si>
    <t xml:space="preserve">0.312 [0.200 – 0.795]
0.308 [0.204 - 0.801]</t>
  </si>
  <si>
    <t xml:space="preserve">0.329 [0.206 - 0.826]</t>
  </si>
  <si>
    <t xml:space="preserve">1.76 [1.4 – 2.22]</t>
  </si>
  <si>
    <t xml:space="preserve">Baseline 2</t>
  </si>
  <si>
    <t xml:space="preserve">Min-Max &amp; Adap. Beta_sink
ID 130 (1649)</t>
  </si>
  <si>
    <t xml:space="preserve">0.16 (0.094 – 0.247)</t>
  </si>
  <si>
    <t xml:space="preserve">0.68 (0.579 – 0.770)</t>
  </si>
  <si>
    <t xml:space="preserve">0.246 [0.202 – 0.330]
0.195 [0.168 - 0.302]</t>
  </si>
  <si>
    <t xml:space="preserve">0.607 [0.487 – 1.048]
0.611 [0.484 - 1.211]</t>
  </si>
  <si>
    <t xml:space="preserve">0.557 [0.395 – 1.037]
0.559 [0.399 - 1.135]</t>
  </si>
  <si>
    <t xml:space="preserve">0.565 [0.397 - 1.329]</t>
  </si>
  <si>
    <t xml:space="preserve">1.94 [1.47 – 2.48]</t>
  </si>
  <si>
    <t xml:space="preserve">Min-Max &amp; Adap. Beta_s &amp; Adap. Recon. Y 
ID 132 (1968)</t>
  </si>
  <si>
    <t xml:space="preserve">0.2 (0.127 – 0.292)</t>
  </si>
  <si>
    <t xml:space="preserve">0.347 [0.281 – 0.452]
0.178 [0.155 - 0.287]</t>
  </si>
  <si>
    <t xml:space="preserve">0.577 [0.443 – 0.989]
0.576 [0.439 - 0.961]</t>
  </si>
  <si>
    <t xml:space="preserve">0.599 [0.449 – 0.798]
0.595 [0.451 - 0.778]</t>
  </si>
  <si>
    <t xml:space="preserve">0.652 [0.479 - 0.939]</t>
  </si>
  <si>
    <t xml:space="preserve">1.86 [1.32 – 2.40]</t>
  </si>
  <si>
    <t xml:space="preserve">Min-Max &amp; Adap. Beta_s &amp; oneCycle
ID 1304 (1646)</t>
  </si>
  <si>
    <t xml:space="preserve">0.17 (0.102 – 0.258)</t>
  </si>
  <si>
    <t xml:space="preserve">0.277 [0.228,0.355]
0.115 [0.104 - 0.225]</t>
  </si>
  <si>
    <t xml:space="preserve">0.461 [0.286 – 0.880]
0.458 [0.282 - 0.857]</t>
  </si>
  <si>
    <t xml:space="preserve">0.403 [0.245 – 0.666]
0.428 [0.260 - 0.657]</t>
  </si>
  <si>
    <t xml:space="preserve">0.424 [0.255 - 0.780]</t>
  </si>
  <si>
    <t xml:space="preserve">1.78 [1.29 – 2.19]</t>
  </si>
  <si>
    <t xml:space="preserve"> Baseline 3 Min-Max &amp; Adap. Beta_sink &amp; onPlateau
ID 1300 (1422)</t>
  </si>
  <si>
    <t xml:space="preserve">0.15 (0.086 – 0.235)</t>
  </si>
  <si>
    <t xml:space="preserve">0.251 [0.207 – 0.338]
0.189 [0.163 - 0.251]</t>
  </si>
  <si>
    <t xml:space="preserve">0.346 [0.254 – 0.569]
0.344 [0.252 - 0.504]</t>
  </si>
  <si>
    <t xml:space="preserve">0.253 [0.174 – 0.507]
0.251 [0.174 - 0.475]</t>
  </si>
  <si>
    <t xml:space="preserve">0.275 [0.181 - 0.661]</t>
  </si>
  <si>
    <t xml:space="preserve">1.79 [1.44 – 2.20]</t>
  </si>
  <si>
    <t xml:space="preserve">Baseline 3</t>
  </si>
  <si>
    <t xml:space="preserve">Min-Max &amp; Adap. Beta_sink &amp; onPlateau &amp; recon./dim
ID 1301 (1999)</t>
  </si>
  <si>
    <t xml:space="preserve">0.58 (0.477 – 0.678)</t>
  </si>
  <si>
    <t xml:space="preserve">0.619 [0.431 – 0.945]
0.176 [0.154 - 0.271]</t>
  </si>
  <si>
    <t xml:space="preserve">0.639 [0.417 – 1.092]
0.600 [0.399 - 1.039]</t>
  </si>
  <si>
    <t xml:space="preserve">0.635 [0.394 – 1.145]
0.585 [0.365 - 1.020]</t>
  </si>
  <si>
    <t xml:space="preserve">0.715 [0.402 - 1.593]</t>
  </si>
  <si>
    <t xml:space="preserve">1.51 [1.15 – 1.90]</t>
  </si>
  <si>
    <t xml:space="preserve">Min-Max &amp; Adap. Beta_sink &amp; onPlateau &amp; adap. recon. Y
ID 1303 (1999)</t>
  </si>
  <si>
    <t xml:space="preserve">0.35 (0.257 – 0.452)</t>
  </si>
  <si>
    <t xml:space="preserve">0.18 (0.110 – 0.269)</t>
  </si>
  <si>
    <t xml:space="preserve">0.313 [0.252 – 0.415]
0.189 [0.163 - 0.284]</t>
  </si>
  <si>
    <t xml:space="preserve">0.314 [0.234 – 0.656]
0.308 [0.223 - 0.577] </t>
  </si>
  <si>
    <t xml:space="preserve">0.278 [0.190 – 0.539]
0.253 [0.172 - 0.521]</t>
  </si>
  <si>
    <t xml:space="preserve">0.359 [0.226 - 0.788]</t>
  </si>
  <si>
    <t xml:space="preserve">1.91 [1.66 – 2.49]</t>
  </si>
  <si>
    <t xml:space="preserve">Min-Max &amp; Adap. Beta_s &amp; onPlateau &amp; encoder smooth.+ cons. PreLU
ID 34 (1999)</t>
  </si>
  <si>
    <t xml:space="preserve">0.13 (0.071 – 0.212)</t>
  </si>
  <si>
    <t xml:space="preserve">0.277 [0.226 – 0.364]
0.175 [0.153 - 0.269]</t>
  </si>
  <si>
    <t xml:space="preserve">0.386 [0.273 – 0.626]
0.381 [0.272 - 0.590]</t>
  </si>
  <si>
    <t xml:space="preserve">0.304 [0.208 – 0.534]
0.309 [0.204 - 0.529]</t>
  </si>
  <si>
    <t xml:space="preserve">0.330 [0.221 - 0.712]</t>
  </si>
  <si>
    <t xml:space="preserve">2.27 [1.86 – 2.79]</t>
  </si>
  <si>
    <t xml:space="preserve">Min-Max &amp; Adap. Beta_sink &amp; onPlateau &amp; cons. beta-swish 
ID 29 (1999)</t>
  </si>
  <si>
    <t xml:space="preserve">0.62 (0.517 – 0.715)</t>
  </si>
  <si>
    <t xml:space="preserve">0.38 (0.285 – 0.482)</t>
  </si>
  <si>
    <t xml:space="preserve">0.227 [0.187 -0.310]
0.222 [0.185 - 0.305]</t>
  </si>
  <si>
    <t xml:space="preserve">0.365 [0.267 – 0.706]
0.360 [0.261 - 0.624]</t>
  </si>
  <si>
    <t xml:space="preserve">0.228 [0.137 – 0.478]
0.224 [0.141 - 0.464]</t>
  </si>
  <si>
    <t xml:space="preserve">0.264 [0.159 - 0.801]</t>
  </si>
  <si>
    <t xml:space="preserve">1.90 [1.59 – 2.40]</t>
  </si>
  <si>
    <t xml:space="preserve">Min-Max &amp; Adap. Beta_sink &amp; onPlateau &amp; encoder smooth. &amp; cons. beta-swish 
ID 39 (1956)</t>
  </si>
  <si>
    <t xml:space="preserve">0.08 (0.035 – 0.151) </t>
  </si>
  <si>
    <t xml:space="preserve">0.249 [0.204 – 0.338]
0.245 [0.202 - 0.340]</t>
  </si>
  <si>
    <t xml:space="preserve">0.431 [0.299 – 0.898]
0.426 [0.290 - 0.829]</t>
  </si>
  <si>
    <t xml:space="preserve">0.263 [0.138 – 0.669]
0.263 [0.131 - 0.633]</t>
  </si>
  <si>
    <t xml:space="preserve">0.323 [0.164 - 0.881]</t>
  </si>
  <si>
    <t xml:space="preserve">1.99 [1.60 – 2.50]</t>
  </si>
  <si>
    <t xml:space="preserve">Min-Max &amp; Adap. Beta_sink &amp; onPlateau &amp; latent dim = 10
ID 26 (1999)</t>
  </si>
  <si>
    <t xml:space="preserve">0.1 (0.049 – 0.176)</t>
  </si>
  <si>
    <t xml:space="preserve">0.06 (0.022 – 0.126)</t>
  </si>
  <si>
    <t xml:space="preserve">0.563 [0.419 – 0.750]
0.286 [0.237 - 0.361]</t>
  </si>
  <si>
    <t xml:space="preserve">0.757 [0.468 – 1.246]
0.752 [0.469 - 1.208]</t>
  </si>
  <si>
    <t xml:space="preserve">0.540 [0.339 – 0.882]
0.615 [0.348 - 1.016]</t>
  </si>
  <si>
    <t xml:space="preserve">0.557 [0.343 - 0.921]</t>
  </si>
  <si>
    <t xml:space="preserve">1.05 [0.60 – 1.53]</t>
  </si>
  <si>
    <t xml:space="preserve">Min-Max &amp; Adap. Beta_sink &amp; onPlateau &amp; latent dim = 15
ID 252 (1987)</t>
  </si>
  <si>
    <t xml:space="preserve">0.05 (0.016 – 0.113)</t>
  </si>
  <si>
    <t xml:space="preserve">0.08 (0.035 – 0.152) </t>
  </si>
  <si>
    <t xml:space="preserve">0.442 [0.347 – 0.568]
0.166 [0.147 - 0.256]</t>
  </si>
  <si>
    <t xml:space="preserve">0.550 [0.387 – 0.822]
0.235 [0.165 - 0.483]</t>
  </si>
  <si>
    <t xml:space="preserve">0.421 [0.288 – 0.639]
0.481 [0.321 - 0.747]</t>
  </si>
  <si>
    <t xml:space="preserve">0.427 [0.297 - 0.705]</t>
  </si>
  <si>
    <t xml:space="preserve">1.16 [0.84 – 1.64]</t>
  </si>
  <si>
    <t xml:space="preserve">Min-Max &amp; Adap. Beta_sink &amp; onPlateau &amp; latent dim = 20
ID 25 (1304)</t>
  </si>
  <si>
    <t xml:space="preserve">0.352 [0.282 – 0.453]
0.194 [0.167 - 0.288]</t>
  </si>
  <si>
    <t xml:space="preserve">0.462 [0.325 – 0.727]
0.455 [0.313 - 0.716]</t>
  </si>
  <si>
    <t xml:space="preserve">0.343 [0.232 – 0.564]
0.369 [0.241 - 0.597]</t>
  </si>
  <si>
    <t xml:space="preserve">0.357 [0.238 - 0.637]</t>
  </si>
  <si>
    <t xml:space="preserve">1.16 [0.83 – 1.65]</t>
  </si>
  <si>
    <t xml:space="preserve">Min-Max &amp; Adap. Beta_sink &amp; onPlateau &amp; latent dim = 25
ID 250 (1999)</t>
  </si>
  <si>
    <t xml:space="preserve">0.12 (0.064 – 0.200)</t>
  </si>
  <si>
    <t xml:space="preserve">0.272 [0.222 – 0.358]
0.224 [0.189 - 0.295]</t>
  </si>
  <si>
    <t xml:space="preserve">0.404 [0.286 – 0.650]
0.396 [0.283 - 0.597]</t>
  </si>
  <si>
    <t xml:space="preserve">0.272 [0.177 – 0.518]
0.270 [0.183 - 0.481]</t>
  </si>
  <si>
    <t xml:space="preserve">0.291 [0.188 - 0.620]</t>
  </si>
  <si>
    <t xml:space="preserve">1.43 [1.14 – 1.91]</t>
  </si>
  <si>
    <t xml:space="preserve">Min-Max &amp; Adap. Beta_sink &amp; onPlateau &amp; latent dim = 35
ID 251 (1999)</t>
  </si>
  <si>
    <t xml:space="preserve">0.214 [0.177 – 0.303]
0.198 [0.167 - 0.280]</t>
  </si>
  <si>
    <t xml:space="preserve">0.336 [0.244 – 0.594]
0.238 [0.177 - 0.492]</t>
  </si>
  <si>
    <t xml:space="preserve">0.227 [0.144 – 0.474]
0.224 [0.145 - 0.477]</t>
  </si>
  <si>
    <t xml:space="preserve">0.273 [0.168 - 0.747]</t>
  </si>
  <si>
    <t xml:space="preserve">2.35  [1.93 – 2.90]</t>
  </si>
  <si>
    <t xml:space="preserve">Min-Max &amp; Adap. Beta_sink &amp; onPlateau &amp; latent dim = 40
ID 27 (1683)</t>
  </si>
  <si>
    <t xml:space="preserve">0.65 (0.548 – 0.743)</t>
  </si>
  <si>
    <t xml:space="preserve">0.24 (0.160 – 0.336)</t>
  </si>
  <si>
    <t xml:space="preserve">0.199 [0.168 – 0.292]
0.190 [0.160 - 0.283]</t>
  </si>
  <si>
    <t xml:space="preserve">0.300 [0.224 – 0.552]
0.296 [0.219 - 0.515]</t>
  </si>
  <si>
    <t xml:space="preserve">0.209 [0.136 – 0.461]
0.208 [0.135 - 0.475]</t>
  </si>
  <si>
    <t xml:space="preserve">0.258 [0.159 - 0.684]</t>
  </si>
  <si>
    <t xml:space="preserve">3.43 [2.92 – 4.03]</t>
  </si>
  <si>
    <t xml:space="preserve"> Min-Max &amp; Adap. Beta_sink &amp; onPlateau &amp; batch 100
ID 440 (1999)</t>
  </si>
  <si>
    <t xml:space="preserve">0.57 (0.467 – 0.669)</t>
  </si>
  <si>
    <t xml:space="preserve">0.264 [0.217 – 0.35]
0.232 [0.194 - 0.307]</t>
  </si>
  <si>
    <t xml:space="preserve">0.407 [0.287 – 0.688]
0.403 [0.282 - 0.649]</t>
  </si>
  <si>
    <t xml:space="preserve">0.253 [0.165 – 0.48]
0.252 [0.162 - 0.504]</t>
  </si>
  <si>
    <t xml:space="preserve">0.325 [0.196 – 0.761]</t>
  </si>
  <si>
    <t xml:space="preserve">5.49 [4.75 – 6.51]</t>
  </si>
  <si>
    <t xml:space="preserve"> Min-Max &amp; Adap. Beta_sink &amp; onPlateau &amp; batch 300
ID 44 (1999)</t>
  </si>
  <si>
    <t xml:space="preserve">0.264 [0.215 – 0.345]
0.169 [0.148 - 0.264]</t>
  </si>
  <si>
    <t xml:space="preserve">0.339 [0.246 – 0.590]
0.335 [0.236 - 0.557]</t>
  </si>
  <si>
    <t xml:space="preserve">0.277 [0.19 – 0.521]
0.273 [0.184 - 0.536]</t>
  </si>
  <si>
    <t xml:space="preserve">0.293 [0.195 – 0.651]</t>
  </si>
  <si>
    <t xml:space="preserve">1.28 [1.08 – 1.74]</t>
  </si>
  <si>
    <t xml:space="preserve"> Min-Max &amp; Adap. Beta_sink &amp; onPlateau &amp; batch 400
ID 45 (1694)</t>
  </si>
  <si>
    <t xml:space="preserve">0.02 (0.002 – 0.070)</t>
  </si>
  <si>
    <t xml:space="preserve">0.269 [0.218 – 0.359]
0.159 [0.140 - 0.273]</t>
  </si>
  <si>
    <t xml:space="preserve">0.354 [0.250 – 0.619]
0.345 [0.248 - 0.624]</t>
  </si>
  <si>
    <t xml:space="preserve">0.305 [0.199 – 0.6]
0.303 [0.202 - 0.581]</t>
  </si>
  <si>
    <t xml:space="preserve">0.316 [0.211 – 0.691]</t>
  </si>
  <si>
    <t xml:space="preserve">1.21 [0.93 – 1.59]</t>
  </si>
  <si>
    <t xml:space="preserve"> Min-Max &amp; Adap. Beta_sink &amp; onPlateau &amp; epsilon_sink = 10
ID 55 (1999)</t>
  </si>
  <si>
    <t xml:space="preserve">1 [0.964 – 1]</t>
  </si>
  <si>
    <r>
      <rPr>
        <sz val="10"/>
        <rFont val="Times New Roman"/>
        <family val="1"/>
        <charset val="1"/>
      </rPr>
      <t xml:space="preserve">
0.256 [0.21 – 0.336]
</t>
    </r>
    <r>
      <rPr>
        <sz val="10"/>
        <rFont val="Arial"/>
        <family val="2"/>
        <charset val="1"/>
      </rPr>
      <t xml:space="preserve">0.219 [0.181 - 0.301]</t>
    </r>
  </si>
  <si>
    <r>
      <rPr>
        <sz val="10"/>
        <rFont val="Times New Roman"/>
        <family val="1"/>
        <charset val="1"/>
      </rPr>
      <t xml:space="preserve">
0.371 [0.269 – 0.605]
</t>
    </r>
    <r>
      <rPr>
        <sz val="10"/>
        <rFont val="Arial"/>
        <family val="2"/>
        <charset val="1"/>
      </rPr>
      <t xml:space="preserve">0.369 [0.269 - 0.582]</t>
    </r>
  </si>
  <si>
    <t xml:space="preserve">0.241 [0.172 – 0.461]
0.242 [0.170 - 0.444]</t>
  </si>
  <si>
    <t xml:space="preserve">
0.403 [0.225 – 1.495]</t>
  </si>
  <si>
    <t xml:space="preserve">12.27 [11.39 – 13.37]</t>
  </si>
  <si>
    <t xml:space="preserve"> Min-Max &amp; Adap. Beta_sink &amp; onPlateau &amp; epsilon_sink = 1000
ID 67 (1999)</t>
  </si>
  <si>
    <t xml:space="preserve">0.26 (0.177 – 0.357)</t>
  </si>
  <si>
    <r>
      <rPr>
        <sz val="10"/>
        <color rgb="FF000000"/>
        <rFont val="Times New Roman"/>
        <family val="1"/>
        <charset val="1"/>
      </rPr>
      <t xml:space="preserve">0.332 [0.267 – 0.424]
</t>
    </r>
    <r>
      <rPr>
        <sz val="10"/>
        <color rgb="FF000000"/>
        <rFont val="Arial"/>
        <family val="2"/>
        <charset val="1"/>
      </rPr>
      <t xml:space="preserve">0.195 [0.167 - 0.268]</t>
    </r>
  </si>
  <si>
    <r>
      <rPr>
        <sz val="10"/>
        <rFont val="Times New Roman"/>
        <family val="1"/>
        <charset val="1"/>
      </rPr>
      <t xml:space="preserve">
0.432 [0.306 – 0.719]
</t>
    </r>
    <r>
      <rPr>
        <sz val="10"/>
        <rFont val="Arial"/>
        <family val="2"/>
        <charset val="1"/>
      </rPr>
      <t xml:space="preserve">0.427 [0.294 - 0.687]</t>
    </r>
  </si>
  <si>
    <t xml:space="preserve">0.352 [0.236 – 0.631]
0.349 [0.227 - 0.608]</t>
  </si>
  <si>
    <t xml:space="preserve">0.390 [0.249 – 0.675]</t>
  </si>
  <si>
    <t xml:space="preserve">4.96 [4.18 – 5.56]</t>
  </si>
  <si>
    <t xml:space="preserve"> Min-Max &amp; Adap. Beta_sink &amp; onPlateau &amp; p = 1
ID 46 (1999)</t>
  </si>
  <si>
    <t xml:space="preserve">0.59 (0.487 – 0.687)</t>
  </si>
  <si>
    <t xml:space="preserve">0.274 [0.225 – 0.363]
0.226 [0.185 - 0.301]</t>
  </si>
  <si>
    <t xml:space="preserve">0.410 [0.288 – 0.709]
0.405 [0.280 – 0.676]</t>
  </si>
  <si>
    <t xml:space="preserve">0.287 [0.182 – 0.574]
0.286 [0.182 - 0.567]</t>
  </si>
  <si>
    <t xml:space="preserve">0.277 [0.178 – 0.529]</t>
  </si>
  <si>
    <t xml:space="preserve">1.35 [1.10 – 1.68]</t>
  </si>
  <si>
    <t xml:space="preserve"> Min-Max &amp; Adap. Beta_sink &amp; onPlateau &amp; U(-1,1)
ID 490 (1373)</t>
  </si>
  <si>
    <t xml:space="preserve">0.24 [0.198 – 0.326]
0.226 [0.188 – 0.317]</t>
  </si>
  <si>
    <r>
      <rPr>
        <sz val="10"/>
        <rFont val="Times New Roman"/>
        <family val="1"/>
        <charset val="1"/>
      </rPr>
      <t xml:space="preserve">0.349 [0.256 – 0.599]
</t>
    </r>
    <r>
      <rPr>
        <sz val="10"/>
        <rFont val="Arial"/>
        <family val="2"/>
        <charset val="1"/>
      </rPr>
      <t xml:space="preserve">0.341 [0.251 – 0.604]</t>
    </r>
  </si>
  <si>
    <t xml:space="preserve">0.208 [0.135 – 0.464]
0.205 [0.132 - 0.482]</t>
  </si>
  <si>
    <t xml:space="preserve">0.24 [0.155 – 0.52]</t>
  </si>
  <si>
    <t xml:space="preserve">2.16 [1.84 – 2.65]</t>
  </si>
  <si>
    <t xml:space="preserve"> Min-Max &amp; Adap. Beta_sink &amp; onPlateau &amp; U(-3,3)
ID 49 (1987)</t>
  </si>
  <si>
    <t xml:space="preserve">0.261 [0.215 – 0.347]
0.205 [0.174 - 0.286]</t>
  </si>
  <si>
    <t xml:space="preserve">0.372 [0.267 – 0.595]
0.366 [0.266 - 0.598]</t>
  </si>
  <si>
    <t xml:space="preserve">0.261 [0.178 – 0.488]
0.262 [0.180 - 0.489]</t>
  </si>
  <si>
    <t xml:space="preserve">0.318 [0.21 – 0.838]</t>
  </si>
  <si>
    <t xml:space="preserve">3.7 [3.29 – 4.29]</t>
  </si>
  <si>
    <t xml:space="preserve"> Min-Max &amp; Adap. Beta_sink &amp; onPlateau &amp; U(-1,1) &amp; epsilon_s = 10
ID 610 (1372)</t>
  </si>
  <si>
    <t xml:space="preserve">0.84 (0.753 – 0.906)</t>
  </si>
  <si>
    <t xml:space="preserve">0.237 [0.197 – 0.324]
0.206 [0.173 - 0.301]</t>
  </si>
  <si>
    <t xml:space="preserve">0.389 [0.268 – 0.699]
0.384 [0.266 - 0.673]</t>
  </si>
  <si>
    <t xml:space="preserve">0.271 [0.163 – 0.538]
0.269 [0.165 - 0.530]</t>
  </si>
  <si>
    <t xml:space="preserve">0.339 [0.205 – 0.806]</t>
  </si>
  <si>
    <t xml:space="preserve">4.25 [3.77 – 4.85]</t>
  </si>
  <si>
    <t xml:space="preserve"> Min-Max &amp; Adap. Beta_sink &amp; onPlateau &amp; U(-1,1) &amp; epsilon_s = 1000
ID 730 (1419)</t>
  </si>
  <si>
    <t xml:space="preserve">0.19 (0.118 – 0.281)</t>
  </si>
  <si>
    <t xml:space="preserve">0.34 [0.271 – 0.437]
0.228 [0.193 - 0.318]</t>
  </si>
  <si>
    <t xml:space="preserve">0.475 [0.33 – 0.76]
0.468 [0.316 - 0.745]</t>
  </si>
  <si>
    <t xml:space="preserve">0.366 [0.245 – 0.633]
0.371 [0.238 - 0.631]</t>
  </si>
  <si>
    <t xml:space="preserve">0.398 [0.262 – 0.627]</t>
  </si>
  <si>
    <t xml:space="preserve">6.95 [6.35 – 7.86]</t>
  </si>
  <si>
    <t xml:space="preserve"> Min-Max &amp; Adap. Beta_sink &amp; onPlateau &amp; U(-1,1) &amp; batch 300
ID 500 (1875)</t>
  </si>
  <si>
    <t xml:space="preserve">0.14 (0.079 – 0.224)</t>
  </si>
  <si>
    <t xml:space="preserve">0.244 [0.203 – 0.328]
0.205 [0.172 - 0.281]</t>
  </si>
  <si>
    <t xml:space="preserve">0.372 [0.261 – 0.661]
0.364 [0.253 - 0.602]</t>
  </si>
  <si>
    <t xml:space="preserve">0.276 [0.169 – 0.575]
0.272 [0.165 - 0.544]</t>
  </si>
  <si>
    <t xml:space="preserve">1.22 [0.96 – 1.64]</t>
  </si>
  <si>
    <t xml:space="preserve"> Min-Max &amp; Adap. Beta_sink &amp; onPlateau &amp; U(-1,1) &amp; batch 400
ID 510 (1965)</t>
  </si>
  <si>
    <t xml:space="preserve">0.09 (0.042 – 0.164)</t>
  </si>
  <si>
    <t xml:space="preserve">0.263 [0.215 – 0.352]
0.183 [0.159 - 0.264]</t>
  </si>
  <si>
    <t xml:space="preserve">0.350 [0.256 – 0.588]
0.345 [0.253 - 0.524]</t>
  </si>
  <si>
    <t xml:space="preserve">0.278 [0.191 – 0.523]
0.270 [0.182 - 0.514]</t>
  </si>
  <si>
    <t xml:space="preserve">0.299 [0.205 - 0.575]</t>
  </si>
  <si>
    <t xml:space="preserve">1.20 [0.90 – 1.52]</t>
  </si>
  <si>
    <t xml:space="preserve"> Min-Max &amp; Adap. Beta_sink &amp; onPlateau &amp; N(0,0.6) &amp; batch 300
ID 80 (1999)</t>
  </si>
  <si>
    <r>
      <rPr>
        <b val="true"/>
        <sz val="10"/>
        <rFont val="Arial"/>
        <family val="2"/>
        <charset val="1"/>
      </rPr>
      <t xml:space="preserve">0.252 [0.208 – 0.342]
</t>
    </r>
    <r>
      <rPr>
        <sz val="10"/>
        <rFont val="Arial"/>
        <family val="2"/>
        <charset val="1"/>
      </rPr>
      <t xml:space="preserve">0.184 [0.157 - 0.266]</t>
    </r>
  </si>
  <si>
    <t xml:space="preserve">0.334 [0.245 – 0.592]
0.330 [0.232 - 0.543]</t>
  </si>
  <si>
    <t xml:space="preserve">0.259 [0.175 – 0.504]
0.257 [0.174 - 0.520] </t>
  </si>
  <si>
    <t xml:space="preserve">0.273 [0.183 - 0.536]</t>
  </si>
  <si>
    <t xml:space="preserve">1.20 [0.91 – 1.66]</t>
  </si>
  <si>
    <t xml:space="preserve">Baseline 4</t>
  </si>
  <si>
    <t xml:space="preserve">Repeat ID 80 with 10k train. Set ID 8010k (1291)</t>
  </si>
  <si>
    <t xml:space="preserve">0.234 [0.219 - 0.250] 
0.204 [0.172 – 0.271]</t>
  </si>
  <si>
    <t xml:space="preserve">0.337 [0.248 – 0.566] 
0.334 [0.245 - 0.517] </t>
  </si>
  <si>
    <t xml:space="preserve">0.233 [0.155 – 0.472]
0.235 [0.151 - 0.473]</t>
  </si>
  <si>
    <t xml:space="preserve">0.248 [0.163 – 0.500]</t>
  </si>
  <si>
    <t xml:space="preserve">1.20 [0.96 – 1.58]</t>
  </si>
  <si>
    <t xml:space="preserve">Baseline 5</t>
  </si>
  <si>
    <t xml:space="preserve">Repeat ID 80 with 14k train. Set ID 8014k (1421)</t>
  </si>
  <si>
    <t xml:space="preserve">0.07 (0.029 – 0.139)</t>
  </si>
  <si>
    <t xml:space="preserve">0.226 [0.187 – 0.311]
0.213 [0.178 - 0.284]</t>
  </si>
  <si>
    <t xml:space="preserve">0.389 [0.280 – 0.629]
0.384 [0.280 - 0.604]</t>
  </si>
  <si>
    <t xml:space="preserve">0.278 [0.174 – 0.544]
0.275 [0.173 - 0.523]</t>
  </si>
  <si>
    <t xml:space="preserve">0.294 [0.185 - 0.600]</t>
  </si>
  <si>
    <t xml:space="preserve">1.22 [0.84 – 1.55]</t>
  </si>
  <si>
    <t xml:space="preserve">Exp id </t>
  </si>
  <si>
    <t xml:space="preserve">mmd_rand_proj_x</t>
  </si>
  <si>
    <t xml:space="preserve">mmd_rand_proj_x_ref</t>
  </si>
  <si>
    <t xml:space="preserve">Scaled mmd_rand_proj_x median</t>
  </si>
  <si>
    <t xml:space="preserve">proj_x_two_sample_test_Reject_prop</t>
  </si>
  <si>
    <t xml:space="preserve">mmd_rand_proj_y</t>
  </si>
  <si>
    <t xml:space="preserve">mmd_rand_proj_y_ref</t>
  </si>
  <si>
    <t xml:space="preserve">Scaled mmd_rand_proj_y median</t>
  </si>
  <si>
    <t xml:space="preserve">proj_y_two_sample_test_Reject_prop</t>
  </si>
  <si>
    <t xml:space="preserve">RMSE (ReconY, F(ReconX))_val</t>
  </si>
  <si>
    <t xml:space="preserve">RMSE (ReconY, F(ReconX))_train</t>
  </si>
  <si>
    <t xml:space="preserve">RMSE(GenY, F(GenX))</t>
  </si>
  <si>
    <t xml:space="preserve">RMSE(grd_T Y, F(Recon(X))_val</t>
  </si>
  <si>
    <t xml:space="preserve">RMSE(grd_T Y, F(Recon(X))_train</t>
  </si>
  <si>
    <t xml:space="preserve">RMSE(Recon X, X)_val</t>
  </si>
  <si>
    <t xml:space="preserve">RMSE(Recon X, X)_train</t>
  </si>
  <si>
    <t xml:space="preserve">RMSE(Recon Y, Y)_val</t>
  </si>
  <si>
    <t xml:space="preserve">RMSE(Recon Y, Y)_train</t>
  </si>
  <si>
    <t xml:space="preserve">mmd_latent_val</t>
  </si>
  <si>
    <t xml:space="preserve">mmd_latent_ref</t>
  </si>
  <si>
    <r>
      <rPr>
        <sz val="10"/>
        <rFont val="Arial"/>
        <family val="2"/>
        <charset val="1"/>
      </rPr>
      <t xml:space="preserve">scaled </t>
    </r>
    <r>
      <rPr>
        <sz val="10"/>
        <rFont val="Arial"/>
        <family val="2"/>
      </rPr>
      <t xml:space="preserve">mmd_latent_val median</t>
    </r>
  </si>
  <si>
    <r>
      <rPr>
        <sz val="10"/>
        <rFont val="Arial"/>
        <family val="2"/>
        <charset val="1"/>
      </rPr>
      <t xml:space="preserve">scaled </t>
    </r>
    <r>
      <rPr>
        <sz val="10"/>
        <rFont val="Arial"/>
        <family val="2"/>
      </rPr>
      <t xml:space="preserve">mmd_latent_val q2.5</t>
    </r>
  </si>
  <si>
    <r>
      <rPr>
        <sz val="10"/>
        <rFont val="Arial"/>
        <family val="2"/>
        <charset val="1"/>
      </rPr>
      <t xml:space="preserve">scaled </t>
    </r>
    <r>
      <rPr>
        <sz val="10"/>
        <rFont val="Arial"/>
        <family val="2"/>
      </rPr>
      <t xml:space="preserve">mmd_latent_val q97.5</t>
    </r>
  </si>
  <si>
    <t xml:space="preserve">mmd_latent_train</t>
  </si>
  <si>
    <t xml:space="preserve">mvn_test_latent_val</t>
  </si>
  <si>
    <t xml:space="preserve">two_sample_test_latent_val_reject_prop</t>
  </si>
  <si>
    <t xml:space="preserve">_id_0_epoch1994</t>
  </si>
  <si>
    <t xml:space="preserve">0.008,0.007,([0.006,0.009],[0.005,0.012])</t>
  </si>
  <si>
    <t xml:space="preserve">0.004,0.004,([0.003,0.005],[0.003,0.007])</t>
  </si>
  <si>
    <t xml:space="preserve">0.006,0.005,([0.004,0.007],[0.002,0.011])</t>
  </si>
  <si>
    <t xml:space="preserve">0.002,0.002,([0.001,0.003],[0.001,0.006])</t>
  </si>
  <si>
    <t xml:space="preserve">0.409,0.387,([0.362,0.419],[0.320,0.601])</t>
  </si>
  <si>
    <t xml:space="preserve">0.407,0.384,([0.361,0.416],[0.322,0.622])</t>
  </si>
  <si>
    <t xml:space="preserve">0.444,0.416,([0.380,0.469],[0.328,0.732])</t>
  </si>
  <si>
    <t xml:space="preserve">0.345,0.337,([0.297,0.381],[0.239,0.512])</t>
  </si>
  <si>
    <t xml:space="preserve">0.276,0.268,([0.239,0.301],[0.196,0.409])</t>
  </si>
  <si>
    <t xml:space="preserve">0.255,0.252,([0.236,0.269],[0.210,0.322])</t>
  </si>
  <si>
    <t xml:space="preserve">0.209,0.207,([0.197,0.218],[0.178,0.248])</t>
  </si>
  <si>
    <t xml:space="preserve">0.481,0.457,([0.422,0.497],[0.373,0.731])</t>
  </si>
  <si>
    <t xml:space="preserve">0.476,0.452,([0.420,0.492],[0.371,0.754])</t>
  </si>
  <si>
    <t xml:space="preserve">0.240,0.236,([0.220,0.258],[0.184,0.304])</t>
  </si>
  <si>
    <t xml:space="preserve">0.129,0.130,([0.115,0.142],[0.092,0.168])</t>
  </si>
  <si>
    <t xml:space="preserve">0.243,0.240,([0.224,0.263],[0.196,0.305])</t>
  </si>
  <si>
    <t xml:space="preserve">HZResults(hz=1.0000384002133418, pval=0.00013311968100030238, normal=False)</t>
  </si>
  <si>
    <t xml:space="preserve">id_0_epoch1999</t>
  </si>
  <si>
    <t xml:space="preserve">0.008,0.008,([0.006,0.009],[0.004,0.013])</t>
  </si>
  <si>
    <t xml:space="preserve">0.004,0.004,([0.003,0.005],[0.002,0.008])</t>
  </si>
  <si>
    <t xml:space="preserve">0.017,0.016,([0.012,0.020],[0.008,0.035])</t>
  </si>
  <si>
    <t xml:space="preserve">0.002,0.002,([0.001,0.002],[0.001,0.005])</t>
  </si>
  <si>
    <t xml:space="preserve">1.353,1.355,([1.324,1.387],[1.230,1.474])</t>
  </si>
  <si>
    <t xml:space="preserve">1.356,1.357,([1.326,1.388],[1.255,1.460])</t>
  </si>
  <si>
    <t xml:space="preserve">1.388,1.377,([1.338,1.422],[1.258,1.591])</t>
  </si>
  <si>
    <t xml:space="preserve">0.340,0.332,([0.297,0.371],[0.242,0.493])</t>
  </si>
  <si>
    <t xml:space="preserve">0.269,0.263,([0.239,0.292],[0.195,0.365])</t>
  </si>
  <si>
    <t xml:space="preserve">0.251,0.248,([0.232,0.265],[0.207,0.316])</t>
  </si>
  <si>
    <t xml:space="preserve">0.203,0.201,([0.191,0.212],[0.174,0.240])</t>
  </si>
  <si>
    <t xml:space="preserve">1.449,1.454,([1.406,1.501],[1.294,1.594])</t>
  </si>
  <si>
    <t xml:space="preserve">1.448,1.452,([1.406,1.499],[1.304,1.590])</t>
  </si>
  <si>
    <t xml:space="preserve">0.244,0.239,([0.224,0.265],[0.201,0.307])</t>
  </si>
  <si>
    <t xml:space="preserve">0.131,0.128,([0.116,0.144],[0.102,0.173])</t>
  </si>
  <si>
    <t xml:space="preserve">0.238,0.237,([0.219,0.257],[0.185,0.294])</t>
  </si>
  <si>
    <t xml:space="preserve">HZResults(hz=1.0000383380821527, pval=0.00013556893444426597, normal=False)</t>
  </si>
  <si>
    <t xml:space="preserve">id_101_epoch969</t>
  </si>
  <si>
    <t xml:space="preserve">0.007,0.007,([0.006,0.008],[0.004,0.013])</t>
  </si>
  <si>
    <t xml:space="preserve">0.004,0.004,([0.003,0.005],[0.002,0.007])</t>
  </si>
  <si>
    <t xml:space="preserve">0.003,0.003,([0.002,0.004],[0.001,0.008])</t>
  </si>
  <si>
    <t xml:space="preserve">0.002,0.002,([0.001,0.003],[0.000,0.005])</t>
  </si>
  <si>
    <t xml:space="preserve">0.318,0.307,([0.268,0.356],[0.216,0.480])</t>
  </si>
  <si>
    <t xml:space="preserve">0.318,0.309,([0.270,0.357],[0.215,0.482])</t>
  </si>
  <si>
    <t xml:space="preserve">0.345,0.333,([0.287,0.387],[0.227,0.548])</t>
  </si>
  <si>
    <t xml:space="preserve">0.347,0.341,([0.302,0.385],[0.239,0.491])</t>
  </si>
  <si>
    <t xml:space="preserve">0.322,0.315,([0.281,0.355],[0.228,0.457])</t>
  </si>
  <si>
    <t xml:space="preserve">0.255,0.255,([0.238,0.271],[0.210,0.307])</t>
  </si>
  <si>
    <t xml:space="preserve">0.241,0.241,([0.226,0.255],[0.201,0.288])</t>
  </si>
  <si>
    <t xml:space="preserve">0.417,0.410,([0.368,0.458],[0.305,0.573])</t>
  </si>
  <si>
    <t xml:space="preserve">0.415,0.409,([0.368,0.453],[0.306,0.557])</t>
  </si>
  <si>
    <t xml:space="preserve">0.386,0.386,([0.362,0.411],[0.321,0.451])</t>
  </si>
  <si>
    <t xml:space="preserve">0.134,0.130,([0.122,0.144],[0.105,0.171])</t>
  </si>
  <si>
    <t xml:space="preserve">0.382,0.379,([0.362,0.405],[0.313,0.460])</t>
  </si>
  <si>
    <t xml:space="preserve">HZResults(hz=1.000020419748295, pval=0.011045902117859552, normal=False)</t>
  </si>
  <si>
    <t xml:space="preserve">id_101_epoch1999</t>
  </si>
  <si>
    <t xml:space="preserve">0.006,0.006,([0.005,0.007],[0.003,0.011])</t>
  </si>
  <si>
    <t xml:space="preserve">0.004,0.004,([0.003,0.004],[0.002,0.007])</t>
  </si>
  <si>
    <t xml:space="preserve">0.004,0.003,([0.002,0.005],[0.001,0.012])</t>
  </si>
  <si>
    <t xml:space="preserve">0.002,0.002,([0.001,0.002],[0.000,0.005])</t>
  </si>
  <si>
    <t xml:space="preserve">0.343,0.334,([0.296,0.378],[0.240,0.491])</t>
  </si>
  <si>
    <t xml:space="preserve">0.354,0.348,([0.310,0.392],[0.251,0.501])</t>
  </si>
  <si>
    <t xml:space="preserve">0.359,0.350,([0.311,0.400],[0.246,0.525])</t>
  </si>
  <si>
    <t xml:space="preserve">0.420,0.416,([0.372,0.463],[0.301,0.563])</t>
  </si>
  <si>
    <t xml:space="preserve">0.237,0.231,([0.202,0.266],[0.160,0.342])</t>
  </si>
  <si>
    <t xml:space="preserve">0.295,0.294,([0.274,0.314],[0.239,0.357])</t>
  </si>
  <si>
    <t xml:space="preserve">0.155,0.154,([0.147,0.161],[0.135,0.181])</t>
  </si>
  <si>
    <t xml:space="preserve">0.452,0.444,([0.394,0.501],[0.317,0.619])</t>
  </si>
  <si>
    <t xml:space="preserve">0.443,0.434,([0.388,0.494],[0.312,0.617])</t>
  </si>
  <si>
    <t xml:space="preserve">0.351,0.346,([0.321,0.374],[0.288,0.426])</t>
  </si>
  <si>
    <t xml:space="preserve">0.133,0.132,([0.120,0.143],[0.106,0.169])</t>
  </si>
  <si>
    <t xml:space="preserve">0.351,0.350,([0.329,0.372],[0.282,0.415])</t>
  </si>
  <si>
    <t xml:space="preserve">HZResults(hz=1.0000258017219408, pval=0.003518719820564407, normal=False)</t>
  </si>
  <si>
    <t xml:space="preserve">id_102_epoch1745</t>
  </si>
  <si>
    <t xml:space="preserve">0.006,0.006,([0.005,0.008],[0.004,0.010])</t>
  </si>
  <si>
    <t xml:space="preserve">0.005,0.004,([0.003,0.006],[0.002,0.010])</t>
  </si>
  <si>
    <t xml:space="preserve">0.423,0.387,([0.358,0.422],[0.317,0.911])</t>
  </si>
  <si>
    <t xml:space="preserve">0.422,0.401,([0.371,0.438],[0.324,0.756])</t>
  </si>
  <si>
    <t xml:space="preserve">0.496,0.413,([0.375,0.469],[0.322,1.469])</t>
  </si>
  <si>
    <t xml:space="preserve">0.389,0.383,([0.342,0.429],[0.275,0.536])</t>
  </si>
  <si>
    <t xml:space="preserve">0.219,0.212,([0.180,0.251],[0.138,0.345])</t>
  </si>
  <si>
    <t xml:space="preserve">0.284,0.283,([0.264,0.302],[0.234,0.343])</t>
  </si>
  <si>
    <t xml:space="preserve">0.134,0.134,([0.129,0.139],[0.120,0.153])</t>
  </si>
  <si>
    <t xml:space="preserve">0.489,0.447,([0.413,0.490],[0.362,1.038])</t>
  </si>
  <si>
    <t xml:space="preserve">0.466,0.440,([0.408,0.481],[0.358,0.874])</t>
  </si>
  <si>
    <t xml:space="preserve">0.233,0.234,([0.214,0.249],[0.186,0.287])</t>
  </si>
  <si>
    <t xml:space="preserve">0.130,0.129,([0.118,0.140],[0.102,0.163])</t>
  </si>
  <si>
    <t xml:space="preserve">0.226,0.226,([0.207,0.243],[0.173,0.287])</t>
  </si>
  <si>
    <t xml:space="preserve">HZResults(hz=1.0000542650626554, pval=6.371848728268768e-07, normal=False)</t>
  </si>
  <si>
    <t xml:space="preserve">id_102_epoch1999</t>
  </si>
  <si>
    <t xml:space="preserve">0.007,0.007,([0.005,0.009],[0.004,0.012])</t>
  </si>
  <si>
    <t xml:space="preserve">0.004,0.004,([0.003,0.005],[0.002,0.010])</t>
  </si>
  <si>
    <t xml:space="preserve">0.002,0.001,([0.001,0.002],[0.001,0.006])</t>
  </si>
  <si>
    <t xml:space="preserve">0.504,0.480,([0.431,0.536],[0.365,0.810])</t>
  </si>
  <si>
    <t xml:space="preserve">0.499,0.486,([0.438,0.542],[0.377,0.686])</t>
  </si>
  <si>
    <t xml:space="preserve">0.607,0.511,([0.455,0.591],[0.373,1.671])</t>
  </si>
  <si>
    <t xml:space="preserve">0.469,0.441,([0.382,0.523],[0.297,0.821])</t>
  </si>
  <si>
    <t xml:space="preserve">0.320,0.279,([0.224,0.374],[0.165,0.672])</t>
  </si>
  <si>
    <t xml:space="preserve">0.299,0.297,([0.279,0.318],[0.248,0.361])</t>
  </si>
  <si>
    <t xml:space="preserve">0.158,0.155,([0.147,0.166],[0.134,0.201])</t>
  </si>
  <si>
    <t xml:space="preserve">0.511,0.482,([0.443,0.534],[0.388,0.801])</t>
  </si>
  <si>
    <t xml:space="preserve">0.494,0.480,([0.441,0.526],[0.387,0.673])</t>
  </si>
  <si>
    <t xml:space="preserve">0.340,0.343,([0.316,0.361],[0.286,0.402])</t>
  </si>
  <si>
    <t xml:space="preserve">0.131,0.130,([0.116,0.146],[0.089,0.173])</t>
  </si>
  <si>
    <t xml:space="preserve">0.335,0.333,([0.316,0.356],[0.268,0.408])</t>
  </si>
  <si>
    <t xml:space="preserve">HZResults(hz=1.0000426622486964, pval=3.6262997599351386e-05, normal=False)</t>
  </si>
  <si>
    <t xml:space="preserve">_id_103_epoch1932</t>
  </si>
  <si>
    <t xml:space="preserve">0.006,0.006,([0.005,0.007],[0.004,0.010])</t>
  </si>
  <si>
    <t xml:space="preserve">0.003,0.002,([0.002,0.003],[0.001,0.007])</t>
  </si>
  <si>
    <t xml:space="preserve">0.002,0.001,([0.001,0.002],[0.000,0.007])</t>
  </si>
  <si>
    <t xml:space="preserve">0.439,0.430,([0.380,0.484],[0.300,0.608])</t>
  </si>
  <si>
    <t xml:space="preserve">0.438,0.431,([0.384,0.481],[0.311,0.595])</t>
  </si>
  <si>
    <t xml:space="preserve">0.565,0.513,([0.439,0.605],[0.343,1.292])</t>
  </si>
  <si>
    <t xml:space="preserve">0.435,0.429,([0.381,0.480],[0.299,0.605])</t>
  </si>
  <si>
    <t xml:space="preserve">0.283,0.273,([0.230,0.323],[0.175,0.447])</t>
  </si>
  <si>
    <t xml:space="preserve">0.353,0.350,([0.328,0.376],[0.288,0.429])</t>
  </si>
  <si>
    <t xml:space="preserve">0.185,0.184,([0.172,0.196],[0.152,0.227])</t>
  </si>
  <si>
    <t xml:space="preserve">0.514,0.506,([0.442,0.569],[0.365,0.693])</t>
  </si>
  <si>
    <t xml:space="preserve">0.503,0.495,([0.436,0.556],[0.363,0.672])</t>
  </si>
  <si>
    <t xml:space="preserve">0.268,0.267,([0.243,0.289],[0.217,0.332])</t>
  </si>
  <si>
    <t xml:space="preserve">0.133,0.132,([0.119,0.144],[0.102,0.176])</t>
  </si>
  <si>
    <t xml:space="preserve">0.256,0.256,([0.238,0.276],[0.203,0.318])</t>
  </si>
  <si>
    <t xml:space="preserve">HZResults(hz=1.0002815668762677, pval=1.437041668794542e-107, normal=False)</t>
  </si>
  <si>
    <t xml:space="preserve">id_103_epoch1999</t>
  </si>
  <si>
    <t xml:space="preserve">0.005,0.004,([0.003,0.007],[0.001,0.011])</t>
  </si>
  <si>
    <t xml:space="preserve">0.583,0.577,([0.506,0.653],[0.420,0.778])</t>
  </si>
  <si>
    <t xml:space="preserve">0.582,0.573,([0.508,0.648],[0.430,0.753])</t>
  </si>
  <si>
    <t xml:space="preserve">0.687,0.658,([0.578,0.741],[0.456,1.132])</t>
  </si>
  <si>
    <t xml:space="preserve">0.460,0.446,([0.388,0.518],[0.305,0.696])</t>
  </si>
  <si>
    <t xml:space="preserve">0.315,0.303,([0.236,0.378],[0.176,0.529])</t>
  </si>
  <si>
    <t xml:space="preserve">0.350,0.348,([0.325,0.374],[0.286,0.429])</t>
  </si>
  <si>
    <t xml:space="preserve">0.179,0.178,([0.166,0.190],[0.149,0.219])</t>
  </si>
  <si>
    <t xml:space="preserve">0.595,0.586,([0.488,0.677],[0.386,0.890])</t>
  </si>
  <si>
    <t xml:space="preserve">0.587,0.575,([0.481,0.670],[0.382,0.861])</t>
  </si>
  <si>
    <t xml:space="preserve">0.251,0.250,([0.236,0.272],[0.187,0.297])</t>
  </si>
  <si>
    <t xml:space="preserve">0.136,0.132,([0.123,0.144],[0.111,0.186])</t>
  </si>
  <si>
    <t xml:space="preserve">0.254,0.253,([0.232,0.280],[0.201,0.307])</t>
  </si>
  <si>
    <t xml:space="preserve">HZResults(hz=1.000278273366334, pval=3.3407868947727614e-105, normal=False)</t>
  </si>
  <si>
    <t xml:space="preserve">id_131_epoch724</t>
  </si>
  <si>
    <t xml:space="preserve">0.007,0.007,([0.005,0.008],[0.004,0.010])</t>
  </si>
  <si>
    <t xml:space="preserve">0.002,0.002,([0.001,0.003],[0.001,0.005])</t>
  </si>
  <si>
    <t xml:space="preserve">0.002,0.002,([0.001,0.002],[0.000,0.006])</t>
  </si>
  <si>
    <t xml:space="preserve">0.359,0.312,([0.260,0.388],[0.200,0.795])</t>
  </si>
  <si>
    <t xml:space="preserve">0.359,0.308,([0.262,0.392],[0.204,0.801])</t>
  </si>
  <si>
    <t xml:space="preserve">0.381,0.329,([0.277,0.423],[0.206,0.826])</t>
  </si>
  <si>
    <t xml:space="preserve">0.358,0.341,([0.299,0.388],[0.235,0.578])</t>
  </si>
  <si>
    <t xml:space="preserve">0.350,0.331,([0.294,0.379],[0.232,0.555])</t>
  </si>
  <si>
    <t xml:space="preserve">0.245,0.239,([0.223,0.257],[0.197,0.332])</t>
  </si>
  <si>
    <t xml:space="preserve">0.242,0.234,([0.219,0.256],[0.195,0.333])</t>
  </si>
  <si>
    <t xml:space="preserve">0.464,0.415,([0.369,0.480],[0.301,0.955])</t>
  </si>
  <si>
    <t xml:space="preserve">0.463,0.414,([0.366,0.484],[0.299,0.918])</t>
  </si>
  <si>
    <t xml:space="preserve">0.228,0.227,([0.212,0.243],[0.181,0.287])</t>
  </si>
  <si>
    <t xml:space="preserve">0.129,0.125,([0.115,0.139],[0.103,0.177])</t>
  </si>
  <si>
    <t xml:space="preserve">0.232,0.231,([0.215,0.247],[0.176,0.291])</t>
  </si>
  <si>
    <t xml:space="preserve">HZResults(hz=1.0000039821765514, pval=0.14733986688917955, normal=True)</t>
  </si>
  <si>
    <t xml:space="preserve">id_131_epoch1999</t>
  </si>
  <si>
    <t xml:space="preserve">0.006,0.006,([0.005,0.007],[0.004,0.011])</t>
  </si>
  <si>
    <t xml:space="preserve">0.042,0.040,([0.032,0.052],[0.019,0.069])</t>
  </si>
  <si>
    <t xml:space="preserve">0.002,0.002,([0.001,0.003],[0.001,0.008])</t>
  </si>
  <si>
    <t xml:space="preserve">1.667,1.683,([1.602,1.749],[1.397,1.862])</t>
  </si>
  <si>
    <t xml:space="preserve">1.673,1.680,([1.604,1.751],[1.435,1.866])</t>
  </si>
  <si>
    <t xml:space="preserve">1.682,1.691,([1.618,1.756],[1.429,1.890])</t>
  </si>
  <si>
    <t xml:space="preserve">0.438,0.420,([0.377,0.475],[0.302,0.678])</t>
  </si>
  <si>
    <t xml:space="preserve">0.271,0.244,([0.206,0.297],[0.157,0.472])</t>
  </si>
  <si>
    <t xml:space="preserve">0.284,0.279,([0.260,0.300],[0.230,0.367])</t>
  </si>
  <si>
    <t xml:space="preserve">0.168,0.160,([0.153,0.169],[0.141,0.270])</t>
  </si>
  <si>
    <t xml:space="preserve">1.810,1.847,([1.696,1.946],[1.359,2.097])</t>
  </si>
  <si>
    <t xml:space="preserve">1.813,1.836,([1.686,1.944],[1.394,2.099])</t>
  </si>
  <si>
    <t xml:space="preserve">0.249,0.244,([0.228,0.270],[0.192,0.325])</t>
  </si>
  <si>
    <t xml:space="preserve">0.132,0.132,([0.118,0.144],[0.104,0.171])</t>
  </si>
  <si>
    <t xml:space="preserve">0.247,0.245,([0.228,0.263],[0.192,0.319])</t>
  </si>
  <si>
    <t xml:space="preserve">HZResults(hz=1.0000384640981645, pval=0.0001306445948146182, normal=False)</t>
  </si>
  <si>
    <t xml:space="preserve">id_130_epoch1649</t>
  </si>
  <si>
    <t xml:space="preserve">0.006,0.006,([0.005,0.007],[0.003,0.010])</t>
  </si>
  <si>
    <t xml:space="preserve">0.006,0.006,([0.003,0.008],[0.001,0.014])</t>
  </si>
  <si>
    <t xml:space="preserve">0.576,0.557,([0.508,0.601],[0.395,1.037])</t>
  </si>
  <si>
    <t xml:space="preserve">0.586,0.559,([0.505,0.603],[0.399,1.135])</t>
  </si>
  <si>
    <t xml:space="preserve">0.602,0.565,([0.511,0.619],[0.397,1.329])</t>
  </si>
  <si>
    <t xml:space="preserve">0.339,0.319,([0.284,0.361],[0.226,0.587])</t>
  </si>
  <si>
    <t xml:space="preserve">0.271,0.245,([0.220,0.275],[0.181,0.614])</t>
  </si>
  <si>
    <t xml:space="preserve">0.251,0.246,([0.229,0.265],[0.202,0.330])</t>
  </si>
  <si>
    <t xml:space="preserve">0.202,0.195,([0.185,0.207],[0.168,0.302])</t>
  </si>
  <si>
    <t xml:space="preserve">0.637,0.607,([0.566,0.651],[0.487,1.048])</t>
  </si>
  <si>
    <t xml:space="preserve">0.648,0.611,([0.569,0.659],[0.484,1.211])</t>
  </si>
  <si>
    <t xml:space="preserve">0.252,0.251,([0.226,0.273],[0.190,0.320])</t>
  </si>
  <si>
    <t xml:space="preserve">0.129,0.129,([0.114,0.140],[0.097,0.162])</t>
  </si>
  <si>
    <t xml:space="preserve">0.234,0.229,([0.213,0.258],[0.182,0.295])</t>
  </si>
  <si>
    <t xml:space="preserve">HZResults(hz=0.9999991480570296, pval=0.24731025279571756, normal=True)</t>
  </si>
  <si>
    <t xml:space="preserve">id_130_epoch1999</t>
  </si>
  <si>
    <t xml:space="preserve">0.013,0.013,([0.011,0.015],[0.009,0.019])</t>
  </si>
  <si>
    <t xml:space="preserve">0.057,0.055,([0.046,0.068],[0.029,0.093])</t>
  </si>
  <si>
    <t xml:space="preserve">2.043,2.065,([1.880,2.212],[1.660,2.362])</t>
  </si>
  <si>
    <t xml:space="preserve">2.044,2.070,([1.883,2.207],[1.678,2.357])</t>
  </si>
  <si>
    <t xml:space="preserve">2.078,2.093,([1.916,2.238],[1.646,2.476])</t>
  </si>
  <si>
    <t xml:space="preserve">0.355,0.337,([0.295,0.383],[0.229,0.593])</t>
  </si>
  <si>
    <t xml:space="preserve">0.346,0.324,([0.285,0.375],[0.228,0.562])</t>
  </si>
  <si>
    <t xml:space="preserve">0.256,0.251,([0.233,0.271],[0.206,0.342])</t>
  </si>
  <si>
    <t xml:space="preserve">0.251,0.246,([0.227,0.265],[0.200,0.338])</t>
  </si>
  <si>
    <t xml:space="preserve">2.152,2.183,([1.896,2.413],[1.577,2.675])</t>
  </si>
  <si>
    <t xml:space="preserve">2.153,2.182,([1.900,2.409],[1.612,2.639])</t>
  </si>
  <si>
    <t xml:space="preserve">0.323,0.324,([0.302,0.345],[0.254,0.375])</t>
  </si>
  <si>
    <t xml:space="preserve">0.135,0.135,([0.121,0.147],[0.103,0.172])</t>
  </si>
  <si>
    <t xml:space="preserve">0.308,0.306,([0.286,0.331],[0.243,0.370])</t>
  </si>
  <si>
    <t xml:space="preserve">HZResults(hz=0.9999907557536494, pval=0.4802878790308299, normal=True)</t>
  </si>
  <si>
    <t xml:space="preserve">_id_132_epoch1968</t>
  </si>
  <si>
    <t xml:space="preserve">0.006,0.006,([0.005,0.007],[0.003,0.008])</t>
  </si>
  <si>
    <t xml:space="preserve">0.004,0.003,([0.002,0.005],[0.001,0.009])</t>
  </si>
  <si>
    <t xml:space="preserve">0.002,0.001,([0.001,0.002],[0.000,0.005])</t>
  </si>
  <si>
    <t xml:space="preserve">0.607,0.599,([0.542,0.661],[0.449,0.798])</t>
  </si>
  <si>
    <t xml:space="preserve">0.602,0.595,([0.541,0.654],[0.451,0.778])</t>
  </si>
  <si>
    <t xml:space="preserve">0.667,0.652,([0.590,0.717],[0.479,0.939])</t>
  </si>
  <si>
    <t xml:space="preserve">0.381,0.365,([0.327,0.403],[0.266,0.627])</t>
  </si>
  <si>
    <t xml:space="preserve">0.252,0.231,([0.206,0.259],[0.173,0.486])</t>
  </si>
  <si>
    <t xml:space="preserve">0.353,0.347,([0.323,0.375],[0.281,0.452])</t>
  </si>
  <si>
    <t xml:space="preserve">0.185,0.178,([0.169,0.188],[0.155,0.287])</t>
  </si>
  <si>
    <t xml:space="preserve">0.611,0.577,([0.524,0.648],[0.443,0.989])</t>
  </si>
  <si>
    <t xml:space="preserve">0.608,0.576,([0.519,0.652],[0.439,0.961])</t>
  </si>
  <si>
    <t xml:space="preserve">0.245,0.244,([0.225,0.266],[0.172,0.315])</t>
  </si>
  <si>
    <t xml:space="preserve">0.131,0.129,([0.121,0.140],[0.099,0.173])</t>
  </si>
  <si>
    <t xml:space="preserve">0.252,0.249,([0.228,0.279],[0.201,0.319])</t>
  </si>
  <si>
    <t xml:space="preserve">HZResults(hz=1.0006237495660593, pval=0.0, normal=False)</t>
  </si>
  <si>
    <t xml:space="preserve">id_132_epoch1999</t>
  </si>
  <si>
    <t xml:space="preserve">0.006,0.006,([0.005,0.006],[0.004,0.009])</t>
  </si>
  <si>
    <t xml:space="preserve">0.008,0.007,([0.006,0.010],[0.003,0.015])</t>
  </si>
  <si>
    <t xml:space="preserve">0.706,0.704,([0.608,0.804],[0.413,0.983])</t>
  </si>
  <si>
    <t xml:space="preserve">0.704,0.708,([0.605,0.804],[0.400,0.967])</t>
  </si>
  <si>
    <t xml:space="preserve">0.808,0.792,([0.684,0.899],[0.483,1.294])</t>
  </si>
  <si>
    <t xml:space="preserve">0.484,0.475,([0.418,0.533],[0.327,0.695])</t>
  </si>
  <si>
    <t xml:space="preserve">0.386,0.369,([0.316,0.434],[0.242,0.589])</t>
  </si>
  <si>
    <t xml:space="preserve">0.360,0.354,([0.330,0.382],[0.289,0.461])</t>
  </si>
  <si>
    <t xml:space="preserve">0.194,0.188,([0.178,0.199],[0.162,0.270])</t>
  </si>
  <si>
    <t xml:space="preserve">0.894,0.889,([0.797,0.975],[0.638,1.178])</t>
  </si>
  <si>
    <t xml:space="preserve">0.894,0.891,([0.798,0.979],[0.627,1.143])</t>
  </si>
  <si>
    <t xml:space="preserve">0.278,0.277,([0.258,0.296],[0.226,0.349])</t>
  </si>
  <si>
    <t xml:space="preserve">0.136,0.135,([0.121,0.150],[0.104,0.177])</t>
  </si>
  <si>
    <t xml:space="preserve">0.289,0.291,([0.263,0.304],[0.231,0.353])</t>
  </si>
  <si>
    <t xml:space="preserve">HZResults(hz=1.0006270198099174, pval=0.0, normal=False)</t>
  </si>
  <si>
    <t xml:space="preserve">id_1300_epoch1422</t>
  </si>
  <si>
    <t xml:space="preserve">0.005,0.005,([0.004,0.006],[0.003,0.008])</t>
  </si>
  <si>
    <t xml:space="preserve">0.001,0.001,([0.001,0.002],[0.000,0.004])</t>
  </si>
  <si>
    <t xml:space="preserve">0.273,0.253,([0.222,0.292],[0.174,0.507])</t>
  </si>
  <si>
    <t xml:space="preserve">0.269,0.251,([0.220,0.292],[0.174,0.475])</t>
  </si>
  <si>
    <t xml:space="preserve">0.303,0.275,([0.238,0.323],[0.181,0.661])</t>
  </si>
  <si>
    <t xml:space="preserve">0.343,0.325,([0.289,0.365],[0.233,0.601])</t>
  </si>
  <si>
    <t xml:space="preserve">0.253,0.235,([0.212,0.261],[0.174,0.401])</t>
  </si>
  <si>
    <t xml:space="preserve">0.256,0.251,([0.233,0.269],[0.207,0.338])</t>
  </si>
  <si>
    <t xml:space="preserve">0.194,0.189,([0.179,0.200],[0.163,0.251])</t>
  </si>
  <si>
    <t xml:space="preserve">0.369,0.346,([0.310,0.388],[0.254,0.569])</t>
  </si>
  <si>
    <t xml:space="preserve">0.364,0.344,([0.305,0.381],[0.252,0.504])</t>
  </si>
  <si>
    <t xml:space="preserve">0.238,0.236,([0.218,0.254],[0.190,0.290])</t>
  </si>
  <si>
    <t xml:space="preserve">0.132,0.130,([0.118,0.143],[0.100,0.171])</t>
  </si>
  <si>
    <t xml:space="preserve">0.235,0.230,([0.216,0.253],[0.190,0.294])</t>
  </si>
  <si>
    <t xml:space="preserve">HZResults(hz=1.0000015931589807, pval=0.19281715744176098, normal=True)</t>
  </si>
  <si>
    <t xml:space="preserve">id_1300_epoch1999</t>
  </si>
  <si>
    <t xml:space="preserve">0.002,0.002,([0.001,0.003],[0.001,0.007])</t>
  </si>
  <si>
    <t xml:space="preserve">0.276,0.256,([0.226,0.297],[0.175,0.513])</t>
  </si>
  <si>
    <t xml:space="preserve">0.274,0.254,([0.223,0.292],[0.175,0.503])</t>
  </si>
  <si>
    <t xml:space="preserve">0.301,0.278,([0.240,0.323],[0.186,0.601])</t>
  </si>
  <si>
    <t xml:space="preserve">0.345,0.324,([0.288,0.368],[0.231,0.651])</t>
  </si>
  <si>
    <t xml:space="preserve">0.249,0.226,([0.205,0.250],[0.172,0.544])</t>
  </si>
  <si>
    <t xml:space="preserve">0.258,0.253,([0.235,0.272],[0.209,0.342])</t>
  </si>
  <si>
    <t xml:space="preserve">0.191,0.185,([0.176,0.196],[0.161,0.273])</t>
  </si>
  <si>
    <t xml:space="preserve">0.363,0.340,([0.305,0.381],[0.251,0.577])</t>
  </si>
  <si>
    <t xml:space="preserve">0.362,0.336,([0.302,0.376],[0.249,0.589])</t>
  </si>
  <si>
    <t xml:space="preserve">0.235,0.232,([0.216,0.254],[0.178,0.298])</t>
  </si>
  <si>
    <t xml:space="preserve">0.132,0.130,([0.119,0.143],[0.106,0.171])</t>
  </si>
  <si>
    <t xml:space="preserve">0.232,0.230,([0.212,0.249],[0.176,0.308])</t>
  </si>
  <si>
    <t xml:space="preserve">HZResults(hz=1.0000024131191567, pval=0.17632504352772443, normal=True)</t>
  </si>
  <si>
    <t xml:space="preserve">id_1302_epoch1647</t>
  </si>
  <si>
    <t xml:space="preserve">0.003,0.002,([0.001,0.003],[0.001,0.006])</t>
  </si>
  <si>
    <t xml:space="preserve">0.266,0.243,([0.214,0.280],[0.174,0.531])</t>
  </si>
  <si>
    <t xml:space="preserve">0.259,0.239,([0.211,0.275],[0.170,0.449])</t>
  </si>
  <si>
    <t xml:space="preserve">0.303,0.267,([0.233,0.314],[0.183,0.730])</t>
  </si>
  <si>
    <t xml:space="preserve">0.317,0.295,([0.265,0.333],[0.216,0.563])</t>
  </si>
  <si>
    <t xml:space="preserve">0.230,0.211,([0.188,0.240],[0.155,0.441])</t>
  </si>
  <si>
    <t xml:space="preserve">0.277,0.272,([0.254,0.293],[0.224,0.363])</t>
  </si>
  <si>
    <t xml:space="preserve">0.170,0.164,([0.157,0.173],[0.146,0.248])</t>
  </si>
  <si>
    <t xml:space="preserve">0.325,0.297,([0.267,0.332],[0.221,0.602])</t>
  </si>
  <si>
    <t xml:space="preserve">0.313,0.291,([0.261,0.326],[0.216,0.468])</t>
  </si>
  <si>
    <t xml:space="preserve">0.233,0.229,([0.216,0.254],[0.168,0.296])</t>
  </si>
  <si>
    <t xml:space="preserve">0.132,0.130,([0.120,0.139],[0.103,0.167])</t>
  </si>
  <si>
    <t xml:space="preserve">0.225,0.226,([0.205,0.243],[0.168,0.287])</t>
  </si>
  <si>
    <t xml:space="preserve">HZResults(hz=1.0000163075176836, pval=0.023944353792604726, normal=False)</t>
  </si>
  <si>
    <t xml:space="preserve">id_1302_epoch1999</t>
  </si>
  <si>
    <t xml:space="preserve">0.006,0.005,([0.005,0.006],[0.003,0.009])</t>
  </si>
  <si>
    <t xml:space="preserve">0.003,0.002,([0.001,0.003],[0.001,0.008])</t>
  </si>
  <si>
    <t xml:space="preserve">0.257,0.233,([0.207,0.273],[0.165,0.528])</t>
  </si>
  <si>
    <t xml:space="preserve">0.257,0.236,([0.205,0.270],[0.165,0.536])</t>
  </si>
  <si>
    <t xml:space="preserve">0.301,0.264,([0.226,0.315],[0.176,0.796])</t>
  </si>
  <si>
    <t xml:space="preserve">0.309,0.286,([0.258,0.324],[0.211,0.590])</t>
  </si>
  <si>
    <t xml:space="preserve">0.217,0.192,([0.176,0.216],[0.149,0.532])</t>
  </si>
  <si>
    <t xml:space="preserve">0.278,0.274,([0.255,0.294],[0.225,0.365])</t>
  </si>
  <si>
    <t xml:space="preserve">0.165,0.158,([0.151,0.166],[0.140,0.268])</t>
  </si>
  <si>
    <t xml:space="preserve">0.321,0.294,([0.265,0.330],[0.218,0.590])</t>
  </si>
  <si>
    <t xml:space="preserve">0.314,0.290,([0.259,0.324],[0.216,0.649])</t>
  </si>
  <si>
    <t xml:space="preserve">0.237,0.236,([0.216,0.261],[0.182,0.307])</t>
  </si>
  <si>
    <t xml:space="preserve">0.133,0.133,([0.121,0.146],[0.098,0.170])</t>
  </si>
  <si>
    <t xml:space="preserve">0.228,0.227,([0.210,0.245],[0.168,0.292])</t>
  </si>
  <si>
    <t xml:space="preserve">HZResults(hz=1.000016378245347, pval=0.023644986470636852, normal=False)</t>
  </si>
  <si>
    <t xml:space="preserve">id_1303_epoch1699</t>
  </si>
  <si>
    <t xml:space="preserve">0.007,0.006,([0.005,0.008],[0.004,0.011])</t>
  </si>
  <si>
    <t xml:space="preserve">0.004,0.004,([0.003,0.005],[0.003,0.008])</t>
  </si>
  <si>
    <t xml:space="preserve">0.002,0.002,([0.001,0.002],[0.000,0.004])</t>
  </si>
  <si>
    <t xml:space="preserve">0.312,0.291,([0.257,0.336],[0.201,0.507])</t>
  </si>
  <si>
    <t xml:space="preserve">0.291,0.269,([0.238,0.312],[0.192,0.522])</t>
  </si>
  <si>
    <t xml:space="preserve">0.412,0.374,([0.321,0.446],[0.246,0.782])</t>
  </si>
  <si>
    <t xml:space="preserve">0.346,0.327,([0.292,0.365],[0.235,0.603])</t>
  </si>
  <si>
    <t xml:space="preserve">0.256,0.235,([0.212,0.258],[0.179,0.494])</t>
  </si>
  <si>
    <t xml:space="preserve">0.317,0.312,([0.291,0.338],[0.252,0.414])</t>
  </si>
  <si>
    <t xml:space="preserve">0.200,0.193,([0.183,0.204],[0.166,0.289])</t>
  </si>
  <si>
    <t xml:space="preserve">0.360,0.332,([0.296,0.375],[0.246,0.648])</t>
  </si>
  <si>
    <t xml:space="preserve">0.354,0.326,([0.294,0.366],[0.238,0.586])</t>
  </si>
  <si>
    <t xml:space="preserve">0.272,0.267,([0.249,0.290],[0.229,0.345])</t>
  </si>
  <si>
    <t xml:space="preserve">0.134,0.132,([0.122,0.144],[0.104,0.172])</t>
  </si>
  <si>
    <t xml:space="preserve">0.256,0.257,([0.230,0.279],[0.196,0.323])</t>
  </si>
  <si>
    <t xml:space="preserve">HZResults(hz=1.0002210722552591, pval=2.2601150217698117e-68, normal=False)</t>
  </si>
  <si>
    <t xml:space="preserve">id_1303_epoch1999</t>
  </si>
  <si>
    <t xml:space="preserve">0.007,0.007,([0.005,0.008],[0.004,0.011])</t>
  </si>
  <si>
    <t xml:space="preserve">0.003,0.003,([0.002,0.004],[0.001,0.007])</t>
  </si>
  <si>
    <t xml:space="preserve">0.301,0.278,([0.243,0.325],[0.190,0.539])</t>
  </si>
  <si>
    <t xml:space="preserve">0.278,0.253,([0.220,0.298],[0.172,0.521])</t>
  </si>
  <si>
    <t xml:space="preserve">0.394,0.359,([0.304,0.427],[0.226,0.788])</t>
  </si>
  <si>
    <t xml:space="preserve">0.342,0.323,([0.289,0.361],[0.234,0.599])</t>
  </si>
  <si>
    <t xml:space="preserve">0.252,0.227,([0.207,0.250],[0.171,0.503])</t>
  </si>
  <si>
    <t xml:space="preserve">0.318,0.313,([0.291,0.338],[0.252,0.415])</t>
  </si>
  <si>
    <t xml:space="preserve">0.196,0.189,([0.179,0.200],[0.163,0.284])</t>
  </si>
  <si>
    <t xml:space="preserve">0.345,0.314,([0.282,0.359],[0.234,0.656])</t>
  </si>
  <si>
    <t xml:space="preserve">0.339,0.308,([0.274,0.350],[0.223,0.577])</t>
  </si>
  <si>
    <t xml:space="preserve">0.267,0.256,([0.244,0.290],[0.223,0.334])</t>
  </si>
  <si>
    <t xml:space="preserve">0.134,0.132,([0.122,0.147],[0.104,0.165])</t>
  </si>
  <si>
    <t xml:space="preserve">0.256,0.252,([0.233,0.275],[0.207,0.323])</t>
  </si>
  <si>
    <t xml:space="preserve">HZResults(hz=1.0001995050855403, pval=1.399906237234597e-56, normal=False)</t>
  </si>
  <si>
    <t xml:space="preserve">id_1304_epoch1646</t>
  </si>
  <si>
    <t xml:space="preserve">0.005,0.005,([0.004,0.006],[0.004,0.009])</t>
  </si>
  <si>
    <t xml:space="preserve">0.004,0.002,([0.002,0.005],[0.001,0.013])</t>
  </si>
  <si>
    <t xml:space="preserve">0.419,0.403,([0.326,0.489],[0.245,0.666])</t>
  </si>
  <si>
    <t xml:space="preserve">0.440,0.428,([0.352,0.508],[0.260,0.657])</t>
  </si>
  <si>
    <t xml:space="preserve">0.449,0.424,([0.345,0.514],[0.255,0.780])</t>
  </si>
  <si>
    <t xml:space="preserve">0.383,0.362,([0.322,0.413],[0.259,0.665])</t>
  </si>
  <si>
    <t xml:space="preserve">0.176,0.144,([0.128,0.177],[0.106,0.456])</t>
  </si>
  <si>
    <t xml:space="preserve">0.282,0.277,([0.258,0.298],[0.228,0.355])</t>
  </si>
  <si>
    <t xml:space="preserve">0.123,0.115,([0.111,0.120],[0.104,0.225])</t>
  </si>
  <si>
    <t xml:space="preserve">0.502,0.461,([0.377,0.582],[0.286,0.880])</t>
  </si>
  <si>
    <t xml:space="preserve">0.496,0.458,([0.369,0.583],[0.282,0.857])</t>
  </si>
  <si>
    <t xml:space="preserve">0.235,0.235,([0.213,0.258],[0.170,0.289])</t>
  </si>
  <si>
    <t xml:space="preserve">0.132,0.130,([0.120,0.144],[0.095,0.171])</t>
  </si>
  <si>
    <t xml:space="preserve">0.230,0.225,([0.208,0.249],[0.184,0.294])</t>
  </si>
  <si>
    <t xml:space="preserve">HZResults(hz=1.0000056351204056, pval=0.1204595367104297, normal=True)</t>
  </si>
  <si>
    <t xml:space="preserve">id_1304_epoch1999</t>
  </si>
  <si>
    <t xml:space="preserve">0.006,0.005,([0.004,0.007],[0.003,0.012])</t>
  </si>
  <si>
    <t xml:space="preserve">0.003,0.002,([0.001,0.004],[0.001,0.010])</t>
  </si>
  <si>
    <t xml:space="preserve">0.002,0.001,([0.001,0.002],[0.000,0.006])</t>
  </si>
  <si>
    <t xml:space="preserve">0.300,0.283,([0.254,0.321],[0.206,0.497])</t>
  </si>
  <si>
    <t xml:space="preserve">0.328,0.314,([0.278,0.357],[0.218,0.492])</t>
  </si>
  <si>
    <t xml:space="preserve">0.330,0.299,([0.263,0.349],[0.212,0.662])</t>
  </si>
  <si>
    <t xml:space="preserve">0.378,0.357,([0.320,0.406],[0.257,0.663])</t>
  </si>
  <si>
    <t xml:space="preserve">0.159,0.132,([0.119,0.154],[0.101,0.502])</t>
  </si>
  <si>
    <t xml:space="preserve">0.282,0.278,([0.259,0.299],[0.228,0.356])</t>
  </si>
  <si>
    <t xml:space="preserve">0.119,0.111,([0.107,0.116],[0.101,0.225])</t>
  </si>
  <si>
    <t xml:space="preserve">0.366,0.342,([0.307,0.383],[0.249,0.580])</t>
  </si>
  <si>
    <t xml:space="preserve">0.358,0.339,([0.304,0.380],[0.247,0.508])</t>
  </si>
  <si>
    <t xml:space="preserve">0.236,0.233,([0.208,0.261],[0.192,0.295])</t>
  </si>
  <si>
    <t xml:space="preserve">0.134,0.130,([0.119,0.147],[0.103,0.171])</t>
  </si>
  <si>
    <t xml:space="preserve">0.227,0.224,([0.206,0.250],[0.173,0.279])</t>
  </si>
  <si>
    <t xml:space="preserve">HZResults(hz=1.000006843585714, pval=0.1031292894542647, normal=True)</t>
  </si>
  <si>
    <t xml:space="preserve">id_1301_epoch1378</t>
  </si>
  <si>
    <t xml:space="preserve">0.008,0.008,([0.006,0.010],[0.005,0.014])</t>
  </si>
  <si>
    <t xml:space="preserve">0.003,0.002,([0.001,0.004],[0.001,0.008])</t>
  </si>
  <si>
    <t xml:space="preserve">0.658,0.629,([0.523,0.758],[0.386,1.107])</t>
  </si>
  <si>
    <t xml:space="preserve">0.618,0.592,([0.500,0.705],[0.376,1.050])</t>
  </si>
  <si>
    <t xml:space="preserve">0.769,0.703,([0.571,0.890],[0.401,1.537])</t>
  </si>
  <si>
    <t xml:space="preserve">0.913,0.865,([0.713,1.072],[0.500,1.567])</t>
  </si>
  <si>
    <t xml:space="preserve">0.274,0.249,([0.223,0.284],[0.181,0.548])</t>
  </si>
  <si>
    <t xml:space="preserve">0.637,0.619,([0.545,0.708],[0.434,0.944])</t>
  </si>
  <si>
    <t xml:space="preserve">0.190,0.183,([0.174,0.194],[0.161,0.281])</t>
  </si>
  <si>
    <t xml:space="preserve">0.705,0.674,([0.570,0.795],[0.427,1.161])</t>
  </si>
  <si>
    <t xml:space="preserve">0.663,0.630,([0.540,0.740],[0.411,1.087])</t>
  </si>
  <si>
    <t xml:space="preserve">0.202,0.202,([0.186,0.217],[0.161,0.247])</t>
  </si>
  <si>
    <t xml:space="preserve">0.131,0.129,([0.119,0.141],[0.100,0.169])</t>
  </si>
  <si>
    <t xml:space="preserve">0.206,0.205,([0.188,0.223],[0.151,0.255])</t>
  </si>
  <si>
    <t xml:space="preserve">HZResults(hz=1.0001429143988991, pval=4.379837626511331e-31, normal=False)</t>
  </si>
  <si>
    <t xml:space="preserve">id_1301_epoch1999</t>
  </si>
  <si>
    <t xml:space="preserve">0.007,0.007,([0.005,0.009],[0.004,0.013])</t>
  </si>
  <si>
    <t xml:space="preserve">0.003,0.002,([0.002,0.004],[0.001,0.007])</t>
  </si>
  <si>
    <t xml:space="preserve">0.002,0.002,([0.001,0.002],[0.000,0.007])</t>
  </si>
  <si>
    <t xml:space="preserve">0.671,0.635,([0.528,0.775],[0.394,1.145])</t>
  </si>
  <si>
    <t xml:space="preserve">0.614,0.585,([0.496,0.695],[0.365,1.020])</t>
  </si>
  <si>
    <t xml:space="preserve">0.792,0.715,([0.574,0.922],[0.402,1.593])</t>
  </si>
  <si>
    <t xml:space="preserve">0.897,0.852,([0.702,1.044],[0.502,1.522])</t>
  </si>
  <si>
    <t xml:space="preserve">0.251,0.225,([0.204,0.252],[0.169,0.500])</t>
  </si>
  <si>
    <t xml:space="preserve">0.637,0.619,([0.544,0.706],[0.431,0.945])</t>
  </si>
  <si>
    <t xml:space="preserve">0.183,0.176,([0.168,0.186],[0.154,0.271])</t>
  </si>
  <si>
    <t xml:space="preserve">0.672,0.639,([0.544,0.760],[0.417,1.092])</t>
  </si>
  <si>
    <t xml:space="preserve">0.641,0.600,([0.519,0.708],[0.399,1.039])</t>
  </si>
  <si>
    <t xml:space="preserve">0.204,0.203,([0.185,0.220],[0.154,0.255])</t>
  </si>
  <si>
    <t xml:space="preserve">0.134,0.133,([0.121,0.144],[0.097,0.172])</t>
  </si>
  <si>
    <t xml:space="preserve">0.198,0.193,([0.179,0.217],[0.160,0.253])</t>
  </si>
  <si>
    <t xml:space="preserve">HZResults(hz=1.000144002585337, pval=1.6806428328068496e-31, normal=False)</t>
  </si>
  <si>
    <t xml:space="preserve">id_400_epoch691</t>
  </si>
  <si>
    <t xml:space="preserve">0.002,0.002,([0.001,0.003],[0.000,0.006])</t>
  </si>
  <si>
    <t xml:space="preserve">0.397,0.358,([0.324,0.410],[0.277,0.912])</t>
  </si>
  <si>
    <t xml:space="preserve">0.392,0.360,([0.328,0.406],[0.279,0.802])</t>
  </si>
  <si>
    <t xml:space="preserve">0.479,0.422,([0.367,0.504],[0.301,1.145])</t>
  </si>
  <si>
    <t xml:space="preserve">0.386,0.367,([0.318,0.432],[0.248,0.650])</t>
  </si>
  <si>
    <t xml:space="preserve">0.357,0.335,([0.291,0.399],[0.233,0.599])</t>
  </si>
  <si>
    <t xml:space="preserve">0.257,0.256,([0.239,0.273],[0.214,0.311])</t>
  </si>
  <si>
    <t xml:space="preserve">0.238,0.236,([0.223,0.251],[0.199,0.282])</t>
  </si>
  <si>
    <t xml:space="preserve">0.529,0.481,([0.424,0.572],[0.348,1.064])</t>
  </si>
  <si>
    <t xml:space="preserve">0.517,0.472,([0.420,0.563],[0.356,0.941])</t>
  </si>
  <si>
    <t xml:space="preserve">0.388,0.383,([0.359,0.419],[0.309,0.466])</t>
  </si>
  <si>
    <t xml:space="preserve">0.134,0.133,([0.121,0.145],[0.102,0.171])</t>
  </si>
  <si>
    <t xml:space="preserve">0.417,0.418,([0.384,0.438],[0.331,0.526])</t>
  </si>
  <si>
    <t xml:space="preserve">HZResults(hz=1.0000379559697492, pval=0.0001515853924965851, normal=False)</t>
  </si>
  <si>
    <t xml:space="preserve">id_400_epoch1999</t>
  </si>
  <si>
    <t xml:space="preserve">0.012,0.012,([0.010,0.014],[0.007,0.019])</t>
  </si>
  <si>
    <t xml:space="preserve">0.004,0.004,([0.003,0.005],[0.002,0.006])</t>
  </si>
  <si>
    <t xml:space="preserve">0.052,0.052,([0.043,0.061],[0.030,0.078])</t>
  </si>
  <si>
    <t xml:space="preserve">0.003,0.002,([0.002,0.004],[0.001,0.009])</t>
  </si>
  <si>
    <t xml:space="preserve">1.909,1.920,([1.873,1.959],[1.707,2.038])</t>
  </si>
  <si>
    <t xml:space="preserve">1.915,1.924,([1.885,1.959],[1.754,2.024])</t>
  </si>
  <si>
    <t xml:space="preserve">1.940,1.939,([1.896,1.981],[1.803,2.075])</t>
  </si>
  <si>
    <t xml:space="preserve">0.429,0.424,([0.384,0.468],[0.319,0.568])</t>
  </si>
  <si>
    <t xml:space="preserve">0.282,0.277,([0.247,0.312],[0.201,0.400])</t>
  </si>
  <si>
    <t xml:space="preserve">0.296,0.294,([0.276,0.314],[0.247,0.355])</t>
  </si>
  <si>
    <t xml:space="preserve">0.138,0.136,([0.130,0.144],[0.121,0.164])</t>
  </si>
  <si>
    <t xml:space="preserve">1.684,1.701,([1.644,1.746],[1.466,1.817])</t>
  </si>
  <si>
    <t xml:space="preserve">1.684,1.703,([1.643,1.744],[1.461,1.804])</t>
  </si>
  <si>
    <t xml:space="preserve">0.423,0.424,([0.397,0.453],[0.349,0.495])</t>
  </si>
  <si>
    <t xml:space="preserve">0.138,0.136,([0.126,0.149],[0.104,0.176])</t>
  </si>
  <si>
    <t xml:space="preserve">0.401,0.401,([0.376,0.422],[0.330,0.483])</t>
  </si>
  <si>
    <t xml:space="preserve">HZResults(hz=1.000028788328894, pval=0.0017472195540233627, normal=False)</t>
  </si>
  <si>
    <t xml:space="preserve">id_15_epoch1844</t>
  </si>
  <si>
    <t xml:space="preserve">0.005,0.004,([0.004,0.006],[0.002,0.008])</t>
  </si>
  <si>
    <t xml:space="preserve">0.002,0.002,([0.001,0.002],[0.001,0.006])</t>
  </si>
  <si>
    <t xml:space="preserve">0.553,0.509,([0.428,0.618],[0.322,1.069])</t>
  </si>
  <si>
    <t xml:space="preserve">0.540,0.514,([0.448,0.602],[0.350,0.863])</t>
  </si>
  <si>
    <t xml:space="preserve">0.814,0.641,([0.491,0.925],[0.343,2.258])</t>
  </si>
  <si>
    <t xml:space="preserve">0.734,0.654,([0.541,0.841],[0.400,1.520])</t>
  </si>
  <si>
    <t xml:space="preserve">0.193,0.173,([0.148,0.206],[0.116,0.390])</t>
  </si>
  <si>
    <t xml:space="preserve">0.412,0.399,([0.367,0.443],[0.312,0.587])</t>
  </si>
  <si>
    <t xml:space="preserve">0.130,0.121,([0.117,0.127],[0.109,0.229])</t>
  </si>
  <si>
    <t xml:space="preserve">0.584,0.548,([0.470,0.656],[0.361,1.028])</t>
  </si>
  <si>
    <t xml:space="preserve">0.562,0.529,([0.458,0.621],[0.359,0.921])</t>
  </si>
  <si>
    <t xml:space="preserve">0.199,0.199,([0.184,0.212],[0.154,0.246])</t>
  </si>
  <si>
    <t xml:space="preserve">0.128,0.128,([0.115,0.138],[0.098,0.162])</t>
  </si>
  <si>
    <t xml:space="preserve">0.189,0.189,([0.171,0.202],[0.150,0.232])</t>
  </si>
  <si>
    <t xml:space="preserve">HZResults(hz=1.0001599007911859, pval=6.550028548384735e-38, normal=False)</t>
  </si>
  <si>
    <t xml:space="preserve">id_15_epoch1999</t>
  </si>
  <si>
    <t xml:space="preserve">0.007,0.007,([0.006,0.009],[0.004,0.013])</t>
  </si>
  <si>
    <t xml:space="preserve">0.555,0.510,([0.427,0.625],[0.325,1.080])</t>
  </si>
  <si>
    <t xml:space="preserve">0.535,0.517,([0.445,0.598],[0.342,0.862])</t>
  </si>
  <si>
    <t xml:space="preserve">0.813,0.633,([0.482,0.919],[0.344,2.258])</t>
  </si>
  <si>
    <t xml:space="preserve">0.714,0.636,([0.536,0.804],[0.398,1.504])</t>
  </si>
  <si>
    <t xml:space="preserve">0.161,0.136,([0.123,0.152],[0.104,0.474])</t>
  </si>
  <si>
    <t xml:space="preserve">0.410,0.397,([0.366,0.440],[0.316,0.582])</t>
  </si>
  <si>
    <t xml:space="preserve">0.125,0.117,([0.112,0.121],[0.106,0.228])</t>
  </si>
  <si>
    <t xml:space="preserve">0.569,0.528,([0.461,0.628],[0.359,0.984])</t>
  </si>
  <si>
    <t xml:space="preserve">0.544,0.512,([0.447,0.597],[0.349,0.894])</t>
  </si>
  <si>
    <t xml:space="preserve">0.197,0.196,([0.177,0.215],[0.149,0.245])</t>
  </si>
  <si>
    <t xml:space="preserve">0.131,0.132,([0.117,0.141],[0.096,0.176])</t>
  </si>
  <si>
    <t xml:space="preserve">0.191,0.189,([0.173,0.206],[0.150,0.247])</t>
  </si>
  <si>
    <t xml:space="preserve">HZResults(hz=1.0001605810930148, pval=3.373818455938432e-38, normal=False)</t>
  </si>
  <si>
    <t xml:space="preserve">id_17_epoch1422</t>
  </si>
  <si>
    <t xml:space="preserve">0.003,0.002,([0.001,0.003],[0.001,0.007])</t>
  </si>
  <si>
    <t xml:space="preserve">0.501,0.483,([0.416,0.566],[0.324,0.794])</t>
  </si>
  <si>
    <t xml:space="preserve">0.549,0.531,([0.465,0.613],[0.356,0.836])</t>
  </si>
  <si>
    <t xml:space="preserve">0.866,0.696,([0.547,0.957],[0.387,2.448])</t>
  </si>
  <si>
    <t xml:space="preserve">0.689,0.667,([0.575,0.771],[0.446,1.065])</t>
  </si>
  <si>
    <t xml:space="preserve">0.247,0.225,([0.199,0.259],[0.161,0.530])</t>
  </si>
  <si>
    <t xml:space="preserve">0.428,0.422,([0.389,0.460],[0.336,0.553])</t>
  </si>
  <si>
    <t xml:space="preserve">0.177,0.170,([0.162,0.179],[0.150,0.275])</t>
  </si>
  <si>
    <t xml:space="preserve">0.641,0.606,([0.531,0.709],[0.416,1.020])</t>
  </si>
  <si>
    <t xml:space="preserve">0.611,0.581,([0.514,0.671],[0.403,0.994])</t>
  </si>
  <si>
    <t xml:space="preserve">0.224,0.222,([0.201,0.239],[0.180,0.289])</t>
  </si>
  <si>
    <t xml:space="preserve">0.133,0.131,([0.123,0.142],[0.100,0.173])</t>
  </si>
  <si>
    <t xml:space="preserve">0.220,0.218,([0.203,0.237],[0.175,0.278])</t>
  </si>
  <si>
    <t xml:space="preserve">HZResults(hz=1.0013213497598195, pval=0.0, normal=False)</t>
  </si>
  <si>
    <t xml:space="preserve">id_17_epoch1999</t>
  </si>
  <si>
    <t xml:space="preserve">0.007,0.007,([0.006,0.008],[0.004,0.011])</t>
  </si>
  <si>
    <t xml:space="preserve">0.503,0.487,([0.418,0.564],[0.320,0.802])</t>
  </si>
  <si>
    <t xml:space="preserve">0.544,0.529,([0.460,0.613],[0.348,0.817])</t>
  </si>
  <si>
    <t xml:space="preserve">0.876,0.685,([0.540,0.950],[0.378,2.583])</t>
  </si>
  <si>
    <t xml:space="preserve">0.693,0.667,([0.581,0.775],[0.445,1.085])</t>
  </si>
  <si>
    <t xml:space="preserve">0.236,0.218,([0.193,0.250],[0.157,0.405])</t>
  </si>
  <si>
    <t xml:space="preserve">0.428,0.422,([0.390,0.460],[0.337,0.555])</t>
  </si>
  <si>
    <t xml:space="preserve">0.171,0.166,([0.158,0.176],[0.145,0.235])</t>
  </si>
  <si>
    <t xml:space="preserve">0.642,0.609,([0.530,0.707],[0.417,1.019])</t>
  </si>
  <si>
    <t xml:space="preserve">0.599,0.578,([0.506,0.663],[0.398,0.912])</t>
  </si>
  <si>
    <t xml:space="preserve">0.229,0.226,([0.208,0.251],[0.179,0.285])</t>
  </si>
  <si>
    <t xml:space="preserve">0.132,0.131,([0.120,0.144],[0.102,0.180])</t>
  </si>
  <si>
    <t xml:space="preserve">0.228,0.226,([0.207,0.246],[0.174,0.286])</t>
  </si>
  <si>
    <t xml:space="preserve">HZResults(hz=1.0013085922323817, pval=0.0, normal=False)</t>
  </si>
  <si>
    <t xml:space="preserve">_id_25_epoch1304</t>
  </si>
  <si>
    <t xml:space="preserve">0.005,0.004,([0.003,0.005],[0.003,0.009])</t>
  </si>
  <si>
    <t xml:space="preserve">0.002,0.002,([0.001,0.003],[0.000,0.007])</t>
  </si>
  <si>
    <t xml:space="preserve">0.359,0.343,([0.298,0.396],[0.232,0.564])</t>
  </si>
  <si>
    <t xml:space="preserve">0.386,0.369,([0.318,0.434],[0.241,0.597])</t>
  </si>
  <si>
    <t xml:space="preserve">0.377,0.357,([0.310,0.417],[0.238,0.637])</t>
  </si>
  <si>
    <t xml:space="preserve">0.356,0.352,([0.327,0.381],[0.282,0.453])</t>
  </si>
  <si>
    <t xml:space="preserve">0.199,0.194,([0.184,0.205],[0.167,0.288])</t>
  </si>
  <si>
    <t xml:space="preserve">0.485,0.462,([0.408,0.526],[0.325,0.727])</t>
  </si>
  <si>
    <t xml:space="preserve">0.476,0.455,([0.397,0.519],[0.313,0.716])</t>
  </si>
  <si>
    <t xml:space="preserve">0.106,0.103,([0.091,0.120],[0.074,0.147])</t>
  </si>
  <si>
    <t xml:space="preserve">0.089,0.088,([0.077,0.100],[0.063,0.123])</t>
  </si>
  <si>
    <t xml:space="preserve">0.107,0.106,([0.094,0.119],[0.074,0.143])</t>
  </si>
  <si>
    <t xml:space="preserve">HZResults(hz=1.0002309863052652, pval=0.032605023689896574, normal=False)</t>
  </si>
  <si>
    <t xml:space="preserve">_id_25_epoch1999</t>
  </si>
  <si>
    <t xml:space="preserve">0.005,0.004,([0.004,0.005],[0.003,0.008])</t>
  </si>
  <si>
    <t xml:space="preserve">0.366,0.352,([0.305,0.403],[0.236,0.573])</t>
  </si>
  <si>
    <t xml:space="preserve">0.395,0.382,([0.325,0.442],[0.252,0.615])</t>
  </si>
  <si>
    <t xml:space="preserve">0.384,0.366,([0.314,0.421],[0.243,0.648])</t>
  </si>
  <si>
    <t xml:space="preserve">0.361,0.356,([0.331,0.388],[0.287,0.456])</t>
  </si>
  <si>
    <t xml:space="preserve">0.187,0.182,([0.174,0.192],[0.159,0.254])</t>
  </si>
  <si>
    <t xml:space="preserve">0.472,0.449,([0.395,0.514],[0.315,0.711])</t>
  </si>
  <si>
    <t xml:space="preserve">0.461,0.441,([0.385,0.507],[0.306,0.672])</t>
  </si>
  <si>
    <t xml:space="preserve">0.107,0.106,([0.092,0.117],[0.075,0.148])</t>
  </si>
  <si>
    <t xml:space="preserve">0.086,0.086,([0.073,0.097],[0.062,0.117])</t>
  </si>
  <si>
    <t xml:space="preserve">0.100,0.101,([0.088,0.109],[0.075,0.131])</t>
  </si>
  <si>
    <t xml:space="preserve">HZResults(hz=1.0002529835623326, pval=0.026749092971839406, normal=False)</t>
  </si>
  <si>
    <t xml:space="preserve">_id_250_epoch1189</t>
  </si>
  <si>
    <t xml:space="preserve">0.005,0.005,([0.004,0.005],[0.003,0.008])</t>
  </si>
  <si>
    <t xml:space="preserve">0.005,0.004,([0.003,0.006],[0.001,0.012])</t>
  </si>
  <si>
    <t xml:space="preserve">0.470,0.464,([0.418,0.507],[0.340,0.628])</t>
  </si>
  <si>
    <t xml:space="preserve">0.463,0.459,([0.415,0.500],[0.336,0.607])</t>
  </si>
  <si>
    <t xml:space="preserve">0.486,0.475,([0.430,0.523],[0.346,0.678])</t>
  </si>
  <si>
    <t xml:space="preserve">0.269,0.265,([0.246,0.285],[0.216,0.349])</t>
  </si>
  <si>
    <t xml:space="preserve">0.238,0.233,([0.218,0.249],[0.194,0.325])</t>
  </si>
  <si>
    <t xml:space="preserve">0.577,0.556,([0.518,0.602],[0.452,0.771])</t>
  </si>
  <si>
    <t xml:space="preserve">0.569,0.552,([0.512,0.595],[0.455,0.755])</t>
  </si>
  <si>
    <t xml:space="preserve">0.157,0.158,([0.141,0.173],[0.121,0.199])</t>
  </si>
  <si>
    <t xml:space="preserve">0.109,0.109,([0.095,0.119],[0.079,0.147])</t>
  </si>
  <si>
    <t xml:space="preserve">0.151,0.150,([0.135,0.166],[0.112,0.194])</t>
  </si>
  <si>
    <t xml:space="preserve">HZResults(hz=1.0000461728995054, pval=0.04872008606658202, normal=False)</t>
  </si>
  <si>
    <t xml:space="preserve">_id_250_epoch1999</t>
  </si>
  <si>
    <t xml:space="preserve">0.005,0.005,([0.004,0.006],[0.003,0.009])</t>
  </si>
  <si>
    <t xml:space="preserve">0.293,0.272,([0.235,0.320],[0.177,0.518])</t>
  </si>
  <si>
    <t xml:space="preserve">0.288,0.270,([0.232,0.318],[0.183,0.481])</t>
  </si>
  <si>
    <t xml:space="preserve">0.318,0.291,([0.248,0.348],[0.188,0.620])</t>
  </si>
  <si>
    <t xml:space="preserve">0.277,0.272,([0.253,0.294],[0.222,0.358])</t>
  </si>
  <si>
    <t xml:space="preserve">0.228,0.224,([0.210,0.239],[0.189,0.295])</t>
  </si>
  <si>
    <t xml:space="preserve">0.426,0.404,([0.355,0.457],[0.286,0.650])</t>
  </si>
  <si>
    <t xml:space="preserve">0.413,0.396,([0.350,0.446],[0.283,0.597])</t>
  </si>
  <si>
    <t xml:space="preserve">0.158,0.154,([0.139,0.175],[0.123,0.206])</t>
  </si>
  <si>
    <t xml:space="preserve">0.108,0.107,([0.094,0.121],[0.079,0.149])</t>
  </si>
  <si>
    <t xml:space="preserve">0.154,0.149,([0.137,0.170],[0.114,0.207])</t>
  </si>
  <si>
    <t xml:space="preserve">HZResults(hz=1.0000564024742302, pval=0.03312203308597641, normal=False)</t>
  </si>
  <si>
    <t xml:space="preserve">_id_26_epoch1470</t>
  </si>
  <si>
    <t xml:space="preserve">0.546,0.527,([0.449,0.621],[0.337,0.867])</t>
  </si>
  <si>
    <t xml:space="preserve">0.607,0.594,([0.488,0.694],[0.336,0.988])</t>
  </si>
  <si>
    <t xml:space="preserve">0.560,0.543,([0.455,0.643],[0.317,0.885])</t>
  </si>
  <si>
    <t xml:space="preserve">0.563,0.556,([0.502,0.616],[0.414,0.744])</t>
  </si>
  <si>
    <t xml:space="preserve">0.299,0.294,([0.275,0.317],[0.244,0.380])</t>
  </si>
  <si>
    <t xml:space="preserve">0.778,0.745,([0.635,0.892],[0.471,1.248])</t>
  </si>
  <si>
    <t xml:space="preserve">0.760,0.731,([0.622,0.860],[0.460,1.177])</t>
  </si>
  <si>
    <t xml:space="preserve">0.047,0.046,([0.039,0.053],[0.027,0.072])</t>
  </si>
  <si>
    <t xml:space="preserve">0.039,0.037,([0.033,0.044],[0.024,0.056])</t>
  </si>
  <si>
    <t xml:space="preserve">0.042,0.042,([0.035,0.048],[0.027,0.064])</t>
  </si>
  <si>
    <t xml:space="preserve">HZResults(hz=1.0348810806513014, pval=3.970351631500724e-11, normal=False)</t>
  </si>
  <si>
    <t xml:space="preserve">_id_26_epoch1999</t>
  </si>
  <si>
    <t xml:space="preserve">0.005,0.005,([0.004,0.006],[0.003,0.007])</t>
  </si>
  <si>
    <t xml:space="preserve">0.557,0.540,([0.456,0.631],[0.339,0.882])</t>
  </si>
  <si>
    <t xml:space="preserve">0.633,0.615,([0.516,0.732],[0.348,1.016])</t>
  </si>
  <si>
    <t xml:space="preserve">0.577,0.557,([0.468,0.656],[0.343,0.921])</t>
  </si>
  <si>
    <t xml:space="preserve">0.568,0.563,([0.506,0.621],[0.419,0.750])</t>
  </si>
  <si>
    <t xml:space="preserve">0.290,0.286,([0.267,0.307],[0.237,0.361])</t>
  </si>
  <si>
    <t xml:space="preserve">0.784,0.757,([0.638,0.893],[0.468,1.246])</t>
  </si>
  <si>
    <t xml:space="preserve">0.774,0.752,([0.638,0.874],[0.469,1.208])</t>
  </si>
  <si>
    <t xml:space="preserve">0.045,0.045,([0.037,0.051],[0.026,0.066])</t>
  </si>
  <si>
    <t xml:space="preserve">0.043,0.041,([0.036,0.047],[0.025,0.070])</t>
  </si>
  <si>
    <t xml:space="preserve">0.044,0.043,([0.034,0.052],[0.026,0.068])</t>
  </si>
  <si>
    <t xml:space="preserve">HZResults(hz=1.0351261005287267, pval=3.0760732224204205e-11, normal=False)</t>
  </si>
  <si>
    <t xml:space="preserve">_id_27_epoch1683</t>
  </si>
  <si>
    <t xml:space="preserve">0.008,0.008,([0.007,0.009],[0.004,0.012])</t>
  </si>
  <si>
    <t xml:space="preserve">0.231,0.209,([0.175,0.253],[0.136,0.461])</t>
  </si>
  <si>
    <t xml:space="preserve">0.228,0.208,([0.177,0.250],[0.135,0.475])</t>
  </si>
  <si>
    <t xml:space="preserve">0.289,0.258,([0.217,0.310],[0.159,0.684])</t>
  </si>
  <si>
    <t xml:space="preserve">0.205,0.199,([0.188,0.213],[0.168,0.292])</t>
  </si>
  <si>
    <t xml:space="preserve">0.196,0.190,([0.180,0.203],[0.160,0.283])</t>
  </si>
  <si>
    <t xml:space="preserve">0.323,0.300,([0.270,0.331],[0.224,0.552])</t>
  </si>
  <si>
    <t xml:space="preserve">0.319,0.296,([0.266,0.331],[0.219,0.515])</t>
  </si>
  <si>
    <t xml:space="preserve">0.641,0.641,([0.611,0.676],[0.547,0.753])</t>
  </si>
  <si>
    <t xml:space="preserve">0.187,0.187,([0.168,0.201],[0.146,0.245])</t>
  </si>
  <si>
    <t xml:space="preserve">0.650,0.647,([0.610,0.686],[0.555,0.763])</t>
  </si>
  <si>
    <t xml:space="preserve">HZResults(hz=0.9999975491329421, pval=0.9968741249274701, normal=True)</t>
  </si>
  <si>
    <t xml:space="preserve">id_27_epoch1999</t>
  </si>
  <si>
    <t xml:space="preserve">0.008,0.008,([0.007,0.010],[0.005,0.012])</t>
  </si>
  <si>
    <t xml:space="preserve">0.004,0.004,([0.002,0.005],[0.001,0.010])</t>
  </si>
  <si>
    <t xml:space="preserve">0.214,0.191,([0.163,0.230],[0.125,0.440])</t>
  </si>
  <si>
    <t xml:space="preserve">0.209,0.193,([0.161,0.227],[0.125,0.436])</t>
  </si>
  <si>
    <t xml:space="preserve">0.278,0.242,([0.202,0.299],[0.147,0.658])</t>
  </si>
  <si>
    <t xml:space="preserve">0.207,0.201,([0.189,0.215],[0.169,0.292])</t>
  </si>
  <si>
    <t xml:space="preserve">0.196,0.191,([0.180,0.204],[0.162,0.268])</t>
  </si>
  <si>
    <t xml:space="preserve">0.323,0.300,([0.269,0.333],[0.221,0.559])</t>
  </si>
  <si>
    <t xml:space="preserve">0.318,0.297,([0.269,0.332],[0.217,0.486])</t>
  </si>
  <si>
    <t xml:space="preserve">0.675,0.675,([0.638,0.708],[0.588,0.775])</t>
  </si>
  <si>
    <t xml:space="preserve">0.185,0.184,([0.171,0.200],[0.141,0.221])</t>
  </si>
  <si>
    <t xml:space="preserve">0.666,0.664,([0.637,0.694],[0.571,0.777])</t>
  </si>
  <si>
    <t xml:space="preserve">HZResults(hz=0.9999978126529085, pval=0.9913961415893016, normal=True)</t>
  </si>
  <si>
    <t xml:space="preserve">_id_29_epoch1305</t>
  </si>
  <si>
    <t xml:space="preserve">0.009,0.009,([0.007,0.011],[0.004,0.014])</t>
  </si>
  <si>
    <t xml:space="preserve">0.006,0.005,([0.003,0.007],[0.002,0.013])</t>
  </si>
  <si>
    <t xml:space="preserve">0.367,0.347,([0.320,0.383],[0.273,0.558])</t>
  </si>
  <si>
    <t xml:space="preserve">0.363,0.345,([0.318,0.381],[0.270,0.547])</t>
  </si>
  <si>
    <t xml:space="preserve">0.415,0.374,([0.337,0.430],[0.284,0.885])</t>
  </si>
  <si>
    <t xml:space="preserve">0.233,0.228,([0.213,0.244],[0.189,0.310])</t>
  </si>
  <si>
    <t xml:space="preserve">0.230,0.224,([0.210,0.241],[0.186,0.314])</t>
  </si>
  <si>
    <t xml:space="preserve">0.465,0.438,([0.402,0.482],[0.342,0.760])</t>
  </si>
  <si>
    <t xml:space="preserve">0.458,0.433,([0.399,0.476],[0.344,0.709])</t>
  </si>
  <si>
    <t xml:space="preserve">0.258,0.256,([0.239,0.274],[0.199,0.311])</t>
  </si>
  <si>
    <t xml:space="preserve">0.136,0.135,([0.123,0.146],[0.101,0.178])</t>
  </si>
  <si>
    <t xml:space="preserve">0.254,0.253,([0.232,0.271],[0.207,0.317])</t>
  </si>
  <si>
    <t xml:space="preserve">HZResults(hz=1.0000248456966474, pval=0.004359270682518426, normal=False)</t>
  </si>
  <si>
    <t xml:space="preserve">_id_29_epoch1999</t>
  </si>
  <si>
    <t xml:space="preserve">0.008,0.008,([0.007,0.009],[0.005,0.012])</t>
  </si>
  <si>
    <t xml:space="preserve">0.006,0.006,([0.004,0.008],[0.001,0.013])</t>
  </si>
  <si>
    <t xml:space="preserve">0.248,0.228,([0.194,0.271],[0.137,0.478])</t>
  </si>
  <si>
    <t xml:space="preserve">0.245,0.224,([0.191,0.272],[0.141,0.464])</t>
  </si>
  <si>
    <t xml:space="preserve">0.308,0.264,([0.219,0.336],[0.159,0.801])</t>
  </si>
  <si>
    <t xml:space="preserve">0.232,0.227,([0.211,0.243],[0.187,0.310])</t>
  </si>
  <si>
    <t xml:space="preserve">0.229,0.222,([0.208,0.240],[0.185,0.305])</t>
  </si>
  <si>
    <t xml:space="preserve">0.394,0.365,([0.329,0.412],[0.267,0.706])</t>
  </si>
  <si>
    <t xml:space="preserve">0.386,0.360,([0.322,0.406],[0.261,0.624])</t>
  </si>
  <si>
    <t xml:space="preserve">0.255,0.251,([0.232,0.273],[0.210,0.317])</t>
  </si>
  <si>
    <t xml:space="preserve">0.132,0.131,([0.115,0.146],[0.100,0.181])</t>
  </si>
  <si>
    <t xml:space="preserve">0.242,0.237,([0.220,0.263],[0.193,0.308])</t>
  </si>
  <si>
    <t xml:space="preserve">HZResults(hz=1.000026419902476, pval=0.003055797192365309, normal=False)</t>
  </si>
  <si>
    <t xml:space="preserve">_id_30_epoch957</t>
  </si>
  <si>
    <t xml:space="preserve">0.006,0.006,([0.005,0.008],[0.004,0.011])</t>
  </si>
  <si>
    <t xml:space="preserve">0.004,0.003,([0.002,0.005],[0.001,0.010])</t>
  </si>
  <si>
    <t xml:space="preserve">0.309,0.284,([0.242,0.337],[0.186,0.606])</t>
  </si>
  <si>
    <t xml:space="preserve">0.304,0.280,([0.242,0.335],[0.183,0.578])</t>
  </si>
  <si>
    <t xml:space="preserve">0.362,0.313,([0.258,0.389],[0.189,0.926])</t>
  </si>
  <si>
    <t xml:space="preserve">0.302,0.297,([0.276,0.321],[0.241,0.390])</t>
  </si>
  <si>
    <t xml:space="preserve">0.299,0.294,([0.270,0.320],[0.233,0.394])</t>
  </si>
  <si>
    <t xml:space="preserve">0.513,0.483,([0.431,0.555],[0.343,0.798])</t>
  </si>
  <si>
    <t xml:space="preserve">0.501,0.475,([0.419,0.547],[0.323,0.783])</t>
  </si>
  <si>
    <t xml:space="preserve">0.112,0.111,([0.100,0.125],[0.075,0.151])</t>
  </si>
  <si>
    <t xml:space="preserve">0.089,0.088,([0.078,0.100],[0.063,0.123])</t>
  </si>
  <si>
    <t xml:space="preserve">0.111,0.111,([0.098,0.122],[0.077,0.150])</t>
  </si>
  <si>
    <t xml:space="preserve">HZResults(hz=1.0012700479667458, pval=1.3067763093564444e-09, normal=False)</t>
  </si>
  <si>
    <t xml:space="preserve">_id_30_epoch1999</t>
  </si>
  <si>
    <t xml:space="preserve">0.006,0.006,([0.005,0.007],[0.003,0.009])</t>
  </si>
  <si>
    <t xml:space="preserve">0.247,0.224,([0.184,0.278],[0.128,0.494])</t>
  </si>
  <si>
    <t xml:space="preserve">0.243,0.221,([0.181,0.279],[0.128,0.468])</t>
  </si>
  <si>
    <t xml:space="preserve">0.295,0.250,([0.199,0.319],[0.141,0.745])</t>
  </si>
  <si>
    <t xml:space="preserve">0.302,0.297,([0.275,0.321],[0.240,0.391])</t>
  </si>
  <si>
    <t xml:space="preserve">0.297,0.293,([0.269,0.318],[0.238,0.380])</t>
  </si>
  <si>
    <t xml:space="preserve">0.494,0.469,([0.414,0.532],[0.334,0.769])</t>
  </si>
  <si>
    <t xml:space="preserve">0.481,0.461,([0.405,0.524],[0.319,0.725])</t>
  </si>
  <si>
    <t xml:space="preserve">0.111,0.109,([0.099,0.120],[0.082,0.141])</t>
  </si>
  <si>
    <t xml:space="preserve">0.086,0.086,([0.073,0.097],[0.063,0.117])</t>
  </si>
  <si>
    <t xml:space="preserve">0.106,0.107,([0.093,0.118],[0.071,0.139])</t>
  </si>
  <si>
    <t xml:space="preserve">HZResults(hz=1.0012080129382863, pval=5.685002555755857e-09, normal=False)</t>
  </si>
  <si>
    <t xml:space="preserve">_id_34_epoch1739</t>
  </si>
  <si>
    <t xml:space="preserve">0.006,0.005,([0.004,0.006],[0.003,0.009])</t>
  </si>
  <si>
    <t xml:space="preserve">0.003,0.003,([0.002,0.004],[0.001,0.012])</t>
  </si>
  <si>
    <t xml:space="preserve">0.322,0.304,([0.266,0.350],[0.210,0.529])</t>
  </si>
  <si>
    <t xml:space="preserve">0.320,0.305,([0.268,0.352],[0.200,0.537])</t>
  </si>
  <si>
    <t xml:space="preserve">0.357,0.325,([0.285,0.384],[0.218,0.710])</t>
  </si>
  <si>
    <t xml:space="preserve">0.282,0.277,([0.257,0.299],[0.226,0.365])</t>
  </si>
  <si>
    <t xml:space="preserve">0.184,0.177,([0.169,0.187],[0.155,0.281])</t>
  </si>
  <si>
    <t xml:space="preserve">0.411,0.390,([0.345,0.442],[0.279,0.625])</t>
  </si>
  <si>
    <t xml:space="preserve">0.400,0.378,([0.338,0.430],[0.271,0.631])</t>
  </si>
  <si>
    <t xml:space="preserve">0.302,0.298,([0.277,0.324],[0.251,0.380])</t>
  </si>
  <si>
    <t xml:space="preserve">0.134,0.131,([0.121,0.146],[0.104,0.174])</t>
  </si>
  <si>
    <t xml:space="preserve">0.300,0.297,([0.281,0.320],[0.247,0.378])</t>
  </si>
  <si>
    <t xml:space="preserve">HZResults(hz=1.000022789777568, pval=0.0067992503430320044, normal=False)</t>
  </si>
  <si>
    <t xml:space="preserve">_id_34_epoch1999</t>
  </si>
  <si>
    <t xml:space="preserve">0.003,0.003,([0.002,0.004],[0.001,0.006])</t>
  </si>
  <si>
    <t xml:space="preserve">0.321,0.304,([0.267,0.350],[0.208,0.534])</t>
  </si>
  <si>
    <t xml:space="preserve">0.324,0.309,([0.268,0.355],[0.204,0.529])</t>
  </si>
  <si>
    <t xml:space="preserve">0.358,0.330,([0.286,0.386],[0.221,0.712])</t>
  </si>
  <si>
    <t xml:space="preserve">0.282,0.277,([0.258,0.299],[0.226,0.364])</t>
  </si>
  <si>
    <t xml:space="preserve">0.182,0.175,([0.166,0.185],[0.153,0.269])</t>
  </si>
  <si>
    <t xml:space="preserve">0.408,0.386,([0.341,0.438],[0.273,0.626])</t>
  </si>
  <si>
    <t xml:space="preserve">0.402,0.381,([0.337,0.429],[0.272,0.590])</t>
  </si>
  <si>
    <t xml:space="preserve">0.303,0.300,([0.279,0.327],[0.245,0.369])</t>
  </si>
  <si>
    <t xml:space="preserve">0.132,0.131,([0.121,0.142],[0.102,0.158])</t>
  </si>
  <si>
    <t xml:space="preserve">0.289,0.287,([0.268,0.310],[0.229,0.359])</t>
  </si>
  <si>
    <t xml:space="preserve">HZResults(hz=1.0000211915288695, pval=0.009461431669273287, normal=False)</t>
  </si>
  <si>
    <t xml:space="preserve">_id_35_epoch1709</t>
  </si>
  <si>
    <t xml:space="preserve">0.002,0.002,([0.001,0.002],[0.001,0.008])</t>
  </si>
  <si>
    <t xml:space="preserve">0.313,0.299,([0.260,0.341],[0.202,0.511])</t>
  </si>
  <si>
    <t xml:space="preserve">0.321,0.306,([0.265,0.354],[0.202,0.519])</t>
  </si>
  <si>
    <t xml:space="preserve">0.332,0.309,([0.266,0.365],[0.208,0.611])</t>
  </si>
  <si>
    <t xml:space="preserve">0.331,0.327,([0.302,0.355],[0.260,0.426])</t>
  </si>
  <si>
    <t xml:space="preserve">0.250,0.245,([0.230,0.262],[0.206,0.330])</t>
  </si>
  <si>
    <t xml:space="preserve">0.473,0.449,([0.398,0.515],[0.318,0.708])</t>
  </si>
  <si>
    <t xml:space="preserve">0.467,0.446,([0.391,0.507],[0.306,0.710])</t>
  </si>
  <si>
    <t xml:space="preserve">0.108,0.105,([0.096,0.118],[0.082,0.148])</t>
  </si>
  <si>
    <t xml:space="preserve">0.087,0.085,([0.076,0.094],[0.060,0.123])</t>
  </si>
  <si>
    <t xml:space="preserve">0.104,0.103,([0.093,0.113],[0.079,0.136])</t>
  </si>
  <si>
    <t xml:space="preserve">HZResults(hz=1.0002187099714988, pval=0.036308813076264886, normal=False)</t>
  </si>
  <si>
    <t xml:space="preserve">id_35_epoch1999</t>
  </si>
  <si>
    <t xml:space="preserve">0.316,0.300,([0.262,0.343],[0.203,0.516])</t>
  </si>
  <si>
    <t xml:space="preserve">0.325,0.308,([0.267,0.357],[0.207,0.538])</t>
  </si>
  <si>
    <t xml:space="preserve">0.336,0.310,([0.269,0.362],[0.213,0.646])</t>
  </si>
  <si>
    <t xml:space="preserve">0.333,0.329,([0.304,0.356],[0.262,0.429])</t>
  </si>
  <si>
    <t xml:space="preserve">0.250,0.245,([0.231,0.261],[0.205,0.317])</t>
  </si>
  <si>
    <t xml:space="preserve">0.479,0.454,([0.405,0.522],[0.321,0.709])</t>
  </si>
  <si>
    <t xml:space="preserve">0.476,0.451,([0.400,0.511],[0.318,0.717])</t>
  </si>
  <si>
    <t xml:space="preserve">0.109,0.106,([0.097,0.118],[0.078,0.145])</t>
  </si>
  <si>
    <t xml:space="preserve">0.083,0.083,([0.073,0.091],[0.059,0.109])</t>
  </si>
  <si>
    <t xml:space="preserve">0.105,0.105,([0.091,0.119],[0.072,0.142])</t>
  </si>
  <si>
    <t xml:space="preserve">HZResults(hz=1.0002208101047878, pval=0.035651826969453765, normal=False)</t>
  </si>
  <si>
    <t xml:space="preserve">_id_37_epoch904</t>
  </si>
  <si>
    <t xml:space="preserve">0.008,0.008,([0.006,0.010],[0.005,0.012])</t>
  </si>
  <si>
    <t xml:space="preserve">0.005,0.004,([0.003,0.007],[0.001,0.012])</t>
  </si>
  <si>
    <t xml:space="preserve">0.003,0.002,([0.002,0.003],[0.001,0.006])</t>
  </si>
  <si>
    <t xml:space="preserve">0.363,0.327,([0.254,0.431],[0.174,0.754])</t>
  </si>
  <si>
    <t xml:space="preserve">0.361,0.326,([0.255,0.431],[0.172,0.741])</t>
  </si>
  <si>
    <t xml:space="preserve">0.421,0.382,([0.291,0.500],[0.201,0.865])</t>
  </si>
  <si>
    <t xml:space="preserve">0.258,0.252,([0.235,0.271],[0.207,0.344])</t>
  </si>
  <si>
    <t xml:space="preserve">0.248,0.243,([0.227,0.261],[0.198,0.331])</t>
  </si>
  <si>
    <t xml:space="preserve">0.496,0.463,([0.401,0.551],[0.315,0.857])</t>
  </si>
  <si>
    <t xml:space="preserve">0.492,0.460,([0.398,0.545],[0.312,0.857])</t>
  </si>
  <si>
    <t xml:space="preserve">1.529,1.539,([1.468,1.591],[1.352,1.682])</t>
  </si>
  <si>
    <t xml:space="preserve">0.192,0.190,([0.179,0.202],[0.157,0.241])</t>
  </si>
  <si>
    <t xml:space="preserve">1.521,1.528,([1.460,1.588],[1.338,1.682])</t>
  </si>
  <si>
    <t xml:space="preserve">HZResults(hz=1.0000106434206482, pval=1.359759302492475e-49, normal=False)</t>
  </si>
  <si>
    <t xml:space="preserve">_id_37_epoch1999</t>
  </si>
  <si>
    <t xml:space="preserve">0.003,0.003,([0.002,0.003],[0.001,0.007])</t>
  </si>
  <si>
    <t xml:space="preserve">0.002,0.001,([0.001,0.002],[0.001,0.005])</t>
  </si>
  <si>
    <t xml:space="preserve">0.321,0.285,([0.230,0.376],[0.161,0.674])</t>
  </si>
  <si>
    <t xml:space="preserve">0.324,0.287,([0.231,0.380],[0.163,0.678])</t>
  </si>
  <si>
    <t xml:space="preserve">0.399,0.354,([0.281,0.457],[0.194,0.842])</t>
  </si>
  <si>
    <t xml:space="preserve">0.264,0.260,([0.242,0.279],[0.211,0.347])</t>
  </si>
  <si>
    <t xml:space="preserve">0.234,0.229,([0.215,0.244],[0.190,0.301])</t>
  </si>
  <si>
    <t xml:space="preserve">0.461,0.431,([0.371,0.506],[0.291,0.778])</t>
  </si>
  <si>
    <t xml:space="preserve">0.461,0.430,([0.370,0.507],[0.292,0.768])</t>
  </si>
  <si>
    <t xml:space="preserve">1.475,1.476,([1.424,1.525],[1.318,1.623])</t>
  </si>
  <si>
    <t xml:space="preserve">0.190,0.189,([0.175,0.203],[0.151,0.232])</t>
  </si>
  <si>
    <t xml:space="preserve">1.452,1.447,([1.402,1.511],[1.260,1.603])</t>
  </si>
  <si>
    <t xml:space="preserve">HZResults(hz=1.000001588481396, pval=0.0038850976455447554, normal=False)</t>
  </si>
  <si>
    <t xml:space="preserve">_id_39_epoch1956</t>
  </si>
  <si>
    <t xml:space="preserve">0.003,0.002,([0.002,0.004],[0.001,0.006])</t>
  </si>
  <si>
    <t xml:space="preserve">0.296,0.263,([0.206,0.332],[0.138,0.669])</t>
  </si>
  <si>
    <t xml:space="preserve">0.293,0.263,([0.206,0.339],[0.131,0.633])</t>
  </si>
  <si>
    <t xml:space="preserve">0.368,0.323,([0.252,0.428],[0.164,0.881])</t>
  </si>
  <si>
    <t xml:space="preserve">0.255,0.249,([0.233,0.267],[0.204,0.338])</t>
  </si>
  <si>
    <t xml:space="preserve">0.251,0.245,([0.228,0.264],[0.202,0.340])</t>
  </si>
  <si>
    <t xml:space="preserve">0.467,0.431,([0.379,0.497],[0.299,0.898])</t>
  </si>
  <si>
    <t xml:space="preserve">0.457,0.426,([0.371,0.495],[0.290,0.829])</t>
  </si>
  <si>
    <t xml:space="preserve">0.268,0.265,([0.237,0.295],[0.213,0.333])</t>
  </si>
  <si>
    <t xml:space="preserve">0.133,0.130,([0.120,0.146],[0.104,0.173])</t>
  </si>
  <si>
    <t xml:space="preserve">0.267,0.269,([0.244,0.288],[0.215,0.328])</t>
  </si>
  <si>
    <t xml:space="preserve">HZResults(hz=1.0002998676071397, pval=3.3172466269138888e-121, normal=False)</t>
  </si>
  <si>
    <t xml:space="preserve">_id_39_epoch1999</t>
  </si>
  <si>
    <t xml:space="preserve">0.297,0.266,([0.210,0.332],[0.141,0.660])</t>
  </si>
  <si>
    <t xml:space="preserve">0.289,0.263,([0.208,0.335],[0.140,0.590])</t>
  </si>
  <si>
    <t xml:space="preserve">0.365,0.322,([0.252,0.419],[0.164,0.876])</t>
  </si>
  <si>
    <t xml:space="preserve">0.255,0.249,([0.233,0.267],[0.204,0.336])</t>
  </si>
  <si>
    <t xml:space="preserve">0.251,0.245,([0.228,0.264],[0.200,0.322])</t>
  </si>
  <si>
    <t xml:space="preserve">0.467,0.432,([0.380,0.496],[0.302,0.910])</t>
  </si>
  <si>
    <t xml:space="preserve">0.454,0.426,([0.373,0.487],[0.295,0.756])</t>
  </si>
  <si>
    <t xml:space="preserve">0.268,0.266,([0.247,0.285],[0.213,0.333])</t>
  </si>
  <si>
    <t xml:space="preserve">0.131,0.131,([0.120,0.142],[0.101,0.157])</t>
  </si>
  <si>
    <t xml:space="preserve">0.256,0.257,([0.235,0.273],[0.209,0.317])</t>
  </si>
  <si>
    <t xml:space="preserve">HZResults(hz=1.0002979436834283, pval=9.846042389132544e-120, normal=False)</t>
  </si>
  <si>
    <t xml:space="preserve">_id_252_epoch1987</t>
  </si>
  <si>
    <t xml:space="preserve">0.004,0.004,([0.004,0.005],[0.003,0.008])</t>
  </si>
  <si>
    <t xml:space="preserve">0.435,0.421,([0.370,0.481],[0.288,0.639])</t>
  </si>
  <si>
    <t xml:space="preserve">0.498,0.481,([0.420,0.560],[0.321,0.747])</t>
  </si>
  <si>
    <t xml:space="preserve">0.448,0.427,([0.376,0.491],[0.297,0.705])</t>
  </si>
  <si>
    <t xml:space="preserve">0.446,0.442,([0.405,0.484],[0.347,0.568])</t>
  </si>
  <si>
    <t xml:space="preserve">0.173,0.166,([0.159,0.175],[0.147,0.256])</t>
  </si>
  <si>
    <t xml:space="preserve">0.573,0.550,([0.488,0.627],[0.387,0.822])</t>
  </si>
  <si>
    <t xml:space="preserve">0.259,0.235,([0.205,0.280],[0.165,0.483])</t>
  </si>
  <si>
    <t xml:space="preserve">0.073,0.071,([0.064,0.081],[0.051,0.100])</t>
  </si>
  <si>
    <t xml:space="preserve">0.061,0.059,([0.054,0.068],[0.043,0.085])</t>
  </si>
  <si>
    <t xml:space="preserve">0.073,0.071,([0.062,0.083],[0.053,0.101])</t>
  </si>
  <si>
    <t xml:space="preserve">HZResults(hz=1.0030528125147626, pval=0.0001875078068142133, normal=False)</t>
  </si>
  <si>
    <t xml:space="preserve">_id_252_epoch1999</t>
  </si>
  <si>
    <t xml:space="preserve">0.436,0.424,([0.371,0.482],[0.290,0.635])</t>
  </si>
  <si>
    <t xml:space="preserve">0.501,0.485,([0.422,0.564],[0.319,0.750])</t>
  </si>
  <si>
    <t xml:space="preserve">0.451,0.430,([0.379,0.494],[0.289,0.712])</t>
  </si>
  <si>
    <t xml:space="preserve">0.447,0.442,([0.405,0.484],[0.348,0.570])</t>
  </si>
  <si>
    <t xml:space="preserve">0.170,0.164,([0.157,0.173],[0.145,0.248])</t>
  </si>
  <si>
    <t xml:space="preserve">0.566,0.542,([0.477,0.619],[0.378,0.821])</t>
  </si>
  <si>
    <t xml:space="preserve">0.242,0.219,([0.195,0.250],[0.161,0.491])</t>
  </si>
  <si>
    <t xml:space="preserve">0.076,0.074,([0.067,0.085],[0.050,0.099])</t>
  </si>
  <si>
    <t xml:space="preserve">0.065,0.063,([0.054,0.075],[0.046,0.089])</t>
  </si>
  <si>
    <t xml:space="preserve">0.073,0.070,([0.062,0.081],[0.051,0.110])</t>
  </si>
  <si>
    <t xml:space="preserve">HZResults(hz=1.0030762842169172, pval=0.000173844342691068, normal=False)</t>
  </si>
  <si>
    <t xml:space="preserve">_id_251_epoch1831</t>
  </si>
  <si>
    <t xml:space="preserve">0.252,0.227,([0.191,0.276],[0.145,0.478])</t>
  </si>
  <si>
    <t xml:space="preserve">0.247,0.223,([0.187,0.271],[0.144,0.498])</t>
  </si>
  <si>
    <t xml:space="preserve">0.318,0.274,([0.224,0.345],[0.164,0.869])</t>
  </si>
  <si>
    <t xml:space="preserve">0.220,0.214,([0.200,0.230],[0.177,0.302])</t>
  </si>
  <si>
    <t xml:space="preserve">0.205,0.200,([0.187,0.214],[0.167,0.279])</t>
  </si>
  <si>
    <t xml:space="preserve">0.362,0.337,([0.299,0.383],[0.243,0.605])</t>
  </si>
  <si>
    <t xml:space="preserve">0.263,0.243,([0.218,0.272],[0.179,0.493])</t>
  </si>
  <si>
    <t xml:space="preserve">0.373,0.370,([0.348,0.409],[0.279,0.447])</t>
  </si>
  <si>
    <t xml:space="preserve">0.154,0.154,([0.141,0.167],[0.123,0.196])</t>
  </si>
  <si>
    <t xml:space="preserve">0.364,0.360,([0.337,0.393],[0.279,0.447])</t>
  </si>
  <si>
    <t xml:space="preserve">HZResults(hz=1.0000011685744723, pval=0.15504766174020201, normal=True)</t>
  </si>
  <si>
    <t xml:space="preserve">_id_251_epoch1999</t>
  </si>
  <si>
    <t xml:space="preserve">0.252,0.227,([0.192,0.276],[0.144,0.474])</t>
  </si>
  <si>
    <t xml:space="preserve">0.249,0.224,([0.188,0.273],[0.145,0.477])</t>
  </si>
  <si>
    <t xml:space="preserve">0.311,0.273,([0.227,0.339],[0.168,0.747])</t>
  </si>
  <si>
    <t xml:space="preserve">0.220,0.214,([0.200,0.230],[0.177,0.303])</t>
  </si>
  <si>
    <t xml:space="preserve">0.204,0.198,([0.186,0.212],[0.167,0.280])</t>
  </si>
  <si>
    <t xml:space="preserve">0.361,0.336,([0.299,0.381],[0.244,0.594])</t>
  </si>
  <si>
    <t xml:space="preserve">0.259,0.238,([0.212,0.265],[0.177,0.492])</t>
  </si>
  <si>
    <t xml:space="preserve">0.368,0.369,([0.337,0.392],[0.303,0.455])</t>
  </si>
  <si>
    <t xml:space="preserve">0.157,0.154,([0.143,0.172],[0.121,0.197])</t>
  </si>
  <si>
    <t xml:space="preserve">0.361,0.359,([0.339,0.380],[0.296,0.429])</t>
  </si>
  <si>
    <t xml:space="preserve">HZResults(hz=1.0000013193880173, pval=0.14384743940798927, normal=True)</t>
  </si>
  <si>
    <t xml:space="preserve">_id_44_epoch1373</t>
  </si>
  <si>
    <t xml:space="preserve">0.303,0.278,([0.242,0.327],[0.186,0.566])</t>
  </si>
  <si>
    <t xml:space="preserve">0.298,0.276,([0.238,0.328],[0.183,0.573])</t>
  </si>
  <si>
    <t xml:space="preserve">0.323,0.296,([0.256,0.355],[0.197,0.640])</t>
  </si>
  <si>
    <t xml:space="preserve">0.263,0.259,([0.241,0.278],[0.212,0.340])</t>
  </si>
  <si>
    <t xml:space="preserve">0.188,0.182,([0.172,0.193],[0.158,0.283])</t>
  </si>
  <si>
    <t xml:space="preserve">0.369,0.342,([0.306,0.388],[0.249,0.619])</t>
  </si>
  <si>
    <t xml:space="preserve">0.361,0.340,([0.301,0.384],[0.239,0.599])</t>
  </si>
  <si>
    <t xml:space="preserve">0.180,0.176,([0.162,0.197],[0.138,0.229])</t>
  </si>
  <si>
    <t xml:space="preserve">0.129,0.129,([0.116,0.140],[0.100,0.164])</t>
  </si>
  <si>
    <t xml:space="preserve">0.178,0.177,([0.160,0.190],[0.141,0.232])</t>
  </si>
  <si>
    <t xml:space="preserve">HZResults(hz=0.9999994101805817, pval=0.24110067498622512, normal=True)</t>
  </si>
  <si>
    <t xml:space="preserve">_id_44_epoch1999</t>
  </si>
  <si>
    <t xml:space="preserve">0.297,0.277,([0.241,0.321],[0.190,0.521])</t>
  </si>
  <si>
    <t xml:space="preserve">0.294,0.273,([0.239,0.321],[0.184,0.536])</t>
  </si>
  <si>
    <t xml:space="preserve">0.319,0.293,([0.254,0.342],[0.195,0.651])</t>
  </si>
  <si>
    <t xml:space="preserve">0.268,0.264,([0.246,0.284],[0.215,0.345])</t>
  </si>
  <si>
    <t xml:space="preserve">0.176,0.169,([0.161,0.180],[0.148,0.264])</t>
  </si>
  <si>
    <t xml:space="preserve">0.364,0.339,([0.302,0.383],[0.246,0.590])</t>
  </si>
  <si>
    <t xml:space="preserve">0.359,0.335,([0.297,0.380],[0.236,0.557])</t>
  </si>
  <si>
    <t xml:space="preserve">0.173,0.166,([0.155,0.192],[0.137,0.226])</t>
  </si>
  <si>
    <t xml:space="preserve">0.130,0.128,([0.119,0.138],[0.102,0.167])</t>
  </si>
  <si>
    <t xml:space="preserve">0.167,0.166,([0.154,0.183],[0.123,0.200])</t>
  </si>
  <si>
    <t xml:space="preserve">HZResults(hz=1.000000604372813, pval=0.21391301775196037, normal=True)</t>
  </si>
  <si>
    <t xml:space="preserve">_id_45_epoch1694</t>
  </si>
  <si>
    <t xml:space="preserve">0.005,0.004,([0.004,0.006],[0.003,0.009])</t>
  </si>
  <si>
    <t xml:space="preserve">0.328,0.305,([0.264,0.356],[0.199,0.600])</t>
  </si>
  <si>
    <t xml:space="preserve">0.325,0.303,([0.262,0.355],[0.202,0.581])</t>
  </si>
  <si>
    <t xml:space="preserve">0.344,0.316,([0.274,0.373],[0.211,0.691])</t>
  </si>
  <si>
    <t xml:space="preserve">0.273,0.269,([0.249,0.289],[0.218,0.359])</t>
  </si>
  <si>
    <t xml:space="preserve">0.166,0.159,([0.152,0.168],[0.140,0.273])</t>
  </si>
  <si>
    <t xml:space="preserve">0.379,0.354,([0.313,0.402],[0.250,0.619])</t>
  </si>
  <si>
    <t xml:space="preserve">0.371,0.345,([0.307,0.396],[0.248,0.624])</t>
  </si>
  <si>
    <t xml:space="preserve">0.155,0.154,([0.136,0.169],[0.118,0.202])</t>
  </si>
  <si>
    <t xml:space="preserve">0.127,0.127,([0.116,0.136],[0.092,0.174])</t>
  </si>
  <si>
    <t xml:space="preserve">0.155,0.153,([0.137,0.170],[0.122,0.201])</t>
  </si>
  <si>
    <t xml:space="preserve">HZResults(hz=1.0000017355858681, pval=0.18988676410043526, normal=True)</t>
  </si>
  <si>
    <t xml:space="preserve">_id_45_epoch1999</t>
  </si>
  <si>
    <t xml:space="preserve">0.003,0.002,([0.002,0.003],[0.001,0.008])</t>
  </si>
  <si>
    <t xml:space="preserve">0.321,0.302,([0.262,0.351],[0.198,0.553])</t>
  </si>
  <si>
    <t xml:space="preserve">0.320,0.300,([0.260,0.353],[0.198,0.557])</t>
  </si>
  <si>
    <t xml:space="preserve">0.341,0.314,([0.271,0.370],[0.210,0.631])</t>
  </si>
  <si>
    <t xml:space="preserve">0.275,0.271,([0.251,0.291],[0.219,0.360])</t>
  </si>
  <si>
    <t xml:space="preserve">0.164,0.156,([0.149,0.165],[0.138,0.252])</t>
  </si>
  <si>
    <t xml:space="preserve">0.379,0.354,([0.314,0.400],[0.249,0.623])</t>
  </si>
  <si>
    <t xml:space="preserve">0.374,0.349,([0.307,0.400],[0.244,0.590])</t>
  </si>
  <si>
    <t xml:space="preserve">0.162,0.161,([0.145,0.178],[0.124,0.204])</t>
  </si>
  <si>
    <t xml:space="preserve">0.133,0.133,([0.116,0.146],[0.101,0.178])</t>
  </si>
  <si>
    <t xml:space="preserve">0.159,0.160,([0.142,0.173],[0.124,0.213])</t>
  </si>
  <si>
    <t xml:space="preserve">HZResults(hz=1.0000019227075632, pval=0.1860786639386532, normal=True)</t>
  </si>
  <si>
    <t xml:space="preserve">_id_46_epoch1561</t>
  </si>
  <si>
    <t xml:space="preserve">0.010,0.009,([0.008,0.012],[0.006,0.018])</t>
  </si>
  <si>
    <t xml:space="preserve">0.628,0.627,([0.553,0.693],[0.425,0.834])</t>
  </si>
  <si>
    <t xml:space="preserve">0.618,0.619,([0.546,0.688],[0.420,0.828])</t>
  </si>
  <si>
    <t xml:space="preserve">0.617,0.618,([0.546,0.680],[0.418,0.819])</t>
  </si>
  <si>
    <t xml:space="preserve">0.277,0.273,([0.254,0.293],[0.223,0.361])</t>
  </si>
  <si>
    <t xml:space="preserve">0.234,0.229,([0.214,0.246],[0.189,0.316])</t>
  </si>
  <si>
    <t xml:space="preserve">0.643,0.624,([0.582,0.672],[0.511,0.852])</t>
  </si>
  <si>
    <t xml:space="preserve">0.637,0.622,([0.579,0.667],[0.502,0.829])</t>
  </si>
  <si>
    <t xml:space="preserve">0.170,0.169,([0.156,0.182],[0.135,0.211])</t>
  </si>
  <si>
    <t xml:space="preserve">0.130,0.129,([0.118,0.140],[0.095,0.172])</t>
  </si>
  <si>
    <t xml:space="preserve">0.166,0.165,([0.153,0.178],[0.133,0.202])</t>
  </si>
  <si>
    <t xml:space="preserve">HZResults(hz=1.0000428952577427, pval=3.3678640637486573e-05, normal=False)</t>
  </si>
  <si>
    <t xml:space="preserve">_id_46_epoch1999</t>
  </si>
  <si>
    <t xml:space="preserve">0.312,0.287,([0.242,0.350],[0.182,0.574])</t>
  </si>
  <si>
    <t xml:space="preserve">0.310,0.286,([0.241,0.352],[0.182,0.567])</t>
  </si>
  <si>
    <t xml:space="preserve">0.299,0.277,([0.234,0.338],[0.178,0.529])</t>
  </si>
  <si>
    <t xml:space="preserve">0.278,0.274,([0.255,0.294],[0.225,0.363])</t>
  </si>
  <si>
    <t xml:space="preserve">0.231,0.226,([0.211,0.241],[0.185,0.301])</t>
  </si>
  <si>
    <t xml:space="preserve">0.436,0.410,([0.359,0.472],[0.288,0.709])</t>
  </si>
  <si>
    <t xml:space="preserve">0.430,0.405,([0.359,0.466],[0.280,0.676])</t>
  </si>
  <si>
    <t xml:space="preserve">0.173,0.171,([0.157,0.188],[0.140,0.214])</t>
  </si>
  <si>
    <t xml:space="preserve">0.127,0.126,([0.111,0.141],[0.095,0.176])</t>
  </si>
  <si>
    <t xml:space="preserve">0.170,0.168,([0.158,0.185],[0.127,0.215])</t>
  </si>
  <si>
    <t xml:space="preserve">HZResults(hz=1.0000405895498612, pval=6.909670222310305e-05, normal=False)</t>
  </si>
  <si>
    <t xml:space="preserve">_id_49_epoch1987</t>
  </si>
  <si>
    <t xml:space="preserve">0.007,0.007,([0.006,0.009],[0.004,0.012])</t>
  </si>
  <si>
    <t xml:space="preserve">0.280,0.261,([0.230,0.302],[0.178,0.488])</t>
  </si>
  <si>
    <t xml:space="preserve">0.278,0.262,([0.229,0.303],[0.180,0.489])</t>
  </si>
  <si>
    <t xml:space="preserve">0.356,0.318,([0.274,0.375],[0.210,0.838])</t>
  </si>
  <si>
    <t xml:space="preserve">0.266,0.261,([0.243,0.282],[0.215,0.347])</t>
  </si>
  <si>
    <t xml:space="preserve">0.210,0.205,([0.194,0.218],[0.174,0.286])</t>
  </si>
  <si>
    <t xml:space="preserve">0.396,0.372,([0.333,0.418],[0.267,0.595])</t>
  </si>
  <si>
    <t xml:space="preserve">0.388,0.366,([0.327,0.414],[0.266,0.598])</t>
  </si>
  <si>
    <t xml:space="preserve">0.507,0.504,([0.482,0.531],[0.448,0.584])</t>
  </si>
  <si>
    <t xml:space="preserve">0.136,0.137,([0.125,0.149],[0.108,0.165])</t>
  </si>
  <si>
    <t xml:space="preserve">0.501,0.501,([0.480,0.525],[0.438,0.568])</t>
  </si>
  <si>
    <t xml:space="preserve">N/A</t>
  </si>
  <si>
    <t xml:space="preserve">_id_49_epoch1999</t>
  </si>
  <si>
    <t xml:space="preserve">0.012,0.012,([0.010,0.014],[0.008,0.020])</t>
  </si>
  <si>
    <t xml:space="preserve">0.005,0.005,([0.004,0.006],[0.002,0.010])</t>
  </si>
  <si>
    <t xml:space="preserve">0.277,0.261,([0.230,0.300],[0.178,0.468])</t>
  </si>
  <si>
    <t xml:space="preserve">0.278,0.263,([0.231,0.302],[0.182,0.458])</t>
  </si>
  <si>
    <t xml:space="preserve">0.350,0.313,([0.272,0.366],[0.211,0.844])</t>
  </si>
  <si>
    <t xml:space="preserve">0.267,0.262,([0.243,0.283],[0.215,0.346])</t>
  </si>
  <si>
    <t xml:space="preserve">0.211,0.205,([0.194,0.217],[0.174,0.289])</t>
  </si>
  <si>
    <t xml:space="preserve">0.405,0.380,([0.341,0.428],[0.275,0.631])</t>
  </si>
  <si>
    <t xml:space="preserve">0.400,0.381,([0.336,0.425],[0.272,0.589])</t>
  </si>
  <si>
    <t xml:space="preserve">0.525,0.521,([0.498,0.548],[0.467,0.603])</t>
  </si>
  <si>
    <t xml:space="preserve">0.138,0.138,([0.125,0.149],[0.107,0.182])</t>
  </si>
  <si>
    <t xml:space="preserve">0.503,0.498,([0.479,0.522],[0.452,0.579])</t>
  </si>
  <si>
    <t xml:space="preserve">_id_55_epoch1305</t>
  </si>
  <si>
    <t xml:space="preserve">0.040,0.040,([0.036,0.043],[0.029,0.051])</t>
  </si>
  <si>
    <t xml:space="preserve">0.020,0.020,([0.018,0.023],[0.012,0.029])</t>
  </si>
  <si>
    <t xml:space="preserve">0.263,0.242,([0.211,0.282],[0.166,0.499])</t>
  </si>
  <si>
    <t xml:space="preserve">0.260,0.243,([0.209,0.283],[0.162,0.504])</t>
  </si>
  <si>
    <t xml:space="preserve">0.502,0.399,([0.321,0.536],[0.232,1.469])</t>
  </si>
  <si>
    <t xml:space="preserve">0.258,0.254,([0.236,0.272],[0.209,0.335])</t>
  </si>
  <si>
    <t xml:space="preserve">0.231,0.225,([0.212,0.241],[0.188,0.315])</t>
  </si>
  <si>
    <t xml:space="preserve">0.394,0.372,([0.333,0.416],[0.267,0.600])</t>
  </si>
  <si>
    <t xml:space="preserve">0.387,0.366,([0.327,0.411],[0.266,0.595])</t>
  </si>
  <si>
    <t xml:space="preserve">1.816,1.809,([1.757,1.877],[1.678,1.954])</t>
  </si>
  <si>
    <t xml:space="preserve">0.151,0.151,([0.139,0.160],[0.117,0.191])</t>
  </si>
  <si>
    <t xml:space="preserve">1.809,1.814,([1.747,1.857],[1.670,1.958])</t>
  </si>
  <si>
    <t xml:space="preserve">HZResults(hz=1.0000707921352345, pval=5.600623533751584e-10, normal=False)</t>
  </si>
  <si>
    <t xml:space="preserve">_id_55_epoch1999</t>
  </si>
  <si>
    <t xml:space="preserve">0.046,0.046,([0.041,0.050],[0.034,0.059])</t>
  </si>
  <si>
    <t xml:space="preserve">0.019,0.019,([0.015,0.023],[0.010,0.031])</t>
  </si>
  <si>
    <t xml:space="preserve">0.259,0.241,([0.212,0.277],[0.172,0.461])</t>
  </si>
  <si>
    <t xml:space="preserve">0.258,0.242,([0.211,0.280],[0.170,0.444])</t>
  </si>
  <si>
    <t xml:space="preserve">0.505,0.403,([0.322,0.543],[0.225,1.495])</t>
  </si>
  <si>
    <t xml:space="preserve">0.261,0.256,([0.240,0.275],[0.210,0.336])</t>
  </si>
  <si>
    <t xml:space="preserve">0.225,0.219,([0.206,0.234],[0.181,0.301])</t>
  </si>
  <si>
    <t xml:space="preserve">0.394,0.371,([0.333,0.416],[0.269,0.605])</t>
  </si>
  <si>
    <t xml:space="preserve">0.389,0.369,([0.327,0.411],[0.269,0.582])</t>
  </si>
  <si>
    <t xml:space="preserve">1.806,1.804,([1.742,1.858],[1.674,1.966])</t>
  </si>
  <si>
    <t xml:space="preserve">0.147,0.146,([0.131,0.161],[0.116,0.193])</t>
  </si>
  <si>
    <t xml:space="preserve">1.773,1.777,([1.718,1.845],[1.638,1.911])</t>
  </si>
  <si>
    <t xml:space="preserve">HZResults(hz=1.0000739564834558, pval=1.2246837802203922e-10, normal=False)</t>
  </si>
  <si>
    <t xml:space="preserve">_id_67_epoch1722</t>
  </si>
  <si>
    <t xml:space="preserve">0.006,0.005,([0.005,0.007],[0.003,0.012])</t>
  </si>
  <si>
    <t xml:space="preserve">0.379,0.356,([0.306,0.424],[0.237,0.633])</t>
  </si>
  <si>
    <t xml:space="preserve">0.369,0.348,([0.303,0.409],[0.227,0.631])</t>
  </si>
  <si>
    <t xml:space="preserve">0.414,0.390,([0.332,0.467],[0.249,0.722])</t>
  </si>
  <si>
    <t xml:space="preserve">0.335,0.332,([0.308,0.356],[0.266,0.426])</t>
  </si>
  <si>
    <t xml:space="preserve">0.206,0.201,([0.190,0.212],[0.171,0.293])</t>
  </si>
  <si>
    <t xml:space="preserve">0.465,0.442,([0.389,0.500],[0.311,0.735])</t>
  </si>
  <si>
    <t xml:space="preserve">0.456,0.434,([0.382,0.493],[0.303,0.715])</t>
  </si>
  <si>
    <t xml:space="preserve">0.677,0.674,([0.640,0.710],[0.593,0.774])</t>
  </si>
  <si>
    <t xml:space="preserve">0.142,0.142,([0.130,0.152],[0.108,0.184])</t>
  </si>
  <si>
    <t xml:space="preserve">0.674,0.679,([0.632,0.716],[0.581,0.783])</t>
  </si>
  <si>
    <t xml:space="preserve">HZResults(hz=1.0006253174676165, pval=0.0, normal=False)</t>
  </si>
  <si>
    <t xml:space="preserve">_id_67_epoch1999</t>
  </si>
  <si>
    <t xml:space="preserve">0.376,0.352,([0.304,0.420],[0.236,0.631])</t>
  </si>
  <si>
    <t xml:space="preserve">0.368,0.349,([0.301,0.407],[0.227,0.608])</t>
  </si>
  <si>
    <t xml:space="preserve">0.410,0.390,([0.334,0.461],[0.249,0.675])</t>
  </si>
  <si>
    <t xml:space="preserve">0.335,0.332,([0.308,0.355],[0.267,0.424])</t>
  </si>
  <si>
    <t xml:space="preserve">0.202,0.195,([0.185,0.208],[0.167,0.268])</t>
  </si>
  <si>
    <t xml:space="preserve">0.456,0.432,([0.381,0.494],[0.306,0.719])</t>
  </si>
  <si>
    <t xml:space="preserve">0.451,0.427,([0.379,0.484],[0.294,0.687])</t>
  </si>
  <si>
    <t xml:space="preserve">0.685,0.685,([0.654,0.724],[0.593,0.767])</t>
  </si>
  <si>
    <t xml:space="preserve">0.138,0.137,([0.122,0.152],[0.107,0.186])</t>
  </si>
  <si>
    <t xml:space="preserve">0.660,0.661,([0.625,0.693],[0.571,0.749])</t>
  </si>
  <si>
    <t xml:space="preserve">HZResults(hz=1.00060805644606, pval=0.0, normal=False)</t>
  </si>
  <si>
    <t xml:space="preserve">_id_51_epoch1170</t>
  </si>
  <si>
    <t xml:space="preserve">0.005,0.004,([0.002,0.006],[0.001,0.011])</t>
  </si>
  <si>
    <t xml:space="preserve">0.299,0.273,([0.231,0.329],[0.181,0.561])</t>
  </si>
  <si>
    <t xml:space="preserve">0.298,0.273,([0.232,0.333],[0.179,0.555])</t>
  </si>
  <si>
    <t xml:space="preserve">0.334,0.307,([0.260,0.369],[0.196,0.650])</t>
  </si>
  <si>
    <t xml:space="preserve">0.253,0.247,([0.231,0.267],[0.204,0.335])</t>
  </si>
  <si>
    <t xml:space="preserve">0.229,0.223,([0.210,0.240],[0.185,0.320])</t>
  </si>
  <si>
    <t xml:space="preserve">0.447,0.416,([0.366,0.475],[0.287,0.792])</t>
  </si>
  <si>
    <t xml:space="preserve">0.443,0.412,([0.363,0.480],[0.287,0.760])</t>
  </si>
  <si>
    <t xml:space="preserve">0.312,0.311,([0.297,0.330],[0.259,0.367])</t>
  </si>
  <si>
    <t xml:space="preserve">0.135,0.133,([0.121,0.147],[0.101,0.171])</t>
  </si>
  <si>
    <t xml:space="preserve">0.315,0.317,([0.292,0.333],[0.251,0.368])</t>
  </si>
  <si>
    <t xml:space="preserve">_id_51_epoch1999</t>
  </si>
  <si>
    <t xml:space="preserve">0.005,0.005,([0.003,0.006],[0.001,0.011])</t>
  </si>
  <si>
    <t xml:space="preserve">0.289,0.270,([0.236,0.315],[0.185,0.501])</t>
  </si>
  <si>
    <t xml:space="preserve">0.286,0.270,([0.234,0.312],[0.182,0.491])</t>
  </si>
  <si>
    <t xml:space="preserve">0.326,0.299,([0.263,0.351],[0.203,0.638])</t>
  </si>
  <si>
    <t xml:space="preserve">0.265,0.259,([0.243,0.280],[0.212,0.341])</t>
  </si>
  <si>
    <t xml:space="preserve">0.206,0.201,([0.189,0.213],[0.169,0.289])</t>
  </si>
  <si>
    <t xml:space="preserve">0.395,0.374,([0.331,0.418],[0.267,0.602])</t>
  </si>
  <si>
    <t xml:space="preserve">0.389,0.369,([0.327,0.415],[0.256,0.597])</t>
  </si>
  <si>
    <t xml:space="preserve">0.302,0.301,([0.284,0.320],[0.255,0.346])</t>
  </si>
  <si>
    <t xml:space="preserve">0.138,0.139,([0.120,0.152],[0.103,0.181])</t>
  </si>
  <si>
    <t xml:space="preserve">0.291,0.290,([0.276,0.305],[0.254,0.344])</t>
  </si>
  <si>
    <t xml:space="preserve">_id_73_epoch996</t>
  </si>
  <si>
    <t xml:space="preserve">0.004,0.003,([0.002,0.004],[0.001,0.010])</t>
  </si>
  <si>
    <t xml:space="preserve">0.002,0.001,([0.001,0.003],[0.001,0.006])</t>
  </si>
  <si>
    <t xml:space="preserve">0.287,0.262,([0.219,0.317],[0.161,0.584])</t>
  </si>
  <si>
    <t xml:space="preserve">0.284,0.261,([0.216,0.318],[0.160,0.570])</t>
  </si>
  <si>
    <t xml:space="preserve">0.311,0.288,([0.244,0.346],[0.183,0.573])</t>
  </si>
  <si>
    <t xml:space="preserve">0.270,0.267,([0.248,0.285],[0.220,0.350])</t>
  </si>
  <si>
    <t xml:space="preserve">0.244,0.240,([0.224,0.255],[0.199,0.332])</t>
  </si>
  <si>
    <t xml:space="preserve">0.420,0.396,([0.352,0.447],[0.284,0.653])</t>
  </si>
  <si>
    <t xml:space="preserve">0.413,0.389,([0.347,0.446],[0.281,0.665])</t>
  </si>
  <si>
    <t xml:space="preserve">0.427,0.424,([0.399,0.451],[0.370,0.508])</t>
  </si>
  <si>
    <t xml:space="preserve">0.135,0.136,([0.123,0.147],[0.106,0.164])</t>
  </si>
  <si>
    <t xml:space="preserve">0.426,0.429,([0.398,0.450],[0.367,0.486])</t>
  </si>
  <si>
    <t xml:space="preserve">id_73_epoch1999</t>
  </si>
  <si>
    <t xml:space="preserve">0.003,0.002,([0.002,0.003],[0.001,0.009])</t>
  </si>
  <si>
    <t xml:space="preserve">0.275,0.257,([0.221,0.302],[0.169,0.490])</t>
  </si>
  <si>
    <t xml:space="preserve">0.276,0.257,([0.220,0.303],[0.175,0.459])</t>
  </si>
  <si>
    <t xml:space="preserve">0.299,0.281,([0.243,0.330],[0.189,0.537])</t>
  </si>
  <si>
    <t xml:space="preserve">0.275,0.270,([0.253,0.291],[0.225,0.355])</t>
  </si>
  <si>
    <t xml:space="preserve">0.221,0.216,([0.203,0.230],[0.183,0.287])</t>
  </si>
  <si>
    <t xml:space="preserve">0.415,0.394,([0.347,0.441],[0.279,0.652])</t>
  </si>
  <si>
    <t xml:space="preserve">0.409,0.390,([0.347,0.436],[0.278,0.571])</t>
  </si>
  <si>
    <t xml:space="preserve">0.383,0.381,([0.357,0.402],[0.322,0.466])</t>
  </si>
  <si>
    <t xml:space="preserve">0.132,0.130,([0.117,0.145],[0.099,0.169])</t>
  </si>
  <si>
    <t xml:space="preserve">0.362,0.358,([0.344,0.381],[0.306,0.418])</t>
  </si>
  <si>
    <t xml:space="preserve">_id_47_epoch1578</t>
  </si>
  <si>
    <t xml:space="preserve">0.007,0.007,([0.005,0.009],[0.003,0.013])</t>
  </si>
  <si>
    <t xml:space="preserve">0.379,0.359,([0.316,0.412],[0.254,0.622])</t>
  </si>
  <si>
    <t xml:space="preserve">0.383,0.364,([0.322,0.419],[0.261,0.620])</t>
  </si>
  <si>
    <t xml:space="preserve">0.372,0.355,([0.317,0.402],[0.257,0.595])</t>
  </si>
  <si>
    <t xml:space="preserve">0.299,0.295,([0.274,0.316],[0.241,0.383])</t>
  </si>
  <si>
    <t xml:space="preserve">0.164,0.156,([0.148,0.167],[0.134,0.267])</t>
  </si>
  <si>
    <t xml:space="preserve">0.445,0.421,([0.381,0.472],[0.317,0.658])</t>
  </si>
  <si>
    <t xml:space="preserve">0.439,0.414,([0.375,0.468],[0.317,0.645])</t>
  </si>
  <si>
    <t xml:space="preserve">0.153,0.152,([0.138,0.165],[0.123,0.197])</t>
  </si>
  <si>
    <t xml:space="preserve">0.126,0.125,([0.112,0.137],[0.097,0.161])</t>
  </si>
  <si>
    <t xml:space="preserve">0.151,0.148,([0.141,0.160],[0.118,0.192])</t>
  </si>
  <si>
    <t xml:space="preserve">HZResults(hz=1.0000329643018504, pval=0.0006065915273747276, normal=False)</t>
  </si>
  <si>
    <t xml:space="preserve">_id_47_epoch1999</t>
  </si>
  <si>
    <t xml:space="preserve">0.344,0.324,([0.281,0.378],[0.223,0.581])</t>
  </si>
  <si>
    <t xml:space="preserve">0.351,0.333,([0.292,0.386],[0.222,0.582])</t>
  </si>
  <si>
    <t xml:space="preserve">0.338,0.323,([0.279,0.367],[0.217,0.542])</t>
  </si>
  <si>
    <t xml:space="preserve">0.300,0.295,([0.274,0.317],[0.242,0.383])</t>
  </si>
  <si>
    <t xml:space="preserve">0.160,0.152,([0.143,0.163],[0.130,0.255])</t>
  </si>
  <si>
    <t xml:space="preserve">0.404,0.379,([0.337,0.432],[0.268,0.636])</t>
  </si>
  <si>
    <t xml:space="preserve">0.398,0.376,([0.332,0.426],[0.259,0.617])</t>
  </si>
  <si>
    <t xml:space="preserve">0.149,0.148,([0.134,0.162],[0.114,0.197])</t>
  </si>
  <si>
    <t xml:space="preserve">0.127,0.125,([0.115,0.135],[0.099,0.163])</t>
  </si>
  <si>
    <t xml:space="preserve">0.147,0.147,([0.135,0.158],[0.117,0.191])</t>
  </si>
  <si>
    <t xml:space="preserve">HZResults(hz=1.0000313436896784, pval=0.0009246487805259518, normal=False)</t>
  </si>
  <si>
    <t xml:space="preserve">_id_490_epoch1373</t>
  </si>
  <si>
    <t xml:space="preserve">0.007,0.006,([0.005,0.008],[0.004,0.012])</t>
  </si>
  <si>
    <t xml:space="preserve">0.004,0.004,([0.003,0.005],[0.003,0.007]) </t>
  </si>
  <si>
    <t xml:space="preserve">0.003,0.002,([0.001,0.003],[0.001,0.008]) </t>
  </si>
  <si>
    <t xml:space="preserve">0.002,0.002,([0.001,0.002],[0.000,0.007]) </t>
  </si>
  <si>
    <t xml:space="preserve">0.230,0.208,([0.175,0.249],[0.135,0.464])</t>
  </si>
  <si>
    <t xml:space="preserve">0.226,0.205,([0.175,0.246],[0.132,0.482])</t>
  </si>
  <si>
    <t xml:space="preserve">0.261,0.240,([0.204,0.286],[0.155,0.520])</t>
  </si>
  <si>
    <t xml:space="preserve">0.245,0.240,([0.225,0.258],[0.198,0.326])</t>
  </si>
  <si>
    <t xml:space="preserve">0.232,0.226,([0.212,0.244],[0.188,0.317])</t>
  </si>
  <si>
    <t xml:space="preserve">0.370,0.349,([0.311,0.388],[0.256,0.599])</t>
  </si>
  <si>
    <t xml:space="preserve">0.363,0.341,([0.306,0.386],[0.251,0.604])</t>
  </si>
  <si>
    <t xml:space="preserve">0.289,0.286,([0.269,0.304],[0.243,0.350])</t>
  </si>
  <si>
    <t xml:space="preserve">0.132,0.133,([0.121,0.145],[0.104,0.162])</t>
  </si>
  <si>
    <t xml:space="preserve">0.288,0.286,([0.273,0.305],[0.244,0.338])</t>
  </si>
  <si>
    <t xml:space="preserve">_id_490_epoch1999</t>
  </si>
  <si>
    <t xml:space="preserve">0.008,0.008,([0.006,0.009],[0.005,0.012])</t>
  </si>
  <si>
    <t xml:space="preserve">0.002,0.002,([0.002,0.003],[0.001,0.006])</t>
  </si>
  <si>
    <t xml:space="preserve">0.219,0.196,([0.169,0.236],[0.129,0.440])</t>
  </si>
  <si>
    <t xml:space="preserve">0.217,0.198,([0.168,0.237],[0.128,0.445])</t>
  </si>
  <si>
    <t xml:space="preserve">0.258,0.233,([0.196,0.283],[0.150,0.532])</t>
  </si>
  <si>
    <t xml:space="preserve">0.246,0.242,([0.226,0.259],[0.200,0.327])</t>
  </si>
  <si>
    <t xml:space="preserve">0.231,0.225,([0.210,0.242],[0.185,0.301])</t>
  </si>
  <si>
    <t xml:space="preserve">0.383,0.359,([0.320,0.404],[0.261,0.632])</t>
  </si>
  <si>
    <t xml:space="preserve">0.378,0.356,([0.316,0.403],[0.247,0.592])</t>
  </si>
  <si>
    <t xml:space="preserve">0.305,0.303,([0.284,0.326],[0.247,0.375])</t>
  </si>
  <si>
    <t xml:space="preserve">0.134,0.134,([0.121,0.145],[0.103,0.178])</t>
  </si>
  <si>
    <t xml:space="preserve">0.290,0.289,([0.269,0.308],[0.243,0.346])</t>
  </si>
  <si>
    <t xml:space="preserve">_id_48_epoch1643</t>
  </si>
  <si>
    <t xml:space="preserve">0.006,0.005,([0.004,0.007],[0.003,0.013])</t>
  </si>
  <si>
    <t xml:space="preserve">0.003,0.003,([0.002,0.004],[0.001,0.010])</t>
  </si>
  <si>
    <t xml:space="preserve">0.443,0.430,([0.388,0.480],[0.319,0.633])</t>
  </si>
  <si>
    <t xml:space="preserve">0.446,0.436,([0.390,0.483],[0.320,0.626])</t>
  </si>
  <si>
    <t xml:space="preserve">0.445,0.431,([0.389,0.483],[0.318,0.636])</t>
  </si>
  <si>
    <t xml:space="preserve">0.305,0.300,([0.280,0.323],[0.247,0.389])</t>
  </si>
  <si>
    <t xml:space="preserve">0.139,0.131,([0.124,0.138],[0.114,0.269])</t>
  </si>
  <si>
    <t xml:space="preserve">0.501,0.479,([0.433,0.533],[0.355,0.736])</t>
  </si>
  <si>
    <t xml:space="preserve">0.491,0.473,([0.422,0.524],[0.348,0.726])</t>
  </si>
  <si>
    <t xml:space="preserve">0.136,0.134,([0.122,0.150],[0.103,0.184])</t>
  </si>
  <si>
    <t xml:space="preserve">0.125,0.124,([0.113,0.134],[0.090,0.171])</t>
  </si>
  <si>
    <t xml:space="preserve">0.133,0.129,([0.120,0.142],[0.104,0.176])</t>
  </si>
  <si>
    <t xml:space="preserve">HZResults(hz=1.000071409789262, pval=4.1809054709192777e-10, normal=False)</t>
  </si>
  <si>
    <t xml:space="preserve">_id_48_epoch1999</t>
  </si>
  <si>
    <t xml:space="preserve">0.360,0.342,([0.303,0.391],[0.240,0.575])</t>
  </si>
  <si>
    <t xml:space="preserve">0.369,0.353,([0.313,0.407],[0.241,0.587])</t>
  </si>
  <si>
    <t xml:space="preserve">0.366,0.347,([0.308,0.397],[0.241,0.571])</t>
  </si>
  <si>
    <t xml:space="preserve">0.306,0.302,([0.282,0.325],[0.248,0.393])</t>
  </si>
  <si>
    <t xml:space="preserve">0.135,0.125,([0.119,0.132],[0.109,0.256])</t>
  </si>
  <si>
    <t xml:space="preserve">0.405,0.379,([0.339,0.432],[0.273,0.641])</t>
  </si>
  <si>
    <t xml:space="preserve">0.400,0.376,([0.333,0.426],[0.268,0.619])</t>
  </si>
  <si>
    <t xml:space="preserve">0.142,0.140,([0.125,0.154],[0.108,0.189])</t>
  </si>
  <si>
    <t xml:space="preserve">0.130,0.130,([0.113,0.143],[0.097,0.174])</t>
  </si>
  <si>
    <t xml:space="preserve">0.141,0.137,([0.124,0.153],[0.099,0.199])</t>
  </si>
  <si>
    <t xml:space="preserve">HZResults(hz=1.0000692792350747, pval=1.1358908225483665e-09, normal=False)</t>
  </si>
  <si>
    <t xml:space="preserve">_id_730_epoch1419</t>
  </si>
  <si>
    <t xml:space="preserve">0.006,0.005,([0.005,0.006],[0.003,0.008])</t>
  </si>
  <si>
    <t xml:space="preserve">0.385,0.366,([0.313,0.427],[0.245,0.633])</t>
  </si>
  <si>
    <t xml:space="preserve">0.389,0.371,([0.318,0.434],[0.238,0.631])</t>
  </si>
  <si>
    <t xml:space="preserve">0.412,0.398,([0.344,0.466],[0.262,0.627])</t>
  </si>
  <si>
    <t xml:space="preserve">0.344,0.340,([0.315,0.368],[0.271,0.437])</t>
  </si>
  <si>
    <t xml:space="preserve">0.234,0.228,([0.214,0.244],[0.193,0.318])</t>
  </si>
  <si>
    <t xml:space="preserve">0.499,0.475,([0.417,0.545],[0.330,0.760])</t>
  </si>
  <si>
    <t xml:space="preserve">0.492,0.468,([0.408,0.540],[0.316,0.745])</t>
  </si>
  <si>
    <t xml:space="preserve">0.981,0.980,([0.939,1.013],[0.896,1.108])</t>
  </si>
  <si>
    <t xml:space="preserve">0.141,0.142,([0.131,0.154],[0.114,0.170])</t>
  </si>
  <si>
    <t xml:space="preserve">0.971,0.971,([0.934,1.016],[0.863,1.078])</t>
  </si>
  <si>
    <t xml:space="preserve">_id_730_epoch1999</t>
  </si>
  <si>
    <t xml:space="preserve">0.004,0.003,([0.002,0.004],[0.001,0.009])</t>
  </si>
  <si>
    <t xml:space="preserve">0.378,0.362,([0.311,0.422],[0.245,0.601])</t>
  </si>
  <si>
    <t xml:space="preserve">0.386,0.372,([0.317,0.434],[0.241,0.605])</t>
  </si>
  <si>
    <t xml:space="preserve">0.413,0.398,([0.346,0.468],[0.261,0.629])</t>
  </si>
  <si>
    <t xml:space="preserve">0.349,0.345,([0.320,0.374],[0.276,0.446])</t>
  </si>
  <si>
    <t xml:space="preserve">0.226,0.220,([0.207,0.234],[0.186,0.299])</t>
  </si>
  <si>
    <t xml:space="preserve">0.506,0.481,([0.425,0.554],[0.336,0.768])</t>
  </si>
  <si>
    <t xml:space="preserve">0.501,0.481,([0.420,0.548],[0.328,0.753])</t>
  </si>
  <si>
    <t xml:space="preserve">1.070,1.059,([1.025,1.105],[0.980,1.202])</t>
  </si>
  <si>
    <t xml:space="preserve">0.143,0.143,([0.131,0.155],[0.113,0.187])</t>
  </si>
  <si>
    <t xml:space="preserve">1.033,1.025,([0.998,1.064],[0.939,1.149])</t>
  </si>
  <si>
    <t xml:space="preserve">_id_61_epoch1906</t>
  </si>
  <si>
    <t xml:space="preserve">0.149,0.148,([0.142,0.155],[0.131,0.171])</t>
  </si>
  <si>
    <t xml:space="preserve">0.086,0.086,([0.077,0.093],[0.064,0.110])</t>
  </si>
  <si>
    <t xml:space="preserve">0.284,0.267,([0.235,0.307],[0.189,0.479])</t>
  </si>
  <si>
    <t xml:space="preserve">0.285,0.269,([0.237,0.309],[0.187,0.495])</t>
  </si>
  <si>
    <t xml:space="preserve">1.149,0.922,([0.696,1.438],[0.448,2.744])</t>
  </si>
  <si>
    <t xml:space="preserve">0.279,0.274,([0.254,0.295],[0.225,0.362])</t>
  </si>
  <si>
    <t xml:space="preserve">0.220,0.215,([0.204,0.228],[0.183,0.304])</t>
  </si>
  <si>
    <t xml:space="preserve">0.432,0.409,([0.364,0.461],[0.286,0.669])</t>
  </si>
  <si>
    <t xml:space="preserve">0.422,0.399,([0.356,0.451],[0.281,0.679])</t>
  </si>
  <si>
    <t xml:space="preserve">4.509,4.500,([4.450,4.576],[4.351,4.676])</t>
  </si>
  <si>
    <t xml:space="preserve">0.157,0.157,([0.147,0.168],[0.132,0.184])</t>
  </si>
  <si>
    <t xml:space="preserve">4.498,4.496,([4.441,4.558],[4.350,4.656])</t>
  </si>
  <si>
    <t xml:space="preserve">_id_61_epoch1999</t>
  </si>
  <si>
    <t xml:space="preserve">0.168,0.166,([0.161,0.173],[0.152,0.190])</t>
  </si>
  <si>
    <t xml:space="preserve">0.101,0.100,([0.093,0.108],[0.078,0.124])</t>
  </si>
  <si>
    <t xml:space="preserve">0.284,0.269,([0.237,0.308],[0.187,0.462])</t>
  </si>
  <si>
    <t xml:space="preserve">0.286,0.270,([0.237,0.311],[0.186,0.466])</t>
  </si>
  <si>
    <t xml:space="preserve">1.126,0.924,([0.689,1.416],[0.456,2.685])</t>
  </si>
  <si>
    <t xml:space="preserve">0.278,0.273,([0.254,0.294],[0.225,0.361])</t>
  </si>
  <si>
    <t xml:space="preserve">0.220,0.214,([0.203,0.226],[0.183,0.296])</t>
  </si>
  <si>
    <t xml:space="preserve">0.432,0.411,([0.364,0.461],[0.287,0.660])</t>
  </si>
  <si>
    <t xml:space="preserve">0.425,0.402,([0.356,0.455],[0.283,0.658])</t>
  </si>
  <si>
    <t xml:space="preserve">4.597,4.603,([4.532,4.656],[4.430,4.784])</t>
  </si>
  <si>
    <t xml:space="preserve">0.159,0.158,([0.147,0.168],[0.131,0.198])</t>
  </si>
  <si>
    <t xml:space="preserve">4.591,4.589,([4.533,4.636],[4.448,4.773])</t>
  </si>
  <si>
    <t xml:space="preserve">_id_610_epoch1372</t>
  </si>
  <si>
    <t xml:space="preserve">0.010,0.010,([0.008,0.012],[0.006,0.015])</t>
  </si>
  <si>
    <t xml:space="preserve">0.004,0.003,([0.002,0.005],[0.001,0.008])</t>
  </si>
  <si>
    <t xml:space="preserve">0.294,0.271,([0.225,0.335],[0.163,0.538])</t>
  </si>
  <si>
    <t xml:space="preserve">0.291,0.269,([0.222,0.332],[0.165,0.530])</t>
  </si>
  <si>
    <t xml:space="preserve">0.377,0.339,([0.279,0.425],[0.205,0.806])</t>
  </si>
  <si>
    <t xml:space="preserve">0.243,0.237,([0.222,0.256],[0.197,0.324])</t>
  </si>
  <si>
    <t xml:space="preserve">0.211,0.206,([0.194,0.219],[0.173,0.301])</t>
  </si>
  <si>
    <t xml:space="preserve">0.416,0.389,([0.340,0.447],[0.268,0.699])</t>
  </si>
  <si>
    <t xml:space="preserve">0.409,0.384,([0.334,0.444],[0.266,0.673])</t>
  </si>
  <si>
    <t xml:space="preserve">0.586,0.582,([0.561,0.617],[0.517,0.665])</t>
  </si>
  <si>
    <t xml:space="preserve">0.137,0.138,([0.126,0.150],[0.109,0.167])</t>
  </si>
  <si>
    <t xml:space="preserve">0.587,0.589,([0.559,0.613],[0.520,0.655])</t>
  </si>
  <si>
    <t xml:space="preserve">_id_610_epoch1999</t>
  </si>
  <si>
    <t xml:space="preserve">0.015,0.015,([0.013,0.017],[0.010,0.022])</t>
  </si>
  <si>
    <t xml:space="preserve">0.006,0.006,([0.004,0.008],[0.003,0.013])</t>
  </si>
  <si>
    <t xml:space="preserve">0.285,0.262,([0.219,0.324],[0.162,0.524])</t>
  </si>
  <si>
    <t xml:space="preserve">0.283,0.263,([0.215,0.322],[0.159,0.517])</t>
  </si>
  <si>
    <t xml:space="preserve">0.372,0.332,([0.274,0.417],[0.205,0.831])</t>
  </si>
  <si>
    <t xml:space="preserve">0.245,0.240,([0.224,0.258],[0.198,0.325])</t>
  </si>
  <si>
    <t xml:space="preserve">0.207,0.200,([0.190,0.213],[0.169,0.282])</t>
  </si>
  <si>
    <t xml:space="preserve">0.402,0.378,([0.331,0.431],[0.263,0.666])</t>
  </si>
  <si>
    <t xml:space="preserve">0.396,0.370,([0.325,0.426],[0.257,0.641])</t>
  </si>
  <si>
    <t xml:space="preserve">0.606,0.604,([0.578,0.630],[0.532,0.706])</t>
  </si>
  <si>
    <t xml:space="preserve">0.139,0.139,([0.127,0.151],[0.108,0.183])</t>
  </si>
  <si>
    <t xml:space="preserve">0.587,0.581,([0.560,0.608],[0.528,0.686])</t>
  </si>
  <si>
    <t xml:space="preserve">_id_58_epoch1599</t>
  </si>
  <si>
    <t xml:space="preserve">0.015,0.015,([0.013,0.017],[0.009,0.021])</t>
  </si>
  <si>
    <t xml:space="preserve">0.005,0.005,([0.003,0.006],[0.002,0.011])</t>
  </si>
  <si>
    <t xml:space="preserve">0.330,0.305,([0.255,0.370],[0.194,0.610])</t>
  </si>
  <si>
    <t xml:space="preserve">0.329,0.307,([0.258,0.373],[0.194,0.594])</t>
  </si>
  <si>
    <t xml:space="preserve">0.483,0.418,([0.335,0.537],[0.239,1.180])</t>
  </si>
  <si>
    <t xml:space="preserve">0.274,0.269,([0.251,0.290],[0.220,0.354])</t>
  </si>
  <si>
    <t xml:space="preserve">0.205,0.200,([0.187,0.214],[0.167,0.292])</t>
  </si>
  <si>
    <t xml:space="preserve">0.426,0.399,([0.347,0.463],[0.276,0.727])</t>
  </si>
  <si>
    <t xml:space="preserve">0.418,0.390,([0.338,0.456],[0.271,0.686])</t>
  </si>
  <si>
    <t xml:space="preserve">1.163,1.167,([1.118,1.200],[1.062,1.282])</t>
  </si>
  <si>
    <t xml:space="preserve">0.147,0.147,([0.135,0.156],[0.113,0.188])</t>
  </si>
  <si>
    <t xml:space="preserve">1.146,1.150,([1.095,1.190],[1.024,1.282])</t>
  </si>
  <si>
    <t xml:space="preserve">HZResults(hz=1.0000302406220618, pval=0.001222139728526433, normal=False)</t>
  </si>
  <si>
    <t xml:space="preserve">_id_58_epoch1999</t>
  </si>
  <si>
    <t xml:space="preserve">0.022,0.021,([0.019,0.025],[0.015,0.029])</t>
  </si>
  <si>
    <t xml:space="preserve">0.008,0.007,([0.006,0.009],[0.004,0.013])</t>
  </si>
  <si>
    <t xml:space="preserve">0.332,0.309,([0.259,0.372],[0.194,0.594])</t>
  </si>
  <si>
    <t xml:space="preserve">0.332,0.313,([0.261,0.373],[0.198,0.585])</t>
  </si>
  <si>
    <t xml:space="preserve">0.486,0.417,([0.337,0.537],[0.241,1.241])</t>
  </si>
  <si>
    <t xml:space="preserve">0.275,0.270,([0.252,0.291],[0.221,0.354])</t>
  </si>
  <si>
    <t xml:space="preserve">0.203,0.197,([0.185,0.211],[0.165,0.281])</t>
  </si>
  <si>
    <t xml:space="preserve">0.431,0.404,([0.353,0.467],[0.283,0.726])</t>
  </si>
  <si>
    <t xml:space="preserve">0.424,0.397,([0.349,0.460],[0.273,0.680])</t>
  </si>
  <si>
    <t xml:space="preserve">1.158,1.163,([1.104,1.209],[1.029,1.265])</t>
  </si>
  <si>
    <t xml:space="preserve">0.143,0.142,([0.127,0.157],[0.112,0.190])</t>
  </si>
  <si>
    <t xml:space="preserve">1.114,1.108,([1.068,1.168],[0.992,1.216])</t>
  </si>
  <si>
    <t xml:space="preserve">HZResults(hz=1.0000300289341997, pval=0.001288394240645305, normal=False)</t>
  </si>
  <si>
    <t xml:space="preserve">_id_70_epoch1937</t>
  </si>
  <si>
    <t xml:space="preserve">0.040,0.039,([0.035,0.043],[0.031,0.052])</t>
  </si>
  <si>
    <t xml:space="preserve">0.014,0.013,([0.011,0.016],[0.008,0.021])</t>
  </si>
  <si>
    <t xml:space="preserve">0.422,0.404,([0.352,0.470],[0.269,0.661])</t>
  </si>
  <si>
    <t xml:space="preserve">0.429,0.418,([0.354,0.485],[0.276,0.649])</t>
  </si>
  <si>
    <t xml:space="preserve">0.631,0.529,([0.409,0.765],[0.280,1.491])</t>
  </si>
  <si>
    <t xml:space="preserve">0.417,0.411,([0.380,0.448],[0.326,0.542])</t>
  </si>
  <si>
    <t xml:space="preserve">0.231,0.226,([0.208,0.245],[0.181,0.323])</t>
  </si>
  <si>
    <t xml:space="preserve">0.537,0.517,([0.452,0.587],[0.357,0.810])</t>
  </si>
  <si>
    <t xml:space="preserve">0.526,0.506,([0.440,0.582],[0.347,0.795])</t>
  </si>
  <si>
    <t xml:space="preserve">0.303,0.302,([0.291,0.313],[0.262,0.347])</t>
  </si>
  <si>
    <t xml:space="preserve">0.131,0.130,([0.118,0.141],[0.095,0.173])</t>
  </si>
  <si>
    <t xml:space="preserve">0.298,0.296,([0.287,0.305],[0.265,0.340])</t>
  </si>
  <si>
    <t xml:space="preserve">HZResults(hz=1.0019135270119142, pval=0.0, normal=False)</t>
  </si>
  <si>
    <t xml:space="preserve">_id_70_epoch1999</t>
  </si>
  <si>
    <t xml:space="preserve">0.032,0.033,([0.029,0.035],[0.023,0.040])</t>
  </si>
  <si>
    <t xml:space="preserve">0.015,0.015,([0.012,0.017],[0.009,0.022])</t>
  </si>
  <si>
    <t xml:space="preserve">0.424,0.404,([0.353,0.474],[0.267,0.661])</t>
  </si>
  <si>
    <t xml:space="preserve">0.435,0.422,([0.363,0.489],[0.279,0.656])</t>
  </si>
  <si>
    <t xml:space="preserve">0.637,0.541,([0.414,0.774],[0.285,1.470])</t>
  </si>
  <si>
    <t xml:space="preserve">0.417,0.411,([0.379,0.448],[0.325,0.543])</t>
  </si>
  <si>
    <t xml:space="preserve">0.232,0.226,([0.209,0.244],[0.181,0.312])</t>
  </si>
  <si>
    <t xml:space="preserve">0.533,0.512,([0.448,0.581],[0.352,0.812])</t>
  </si>
  <si>
    <t xml:space="preserve">0.528,0.508,([0.440,0.580],[0.350,0.791])</t>
  </si>
  <si>
    <t xml:space="preserve">0.301,0.301,([0.286,0.312],[0.269,0.357])</t>
  </si>
  <si>
    <t xml:space="preserve">0.301,0.300,([0.285,0.315],[0.263,0.348])</t>
  </si>
  <si>
    <t xml:space="preserve">HZResults(hz=1.001916177469862, pval=0.0, normal=False)</t>
  </si>
  <si>
    <t xml:space="preserve">_id_440_epoch1029</t>
  </si>
  <si>
    <t xml:space="preserve">0.303,0.285,([0.249,0.332],[0.195,0.500])</t>
  </si>
  <si>
    <t xml:space="preserve">0.300,0.286,([0.247,0.330],[0.196,0.485])</t>
  </si>
  <si>
    <t xml:space="preserve">0.377,0.338,([0.291,0.403],[0.219,0.842])</t>
  </si>
  <si>
    <t xml:space="preserve">0.272,0.268,([0.250,0.286],[0.219,0.355])</t>
  </si>
  <si>
    <t xml:space="preserve">0.251,0.246,([0.231,0.263],[0.204,0.326])</t>
  </si>
  <si>
    <t xml:space="preserve">0.520,0.493,([0.433,0.564],[0.344,0.825])</t>
  </si>
  <si>
    <t xml:space="preserve">0.511,0.488,([0.431,0.557],[0.337,0.800])</t>
  </si>
  <si>
    <t xml:space="preserve">0.857,0.853,([0.823,0.896],[0.725,0.969])</t>
  </si>
  <si>
    <t xml:space="preserve">0.140,0.139,([0.127,0.152],[0.109,0.177])</t>
  </si>
  <si>
    <t xml:space="preserve">0.844,0.842,([0.801,0.878],[0.735,0.966])</t>
  </si>
  <si>
    <t xml:space="preserve">HZResults(hz=1.0000156171473584, pval=0.0270372868864066, normal=False)</t>
  </si>
  <si>
    <t xml:space="preserve">_id_440_epoch1999</t>
  </si>
  <si>
    <t xml:space="preserve">0.008,0.007,([0.006,0.009],[0.004,0.012])</t>
  </si>
  <si>
    <t xml:space="preserve">0.274,0.253,([0.216,0.302],[0.165,0.480])</t>
  </si>
  <si>
    <t xml:space="preserve">0.272,0.252,([0.214,0.303],[0.162,0.504])</t>
  </si>
  <si>
    <t xml:space="preserve">0.362,0.325,([0.271,0.401],[0.196,0.761])</t>
  </si>
  <si>
    <t xml:space="preserve">0.269,0.264,([0.247,0.283],[0.217,0.350])</t>
  </si>
  <si>
    <t xml:space="preserve">0.237,0.232,([0.218,0.248],[0.194,0.307])</t>
  </si>
  <si>
    <t xml:space="preserve">0.433,0.407,([0.361,0.465],[0.287,0.688])</t>
  </si>
  <si>
    <t xml:space="preserve">0.426,0.403,([0.357,0.457],[0.282,0.649])</t>
  </si>
  <si>
    <t xml:space="preserve">0.763,0.764,([0.724,0.787],[0.660,0.905])</t>
  </si>
  <si>
    <t xml:space="preserve">0.139,0.137,([0.123,0.152],[0.103,0.178])</t>
  </si>
  <si>
    <t xml:space="preserve">0.733,0.736,([0.698,0.762],[0.624,0.865])</t>
  </si>
  <si>
    <t xml:space="preserve">HZResults(hz=1.000005361604994, pval=0.12465133128631578, normal=True)</t>
  </si>
  <si>
    <t xml:space="preserve">_id_460_epoch1568</t>
  </si>
  <si>
    <t xml:space="preserve">0.013,0.013,([0.010,0.015],[0.007,0.018])</t>
  </si>
  <si>
    <t xml:space="preserve">0.004,0.004,([0.003,0.005],[0.001,0.012])</t>
  </si>
  <si>
    <t xml:space="preserve">0.294,0.280,([0.243,0.323],[0.188,0.469])</t>
  </si>
  <si>
    <t xml:space="preserve">0.297,0.284,([0.244,0.330],[0.191,0.476])</t>
  </si>
  <si>
    <t xml:space="preserve">0.283,0.268,([0.234,0.311],[0.182,0.477])</t>
  </si>
  <si>
    <t xml:space="preserve">0.321,0.316,([0.295,0.342],[0.257,0.407])</t>
  </si>
  <si>
    <t xml:space="preserve">0.255,0.249,([0.232,0.270],[0.206,0.339])</t>
  </si>
  <si>
    <t xml:space="preserve">0.499,0.472,([0.413,0.544],[0.325,0.775])</t>
  </si>
  <si>
    <t xml:space="preserve">0.491,0.469,([0.409,0.540],[0.319,0.758])</t>
  </si>
  <si>
    <t xml:space="preserve">0.235,0.234,([0.217,0.249],[0.192,0.283])</t>
  </si>
  <si>
    <t xml:space="preserve">0.128,0.128,([0.116,0.141],[0.097,0.166])</t>
  </si>
  <si>
    <t xml:space="preserve">0.231,0.230,([0.214,0.246],[0.191,0.274])</t>
  </si>
  <si>
    <t xml:space="preserve">HZResults(hz=1.0000974743505822, pval=2.6290785256137916e-16, normal=False)</t>
  </si>
  <si>
    <t xml:space="preserve">_id_460_epoch1999</t>
  </si>
  <si>
    <t xml:space="preserve">0.010,0.010,([0.008,0.012],[0.005,0.017])</t>
  </si>
  <si>
    <t xml:space="preserve">0.288,0.272,([0.237,0.315],[0.184,0.471])</t>
  </si>
  <si>
    <t xml:space="preserve">0.293,0.278,([0.241,0.324],[0.185,0.483])</t>
  </si>
  <si>
    <t xml:space="preserve">0.278,0.262,([0.226,0.303],[0.174,0.454])</t>
  </si>
  <si>
    <t xml:space="preserve">0.254,0.248,([0.230,0.268],[0.203,0.334])</t>
  </si>
  <si>
    <t xml:space="preserve">0.467,0.443,([0.390,0.508],[0.307,0.713])</t>
  </si>
  <si>
    <t xml:space="preserve">0.462,0.439,([0.385,0.504],[0.296,0.699])</t>
  </si>
  <si>
    <t xml:space="preserve">0.238,0.237,([0.223,0.250],[0.196,0.286])</t>
  </si>
  <si>
    <t xml:space="preserve">0.127,0.126,([0.112,0.141],[0.091,0.167])</t>
  </si>
  <si>
    <t xml:space="preserve">0.228,0.224,([0.210,0.243],[0.192,0.278])</t>
  </si>
  <si>
    <t xml:space="preserve">HZResults(hz=1.0000940549906288, pval=2.125922006697312e-15, normal=False)</t>
  </si>
  <si>
    <t xml:space="preserve">_id_500_epoch1875</t>
  </si>
  <si>
    <t xml:space="preserve">0.302,0.276,([0.229,0.342],[0.169,0.575])</t>
  </si>
  <si>
    <t xml:space="preserve">0.296,0.272,([0.228,0.332],[0.165,0.544])</t>
  </si>
  <si>
    <t xml:space="preserve">0.319,0.291,([0.246,0.360],[0.188,0.620])</t>
  </si>
  <si>
    <t xml:space="preserve">0.250,0.244,([0.229,0.263],[0.203,0.328])</t>
  </si>
  <si>
    <t xml:space="preserve">0.210,0.205,([0.193,0.219],[0.172,0.281])</t>
  </si>
  <si>
    <t xml:space="preserve">0.398,0.372,([0.326,0.426],[0.261,0.661])</t>
  </si>
  <si>
    <t xml:space="preserve">0.387,0.364,([0.320,0.417],[0.253,0.602])</t>
  </si>
  <si>
    <t xml:space="preserve">0.164,0.161,([0.150,0.179],[0.127,0.217])</t>
  </si>
  <si>
    <t xml:space="preserve">0.132,0.128,([0.114,0.146],[0.096,0.178])</t>
  </si>
  <si>
    <t xml:space="preserve">0.167,0.164,([0.149,0.182],[0.126,0.225])</t>
  </si>
  <si>
    <t xml:space="preserve">_id_500_epoch1999</t>
  </si>
  <si>
    <t xml:space="preserve">0.005,0.005,([0.004,0.006],[0.003,0.010])</t>
  </si>
  <si>
    <t xml:space="preserve">0.304,0.278,([0.232,0.343],[0.172,0.567])</t>
  </si>
  <si>
    <t xml:space="preserve">0.298,0.273,([0.230,0.337],[0.169,0.542])</t>
  </si>
  <si>
    <t xml:space="preserve">0.321,0.295,([0.246,0.357],[0.189,0.599])</t>
  </si>
  <si>
    <t xml:space="preserve">0.251,0.245,([0.229,0.264],[0.203,0.327])</t>
  </si>
  <si>
    <t xml:space="preserve">0.209,0.203,([0.192,0.217],[0.171,0.290])</t>
  </si>
  <si>
    <t xml:space="preserve">0.401,0.375,([0.329,0.427],[0.262,0.679])</t>
  </si>
  <si>
    <t xml:space="preserve">0.393,0.367,([0.323,0.420],[0.256,0.591])</t>
  </si>
  <si>
    <t xml:space="preserve">0.165,0.165,([0.151,0.180],[0.118,0.210])</t>
  </si>
  <si>
    <t xml:space="preserve">0.129,0.129,([0.115,0.140],[0.097,0.168])</t>
  </si>
  <si>
    <t xml:space="preserve">0.160,0.163,([0.143,0.174],[0.118,0.207])</t>
  </si>
  <si>
    <t xml:space="preserve">_id_510_epoch1965</t>
  </si>
  <si>
    <t xml:space="preserve">0.297,0.278,([0.243,0.323],[0.191,0.523])</t>
  </si>
  <si>
    <t xml:space="preserve">0.286,0.270,([0.235,0.310],[0.182,0.514])</t>
  </si>
  <si>
    <t xml:space="preserve">0.316,0.299,([0.262,0.340],[0.205,0.575])</t>
  </si>
  <si>
    <t xml:space="preserve">0.267,0.263,([0.245,0.283],[0.215,0.352])</t>
  </si>
  <si>
    <t xml:space="preserve">0.189,0.183,([0.173,0.195],[0.159,0.264])</t>
  </si>
  <si>
    <t xml:space="preserve">0.374,0.350,([0.315,0.392],[0.256,0.588])</t>
  </si>
  <si>
    <t xml:space="preserve">0.363,0.345,([0.309,0.381],[0.253,0.524])</t>
  </si>
  <si>
    <t xml:space="preserve">0.155,0.155,([0.139,0.169],[0.116,0.196])</t>
  </si>
  <si>
    <t xml:space="preserve">0.129,0.129,([0.114,0.140],[0.097,0.166])</t>
  </si>
  <si>
    <t xml:space="preserve">0.152,0.148,([0.137,0.165],[0.113,0.206])</t>
  </si>
  <si>
    <t xml:space="preserve">_id_510_epoch1999</t>
  </si>
  <si>
    <t xml:space="preserve">0.298,0.277,([0.244,0.323],[0.192,0.519])</t>
  </si>
  <si>
    <t xml:space="preserve">0.289,0.271,([0.238,0.311],[0.186,0.485])</t>
  </si>
  <si>
    <t xml:space="preserve">0.316,0.297,([0.263,0.341],[0.208,0.531])</t>
  </si>
  <si>
    <t xml:space="preserve">0.268,0.263,([0.245,0.283],[0.215,0.352])</t>
  </si>
  <si>
    <t xml:space="preserve">0.190,0.184,([0.174,0.194],[0.158,0.275])</t>
  </si>
  <si>
    <t xml:space="preserve">0.379,0.355,([0.320,0.397],[0.261,0.585])</t>
  </si>
  <si>
    <t xml:space="preserve">0.372,0.350,([0.315,0.388],[0.259,0.519])</t>
  </si>
  <si>
    <t xml:space="preserve">0.159,0.156,([0.145,0.173],[0.122,0.203])</t>
  </si>
  <si>
    <t xml:space="preserve">0.128,0.125,([0.114,0.138],[0.095,0.167])</t>
  </si>
  <si>
    <t xml:space="preserve">0.151,0.146,([0.132,0.167],[0.115,0.204])</t>
  </si>
  <si>
    <t xml:space="preserve">_id_79_epoch1646</t>
  </si>
  <si>
    <t xml:space="preserve">0.295,0.273,([0.225,0.331],[0.166,0.531])</t>
  </si>
  <si>
    <t xml:space="preserve">0.290,0.267,([0.223,0.329],[0.167,0.534])</t>
  </si>
  <si>
    <t xml:space="preserve">0.322,0.295,([0.246,0.359],[0.181,0.594])</t>
  </si>
  <si>
    <t xml:space="preserve">0.252,0.247,([0.231,0.265],[0.204,0.328])</t>
  </si>
  <si>
    <t xml:space="preserve">0.209,0.203,([0.192,0.216],[0.174,0.300])</t>
  </si>
  <si>
    <t xml:space="preserve">0.400,0.375,([0.329,0.429],[0.261,0.677])</t>
  </si>
  <si>
    <t xml:space="preserve">0.392,0.366,([0.322,0.425],[0.256,0.633])</t>
  </si>
  <si>
    <t xml:space="preserve">0.224,0.220,([0.206,0.244],[0.173,0.272])</t>
  </si>
  <si>
    <t xml:space="preserve">0.135,0.134,([0.123,0.145],[0.100,0.177])</t>
  </si>
  <si>
    <t xml:space="preserve">0.225,0.225,([0.206,0.244],[0.174,0.279])</t>
  </si>
  <si>
    <t xml:space="preserve">HZResults(hz=0.9999976177447601, pval=0.2852031382062469, normal=True)</t>
  </si>
  <si>
    <t xml:space="preserve">_id_79_epoch1999</t>
  </si>
  <si>
    <t xml:space="preserve">0.297,0.276,([0.228,0.331],[0.170,0.542])</t>
  </si>
  <si>
    <t xml:space="preserve">0.293,0.270,([0.224,0.334],[0.167,0.545])</t>
  </si>
  <si>
    <t xml:space="preserve">0.323,0.301,([0.249,0.361],[0.182,0.606])</t>
  </si>
  <si>
    <t xml:space="preserve">0.253,0.248,([0.232,0.267],[0.206,0.332])</t>
  </si>
  <si>
    <t xml:space="preserve">0.208,0.201,([0.191,0.214],[0.172,0.286])</t>
  </si>
  <si>
    <t xml:space="preserve">0.394,0.367,([0.324,0.422],[0.262,0.663])</t>
  </si>
  <si>
    <t xml:space="preserve">0.388,0.363,([0.320,0.417],[0.248,0.626])</t>
  </si>
  <si>
    <t xml:space="preserve">0.240,0.238,([0.218,0.258],[0.191,0.314])</t>
  </si>
  <si>
    <t xml:space="preserve">0.131,0.131,([0.115,0.145],[0.100,0.180])</t>
  </si>
  <si>
    <t xml:space="preserve">0.226,0.225,([0.204,0.241],[0.174,0.290])</t>
  </si>
  <si>
    <t xml:space="preserve">HZResults(hz=0.9999974591727407, pval=0.28928235472698227, normal=True)</t>
  </si>
  <si>
    <t xml:space="preserve">_id_80_epoch1752</t>
  </si>
  <si>
    <t xml:space="preserve">0.005,0.004,([0.004,0.006],[0.003,0.010])</t>
  </si>
  <si>
    <t xml:space="preserve">0.281,0.259,([0.224,0.305],[0.174,0.508])</t>
  </si>
  <si>
    <t xml:space="preserve">0.276,0.256,([0.221,0.301],[0.173,0.511])</t>
  </si>
  <si>
    <t xml:space="preserve">0.299,0.275,([0.237,0.323],[0.182,0.571])</t>
  </si>
  <si>
    <t xml:space="preserve">0.257,0.251,([0.235,0.271],[0.207,0.343])</t>
  </si>
  <si>
    <t xml:space="preserve">0.192,0.186,([0.176,0.197],[0.161,0.285])</t>
  </si>
  <si>
    <t xml:space="preserve">0.365,0.340,([0.304,0.384],[0.247,0.610])</t>
  </si>
  <si>
    <t xml:space="preserve">0.357,0.334,([0.298,0.379],[0.236,0.589])</t>
  </si>
  <si>
    <t xml:space="preserve">0.160,0.158,([0.144,0.175],[0.122,0.205])</t>
  </si>
  <si>
    <t xml:space="preserve">0.128,0.128,([0.115,0.140],[0.099,0.163])</t>
  </si>
  <si>
    <t xml:space="preserve">0.156,0.153,([0.139,0.171],[0.120,0.206])</t>
  </si>
  <si>
    <t xml:space="preserve">HZResults(hz=0.999994248665169, pval=0.37709598424131724, normal=True)</t>
  </si>
  <si>
    <t xml:space="preserve">_id_80_epoch1999</t>
  </si>
  <si>
    <t xml:space="preserve">0.002,0.002,([0.002,0.003],[0.001,0.005])</t>
  </si>
  <si>
    <t xml:space="preserve">0.281,0.259,([0.224,0.304],[0.175,0.504])</t>
  </si>
  <si>
    <t xml:space="preserve">0.277,0.257,([0.222,0.304],[0.174,0.520])</t>
  </si>
  <si>
    <t xml:space="preserve">0.295,0.273,([0.235,0.320],[0.183,0.536])</t>
  </si>
  <si>
    <t xml:space="preserve">0.258,0.252,([0.236,0.273],[0.208,0.342])</t>
  </si>
  <si>
    <t xml:space="preserve">0.191,0.184,([0.174,0.195],[0.157,0.266])</t>
  </si>
  <si>
    <t xml:space="preserve">0.359,0.334,([0.300,0.375],[0.245,0.592])</t>
  </si>
  <si>
    <t xml:space="preserve">0.353,0.330,([0.293,0.373],[0.232,0.543])</t>
  </si>
  <si>
    <t xml:space="preserve">0.158,0.155,([0.141,0.171],[0.117,0.214])</t>
  </si>
  <si>
    <t xml:space="preserve">0.129,0.127,([0.118,0.137],[0.101,0.166])</t>
  </si>
  <si>
    <t xml:space="preserve">0.150,0.150,([0.136,0.160],[0.115,0.198])</t>
  </si>
  <si>
    <t xml:space="preserve">HZResults(hz=0.9999939550242392, pval=0.3855450322865825, normal=True)</t>
  </si>
  <si>
    <t xml:space="preserve">_id_8010k_epoch1291</t>
  </si>
  <si>
    <t xml:space="preserve">0.252,0.233,([0.200,0.272],[0.155,0.472])</t>
  </si>
  <si>
    <t xml:space="preserve">0.257,0.235,([0.202,0.277],[0.151,0.473])</t>
  </si>
  <si>
    <t xml:space="preserve">0.269,0.248,([0.212,0.290],[0.163,0.500])</t>
  </si>
  <si>
    <t xml:space="preserve">0.239,0.234,([0.219,0.250],[0.193,0.320])</t>
  </si>
  <si>
    <t xml:space="preserve">0.209,0.204,([0.192,0.217],[0.172,0.271])</t>
  </si>
  <si>
    <t xml:space="preserve">0.359,0.337,([0.303,0.377],[0.248,0.566])</t>
  </si>
  <si>
    <t xml:space="preserve">0.359,0.334,([0.301,0.375],[0.245,0.517])</t>
  </si>
  <si>
    <t xml:space="preserve">0.158,0.155,([0.142,0.172],[0.124,0.204])</t>
  </si>
  <si>
    <t xml:space="preserve">0.129,0.126,([0.116,0.141],[0.102,0.164])</t>
  </si>
  <si>
    <t xml:space="preserve">0.158,0.156,([0.142,0.172],[0.118,0.206])</t>
  </si>
  <si>
    <t xml:space="preserve">HZResults(hz=1.0000070367521237, pval=0.10053611729514311, normal=True)</t>
  </si>
  <si>
    <t xml:space="preserve">_id_8010k_epoch1999</t>
  </si>
  <si>
    <t xml:space="preserve">0.005,0.004,([0.004,0.005],[0.002,0.008])</t>
  </si>
  <si>
    <t xml:space="preserve">0.250,0.229,([0.198,0.269],[0.153,0.502])</t>
  </si>
  <si>
    <t xml:space="preserve">0.250,0.231,([0.202,0.274],[0.154,0.453])</t>
  </si>
  <si>
    <t xml:space="preserve">0.272,0.243,([0.208,0.289],[0.158,0.613])</t>
  </si>
  <si>
    <t xml:space="preserve">0.241,0.237,([0.221,0.252],[0.194,0.322])</t>
  </si>
  <si>
    <t xml:space="preserve">0.204,0.199,([0.188,0.212],[0.170,0.260])</t>
  </si>
  <si>
    <t xml:space="preserve">0.357,0.334,([0.302,0.374],[0.246,0.557])</t>
  </si>
  <si>
    <t xml:space="preserve">0.350,0.333,([0.301,0.369],[0.246,0.493])</t>
  </si>
  <si>
    <t xml:space="preserve">0.158,0.158,([0.143,0.172],[0.120,0.211])</t>
  </si>
  <si>
    <t xml:space="preserve">0.130,0.129,([0.116,0.143],[0.098,0.166])</t>
  </si>
  <si>
    <t xml:space="preserve">0.150,0.148,([0.136,0.164],[0.108,0.194])</t>
  </si>
  <si>
    <t xml:space="preserve">HZResults(hz=1.0000061832866263, pval=0.11235971748219759, normal=True)</t>
  </si>
  <si>
    <t xml:space="preserve">_id_8014k_epoch1421</t>
  </si>
  <si>
    <t xml:space="preserve">0.299,0.278,([0.234,0.335],[0.174,0.544])</t>
  </si>
  <si>
    <t xml:space="preserve">0.296,0.275,([0.234,0.331],[0.173,0.523])</t>
  </si>
  <si>
    <t xml:space="preserve">0.320,0.294,([0.246,0.353],[0.185,0.600])</t>
  </si>
  <si>
    <t xml:space="preserve">0.231,0.226,([0.212,0.243],[0.187,0.311])</t>
  </si>
  <si>
    <t xml:space="preserve">0.218,0.213,([0.200,0.229],[0.178,0.284])</t>
  </si>
  <si>
    <t xml:space="preserve">0.411,0.389,([0.347,0.435],[0.280,0.629])</t>
  </si>
  <si>
    <t xml:space="preserve">0.406,0.384,([0.343,0.435],[0.280,0.604])</t>
  </si>
  <si>
    <t xml:space="preserve">0.156,0.157,([0.141,0.172],[0.108,0.198])</t>
  </si>
  <si>
    <t xml:space="preserve">0.128,0.126,([0.112,0.137],[0.093,0.175])</t>
  </si>
  <si>
    <t xml:space="preserve">0.152,0.150,([0.135,0.166],[0.118,0.200])</t>
  </si>
  <si>
    <t xml:space="preserve">HZResults(hz=1.0000015501233424, pval=0.1937080102590918, normal=True)</t>
  </si>
  <si>
    <t xml:space="preserve">_id_8014k_epoch1999</t>
  </si>
  <si>
    <t xml:space="preserve">0.002,0.001,([0.001,0.002],[0.000,0.004])</t>
  </si>
  <si>
    <t xml:space="preserve">0.290,0.269,([0.225,0.326],[0.167,0.529])</t>
  </si>
  <si>
    <t xml:space="preserve">0.289,0.266,([0.224,0.322],[0.164,0.544])</t>
  </si>
  <si>
    <t xml:space="preserve">0.307,0.282,([0.234,0.342],[0.174,0.573])</t>
  </si>
  <si>
    <t xml:space="preserve">0.232,0.227,([0.212,0.244],[0.189,0.312])</t>
  </si>
  <si>
    <t xml:space="preserve">0.217,0.213,([0.199,0.228],[0.178,0.284])</t>
  </si>
  <si>
    <t xml:space="preserve">0.401,0.379,([0.337,0.426],[0.270,0.618])</t>
  </si>
  <si>
    <t xml:space="preserve">0.396,0.378,([0.332,0.426],[0.272,0.619])</t>
  </si>
  <si>
    <t xml:space="preserve">0.159,0.158,([0.144,0.175],[0.120,0.203])</t>
  </si>
  <si>
    <t xml:space="preserve">0.127,0.126,([0.113,0.137],[0.097,0.176])</t>
  </si>
  <si>
    <t xml:space="preserve">0.162,0.163,([0.146,0.179],[0.120,0.200])</t>
  </si>
  <si>
    <t xml:space="preserve">HZResults(hz=1.0000017532290715, pval=0.18952567586815877, normal=True)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</si>
</sst>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General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trike val="true"/>
      <sz val="10"/>
      <color rgb="FF000000"/>
      <name val="Arial"/>
      <family val="2"/>
      <charset val="1"/>
    </font>
    <font>
      <strike val="true"/>
      <sz val="10"/>
      <name val="Arial"/>
      <family val="2"/>
      <charset val="1"/>
    </font>
    <font>
      <b val="true"/>
      <strike val="true"/>
      <sz val="10"/>
      <name val="Arial"/>
      <family val="2"/>
      <charset val="1"/>
    </font>
    <font>
      <b val="true"/>
      <sz val="10"/>
      <color rgb="FF158466"/>
      <name val="Arial"/>
      <family val="2"/>
      <charset val="1"/>
    </font>
    <font>
      <b val="true"/>
      <vertAlign val="superscript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0"/>
      <name val="Arial"/>
      <family val="2"/>
    </font>
    <font>
      <b val="true"/>
      <sz val="10"/>
      <color rgb="FF00A933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sz val="10"/>
      <color rgb="FFC9211E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81D41A"/>
        <bgColor rgb="FF969696"/>
      </patternFill>
    </fill>
    <fill>
      <patternFill patternType="solid">
        <fgColor rgb="FFFF4000"/>
        <bgColor rgb="FFC9211E"/>
      </patternFill>
    </fill>
    <fill>
      <patternFill patternType="solid">
        <fgColor rgb="FF808080"/>
        <bgColor rgb="FF969696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40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17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1" ySplit="1" topLeftCell="B92" activePane="bottomRight" state="frozen"/>
      <selection pane="topLeft" activeCell="A1" activeCellId="0" sqref="A1"/>
      <selection pane="topRight" activeCell="B1" activeCellId="0" sqref="B1"/>
      <selection pane="bottomLeft" activeCell="A92" activeCellId="0" sqref="A92"/>
      <selection pane="bottomRight" activeCell="R11" activeCellId="0" sqref="R1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3.24"/>
    <col collapsed="false" customWidth="true" hidden="false" outlineLevel="0" max="2" min="2" style="1" width="11.11"/>
    <col collapsed="false" customWidth="true" hidden="false" outlineLevel="0" max="3" min="3" style="0" width="16.24"/>
    <col collapsed="false" customWidth="true" hidden="false" outlineLevel="0" max="4" min="4" style="1" width="24.58"/>
    <col collapsed="false" customWidth="false" hidden="false" outlineLevel="0" max="5" min="5" style="1" width="11.52"/>
    <col collapsed="false" customWidth="true" hidden="false" outlineLevel="0" max="6" min="6" style="1" width="16.03"/>
    <col collapsed="false" customWidth="false" hidden="false" outlineLevel="0" max="9" min="8" style="1" width="11.52"/>
    <col collapsed="false" customWidth="true" hidden="false" outlineLevel="0" max="13" min="13" style="0" width="19.45"/>
    <col collapsed="false" customWidth="true" hidden="false" outlineLevel="0" max="15" min="15" style="0" width="21.16"/>
  </cols>
  <sheetData>
    <row r="1" s="2" customFormat="true" ht="43.6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AME1" s="0"/>
      <c r="AMF1" s="0"/>
      <c r="AMG1" s="0"/>
      <c r="AMH1" s="0"/>
      <c r="AMI1" s="0"/>
      <c r="AMJ1" s="0"/>
    </row>
    <row r="2" s="2" customFormat="true" ht="43.6" hidden="false" customHeight="true" outlineLevel="0" collapsed="false">
      <c r="A2" s="3" t="n">
        <v>0</v>
      </c>
      <c r="B2" s="4"/>
      <c r="C2" s="5" t="s">
        <v>15</v>
      </c>
      <c r="D2" s="5" t="s">
        <v>16</v>
      </c>
      <c r="E2" s="5" t="n">
        <v>30</v>
      </c>
      <c r="F2" s="5" t="s">
        <v>17</v>
      </c>
      <c r="G2" s="5" t="n">
        <v>100</v>
      </c>
      <c r="H2" s="5" t="n">
        <v>2</v>
      </c>
      <c r="I2" s="5" t="n">
        <v>200</v>
      </c>
      <c r="J2" s="5" t="s">
        <v>15</v>
      </c>
      <c r="K2" s="5" t="s">
        <v>15</v>
      </c>
      <c r="L2" s="5" t="s">
        <v>15</v>
      </c>
      <c r="M2" s="5" t="s">
        <v>15</v>
      </c>
      <c r="N2" s="5" t="s">
        <v>18</v>
      </c>
      <c r="O2" s="6" t="s">
        <v>19</v>
      </c>
      <c r="AME2" s="0"/>
      <c r="AMF2" s="0"/>
      <c r="AMG2" s="0"/>
      <c r="AMH2" s="0"/>
      <c r="AMI2" s="0"/>
      <c r="AMJ2" s="0"/>
    </row>
    <row r="3" s="2" customFormat="true" ht="29.85" hidden="false" customHeight="true" outlineLevel="0" collapsed="false">
      <c r="A3" s="7" t="n">
        <v>100</v>
      </c>
      <c r="B3" s="8"/>
      <c r="C3" s="9" t="s">
        <v>15</v>
      </c>
      <c r="D3" s="9" t="s">
        <v>20</v>
      </c>
      <c r="E3" s="9" t="n">
        <v>30</v>
      </c>
      <c r="F3" s="9" t="s">
        <v>17</v>
      </c>
      <c r="G3" s="9" t="n">
        <v>100</v>
      </c>
      <c r="H3" s="9" t="n">
        <v>2</v>
      </c>
      <c r="I3" s="9" t="n">
        <v>200</v>
      </c>
      <c r="J3" s="9" t="s">
        <v>15</v>
      </c>
      <c r="K3" s="9" t="s">
        <v>15</v>
      </c>
      <c r="L3" s="9" t="s">
        <v>15</v>
      </c>
      <c r="M3" s="9" t="s">
        <v>15</v>
      </c>
      <c r="N3" s="9" t="s">
        <v>18</v>
      </c>
      <c r="P3" s="10" t="s">
        <v>21</v>
      </c>
      <c r="AME3" s="0"/>
      <c r="AMF3" s="0"/>
      <c r="AMG3" s="0"/>
      <c r="AMH3" s="0"/>
      <c r="AMI3" s="0"/>
      <c r="AMJ3" s="0"/>
    </row>
    <row r="4" s="10" customFormat="true" ht="35.05" hidden="false" customHeight="false" outlineLevel="0" collapsed="false">
      <c r="A4" s="11" t="n">
        <v>1</v>
      </c>
      <c r="B4" s="8"/>
      <c r="C4" s="9" t="s">
        <v>15</v>
      </c>
      <c r="D4" s="9" t="s">
        <v>20</v>
      </c>
      <c r="E4" s="9" t="n">
        <v>30</v>
      </c>
      <c r="F4" s="9" t="s">
        <v>17</v>
      </c>
      <c r="G4" s="9" t="n">
        <v>100</v>
      </c>
      <c r="H4" s="9" t="n">
        <v>2</v>
      </c>
      <c r="I4" s="9" t="n">
        <v>200</v>
      </c>
      <c r="J4" s="9" t="s">
        <v>15</v>
      </c>
      <c r="K4" s="9" t="s">
        <v>15</v>
      </c>
      <c r="L4" s="9" t="s">
        <v>15</v>
      </c>
      <c r="M4" s="9" t="s">
        <v>15</v>
      </c>
      <c r="N4" s="9" t="s">
        <v>18</v>
      </c>
      <c r="O4" s="12"/>
      <c r="P4" s="4" t="s">
        <v>22</v>
      </c>
      <c r="Q4" s="13" t="s">
        <v>23</v>
      </c>
      <c r="R4" s="14"/>
      <c r="AME4" s="0"/>
      <c r="AMF4" s="0"/>
      <c r="AMG4" s="0"/>
      <c r="AMH4" s="0"/>
      <c r="AMI4" s="0"/>
      <c r="AMJ4" s="0"/>
    </row>
    <row r="5" s="10" customFormat="true" ht="20.65" hidden="false" customHeight="true" outlineLevel="0" collapsed="false">
      <c r="A5" s="2" t="n">
        <v>101</v>
      </c>
      <c r="B5" s="4"/>
      <c r="C5" s="2" t="s">
        <v>15</v>
      </c>
      <c r="D5" s="2" t="s">
        <v>20</v>
      </c>
      <c r="E5" s="2" t="n">
        <v>30</v>
      </c>
      <c r="F5" s="2" t="s">
        <v>17</v>
      </c>
      <c r="G5" s="2" t="n">
        <v>100</v>
      </c>
      <c r="H5" s="2" t="n">
        <v>2</v>
      </c>
      <c r="I5" s="2" t="n">
        <v>200</v>
      </c>
      <c r="J5" s="2" t="s">
        <v>15</v>
      </c>
      <c r="K5" s="2" t="s">
        <v>15</v>
      </c>
      <c r="L5" s="2" t="s">
        <v>15</v>
      </c>
      <c r="M5" s="2" t="s">
        <v>15</v>
      </c>
      <c r="N5" s="2" t="s">
        <v>18</v>
      </c>
      <c r="O5" s="6"/>
      <c r="P5" s="14"/>
      <c r="Q5" s="14"/>
      <c r="R5" s="14"/>
      <c r="AME5" s="0"/>
      <c r="AMF5" s="0"/>
      <c r="AMG5" s="0"/>
      <c r="AMH5" s="0"/>
      <c r="AMI5" s="0"/>
      <c r="AMJ5" s="0"/>
    </row>
    <row r="6" s="10" customFormat="true" ht="20.65" hidden="false" customHeight="true" outlineLevel="0" collapsed="false">
      <c r="A6" s="15" t="n">
        <v>102</v>
      </c>
      <c r="B6" s="4"/>
      <c r="C6" s="15" t="s">
        <v>15</v>
      </c>
      <c r="D6" s="15" t="s">
        <v>20</v>
      </c>
      <c r="E6" s="15" t="n">
        <v>30</v>
      </c>
      <c r="F6" s="15" t="s">
        <v>17</v>
      </c>
      <c r="G6" s="15" t="n">
        <v>100</v>
      </c>
      <c r="H6" s="15" t="n">
        <v>2</v>
      </c>
      <c r="I6" s="15" t="n">
        <v>200</v>
      </c>
      <c r="J6" s="15" t="n">
        <v>-1</v>
      </c>
      <c r="K6" s="15" t="s">
        <v>15</v>
      </c>
      <c r="L6" s="15" t="s">
        <v>15</v>
      </c>
      <c r="M6" s="15" t="s">
        <v>15</v>
      </c>
      <c r="N6" s="15" t="s">
        <v>18</v>
      </c>
      <c r="O6" s="12"/>
      <c r="P6" s="14"/>
      <c r="Q6" s="14"/>
      <c r="R6" s="14"/>
      <c r="AME6" s="0"/>
      <c r="AMF6" s="0"/>
      <c r="AMG6" s="0"/>
      <c r="AMH6" s="0"/>
      <c r="AMI6" s="0"/>
      <c r="AMJ6" s="0"/>
    </row>
    <row r="7" s="10" customFormat="true" ht="20.65" hidden="false" customHeight="true" outlineLevel="0" collapsed="false">
      <c r="A7" s="15" t="n">
        <v>103</v>
      </c>
      <c r="B7" s="4"/>
      <c r="C7" s="15" t="s">
        <v>15</v>
      </c>
      <c r="D7" s="15" t="s">
        <v>20</v>
      </c>
      <c r="E7" s="15" t="n">
        <v>30</v>
      </c>
      <c r="F7" s="15" t="s">
        <v>17</v>
      </c>
      <c r="G7" s="15" t="n">
        <v>100</v>
      </c>
      <c r="H7" s="15" t="n">
        <v>2</v>
      </c>
      <c r="I7" s="15" t="n">
        <v>200</v>
      </c>
      <c r="J7" s="15" t="n">
        <v>-1</v>
      </c>
      <c r="K7" s="15" t="s">
        <v>15</v>
      </c>
      <c r="L7" s="15" t="s">
        <v>24</v>
      </c>
      <c r="M7" s="15" t="s">
        <v>15</v>
      </c>
      <c r="N7" s="15" t="s">
        <v>18</v>
      </c>
      <c r="O7" s="12"/>
      <c r="P7" s="14"/>
      <c r="Q7" s="14"/>
      <c r="R7" s="14"/>
      <c r="AME7" s="0"/>
      <c r="AMF7" s="0"/>
      <c r="AMG7" s="0"/>
      <c r="AMH7" s="0"/>
      <c r="AMI7" s="0"/>
      <c r="AMJ7" s="0"/>
    </row>
    <row r="8" customFormat="false" ht="23.85" hidden="false" customHeight="false" outlineLevel="0" collapsed="false">
      <c r="A8" s="1" t="n">
        <v>2</v>
      </c>
      <c r="B8" s="16"/>
      <c r="C8" s="15" t="s">
        <v>15</v>
      </c>
      <c r="D8" s="15" t="s">
        <v>20</v>
      </c>
      <c r="E8" s="15" t="n">
        <v>30</v>
      </c>
      <c r="F8" s="15" t="s">
        <v>17</v>
      </c>
      <c r="G8" s="15" t="n">
        <v>100</v>
      </c>
      <c r="H8" s="15" t="n">
        <v>2</v>
      </c>
      <c r="I8" s="15" t="n">
        <v>200</v>
      </c>
      <c r="J8" s="17" t="s">
        <v>25</v>
      </c>
      <c r="K8" s="1" t="s">
        <v>26</v>
      </c>
      <c r="L8" s="15" t="s">
        <v>15</v>
      </c>
      <c r="M8" s="15" t="s">
        <v>15</v>
      </c>
      <c r="N8" s="1" t="s">
        <v>18</v>
      </c>
      <c r="O8" s="12"/>
    </row>
    <row r="9" customFormat="false" ht="23.85" hidden="false" customHeight="false" outlineLevel="0" collapsed="false">
      <c r="A9" s="1" t="n">
        <v>3</v>
      </c>
      <c r="B9" s="16"/>
      <c r="C9" s="15" t="s">
        <v>15</v>
      </c>
      <c r="D9" s="15" t="s">
        <v>20</v>
      </c>
      <c r="E9" s="15" t="n">
        <v>30</v>
      </c>
      <c r="F9" s="15" t="s">
        <v>17</v>
      </c>
      <c r="G9" s="15" t="n">
        <v>100</v>
      </c>
      <c r="H9" s="15" t="n">
        <v>2</v>
      </c>
      <c r="I9" s="15" t="n">
        <v>200</v>
      </c>
      <c r="J9" s="15" t="s">
        <v>15</v>
      </c>
      <c r="K9" s="1" t="s">
        <v>27</v>
      </c>
      <c r="L9" s="15" t="s">
        <v>15</v>
      </c>
      <c r="M9" s="15" t="s">
        <v>15</v>
      </c>
      <c r="N9" s="1" t="s">
        <v>18</v>
      </c>
    </row>
    <row r="10" customFormat="false" ht="23.85" hidden="false" customHeight="false" outlineLevel="0" collapsed="false">
      <c r="A10" s="1" t="n">
        <v>4</v>
      </c>
      <c r="B10" s="16"/>
      <c r="C10" s="15" t="s">
        <v>15</v>
      </c>
      <c r="D10" s="15" t="s">
        <v>20</v>
      </c>
      <c r="E10" s="15" t="n">
        <v>30</v>
      </c>
      <c r="F10" s="15" t="s">
        <v>17</v>
      </c>
      <c r="G10" s="15" t="n">
        <v>100</v>
      </c>
      <c r="H10" s="15" t="n">
        <v>2</v>
      </c>
      <c r="I10" s="15" t="n">
        <v>200</v>
      </c>
      <c r="J10" s="17" t="s">
        <v>25</v>
      </c>
      <c r="K10" s="15" t="s">
        <v>15</v>
      </c>
      <c r="L10" s="15" t="s">
        <v>15</v>
      </c>
      <c r="M10" s="15" t="s">
        <v>15</v>
      </c>
      <c r="N10" s="1" t="s">
        <v>18</v>
      </c>
    </row>
    <row r="11" customFormat="false" ht="23.85" hidden="false" customHeight="false" outlineLevel="0" collapsed="false">
      <c r="A11" s="1" t="n">
        <v>400</v>
      </c>
      <c r="B11" s="18"/>
      <c r="C11" s="15" t="s">
        <v>15</v>
      </c>
      <c r="D11" s="15" t="s">
        <v>20</v>
      </c>
      <c r="E11" s="15" t="n">
        <v>30</v>
      </c>
      <c r="F11" s="15" t="s">
        <v>17</v>
      </c>
      <c r="G11" s="15" t="n">
        <v>100</v>
      </c>
      <c r="H11" s="15" t="n">
        <v>2</v>
      </c>
      <c r="I11" s="15" t="n">
        <v>200</v>
      </c>
      <c r="J11" s="19" t="s">
        <v>28</v>
      </c>
      <c r="K11" s="15" t="s">
        <v>15</v>
      </c>
      <c r="L11" s="15" t="s">
        <v>15</v>
      </c>
      <c r="M11" s="15" t="s">
        <v>15</v>
      </c>
      <c r="N11" s="1" t="s">
        <v>18</v>
      </c>
    </row>
    <row r="12" customFormat="false" ht="23.85" hidden="false" customHeight="false" outlineLevel="0" collapsed="false">
      <c r="A12" s="1" t="n">
        <v>5</v>
      </c>
      <c r="B12" s="16"/>
      <c r="C12" s="15" t="s">
        <v>15</v>
      </c>
      <c r="D12" s="15" t="s">
        <v>20</v>
      </c>
      <c r="E12" s="15" t="n">
        <v>30</v>
      </c>
      <c r="F12" s="15" t="s">
        <v>17</v>
      </c>
      <c r="G12" s="15" t="n">
        <v>100</v>
      </c>
      <c r="H12" s="15" t="n">
        <v>2</v>
      </c>
      <c r="I12" s="15" t="n">
        <v>200</v>
      </c>
      <c r="J12" s="15" t="s">
        <v>15</v>
      </c>
      <c r="K12" s="1" t="s">
        <v>26</v>
      </c>
      <c r="L12" s="15" t="s">
        <v>15</v>
      </c>
      <c r="M12" s="15" t="s">
        <v>15</v>
      </c>
      <c r="N12" s="1" t="s">
        <v>18</v>
      </c>
    </row>
    <row r="13" customFormat="false" ht="23.85" hidden="false" customHeight="false" outlineLevel="0" collapsed="false">
      <c r="A13" s="1" t="n">
        <v>6</v>
      </c>
      <c r="B13" s="16"/>
      <c r="C13" s="15" t="s">
        <v>15</v>
      </c>
      <c r="D13" s="15" t="s">
        <v>20</v>
      </c>
      <c r="E13" s="15" t="n">
        <v>30</v>
      </c>
      <c r="F13" s="15" t="s">
        <v>17</v>
      </c>
      <c r="G13" s="15" t="n">
        <v>100</v>
      </c>
      <c r="H13" s="15" t="n">
        <v>2</v>
      </c>
      <c r="I13" s="15" t="n">
        <v>200</v>
      </c>
      <c r="J13" s="19" t="n">
        <v>0.5</v>
      </c>
      <c r="K13" s="1" t="s">
        <v>27</v>
      </c>
      <c r="L13" s="15" t="s">
        <v>15</v>
      </c>
      <c r="M13" s="15" t="s">
        <v>15</v>
      </c>
      <c r="N13" s="1" t="s">
        <v>18</v>
      </c>
    </row>
    <row r="14" customFormat="false" ht="23.85" hidden="false" customHeight="false" outlineLevel="0" collapsed="false">
      <c r="A14" s="1" t="n">
        <v>7</v>
      </c>
      <c r="B14" s="16"/>
      <c r="C14" s="15" t="s">
        <v>15</v>
      </c>
      <c r="D14" s="15" t="s">
        <v>20</v>
      </c>
      <c r="E14" s="15" t="n">
        <v>30</v>
      </c>
      <c r="F14" s="15" t="s">
        <v>17</v>
      </c>
      <c r="G14" s="15" t="n">
        <v>100</v>
      </c>
      <c r="H14" s="15" t="n">
        <v>2</v>
      </c>
      <c r="I14" s="15" t="n">
        <v>200</v>
      </c>
      <c r="J14" s="15" t="s">
        <v>15</v>
      </c>
      <c r="K14" s="15" t="s">
        <v>15</v>
      </c>
      <c r="L14" s="17" t="s">
        <v>29</v>
      </c>
      <c r="M14" s="15" t="s">
        <v>15</v>
      </c>
      <c r="N14" s="1" t="s">
        <v>18</v>
      </c>
    </row>
    <row r="15" customFormat="false" ht="23.85" hidden="false" customHeight="false" outlineLevel="0" collapsed="false">
      <c r="A15" s="1" t="n">
        <v>8</v>
      </c>
      <c r="B15" s="16"/>
      <c r="C15" s="15" t="s">
        <v>15</v>
      </c>
      <c r="D15" s="15" t="s">
        <v>20</v>
      </c>
      <c r="E15" s="15" t="n">
        <v>30</v>
      </c>
      <c r="F15" s="15" t="s">
        <v>17</v>
      </c>
      <c r="G15" s="15" t="n">
        <v>100</v>
      </c>
      <c r="H15" s="15" t="n">
        <v>2</v>
      </c>
      <c r="I15" s="15" t="n">
        <v>200</v>
      </c>
      <c r="J15" s="19" t="n">
        <v>0.5</v>
      </c>
      <c r="K15" s="1" t="s">
        <v>26</v>
      </c>
      <c r="L15" s="17" t="s">
        <v>29</v>
      </c>
      <c r="M15" s="15" t="s">
        <v>15</v>
      </c>
      <c r="N15" s="1" t="s">
        <v>18</v>
      </c>
    </row>
    <row r="16" customFormat="false" ht="23.85" hidden="false" customHeight="false" outlineLevel="0" collapsed="false">
      <c r="A16" s="1" t="n">
        <v>9</v>
      </c>
      <c r="B16" s="16"/>
      <c r="C16" s="15" t="s">
        <v>15</v>
      </c>
      <c r="D16" s="15" t="s">
        <v>20</v>
      </c>
      <c r="E16" s="15" t="n">
        <v>30</v>
      </c>
      <c r="F16" s="15" t="s">
        <v>17</v>
      </c>
      <c r="G16" s="15" t="n">
        <v>100</v>
      </c>
      <c r="H16" s="15" t="n">
        <v>2</v>
      </c>
      <c r="I16" s="15" t="n">
        <v>200</v>
      </c>
      <c r="J16" s="15" t="s">
        <v>15</v>
      </c>
      <c r="K16" s="1" t="s">
        <v>27</v>
      </c>
      <c r="L16" s="17" t="s">
        <v>29</v>
      </c>
      <c r="M16" s="15" t="s">
        <v>15</v>
      </c>
      <c r="N16" s="1" t="s">
        <v>18</v>
      </c>
    </row>
    <row r="17" customFormat="false" ht="23.85" hidden="false" customHeight="false" outlineLevel="0" collapsed="false">
      <c r="A17" s="1" t="n">
        <v>10</v>
      </c>
      <c r="B17" s="16"/>
      <c r="C17" s="15" t="s">
        <v>15</v>
      </c>
      <c r="D17" s="15" t="s">
        <v>20</v>
      </c>
      <c r="E17" s="15" t="n">
        <v>30</v>
      </c>
      <c r="F17" s="15" t="s">
        <v>17</v>
      </c>
      <c r="G17" s="15" t="n">
        <v>100</v>
      </c>
      <c r="H17" s="15" t="n">
        <v>2</v>
      </c>
      <c r="I17" s="15" t="n">
        <v>200</v>
      </c>
      <c r="J17" s="19" t="n">
        <v>0.5</v>
      </c>
      <c r="K17" s="15" t="s">
        <v>15</v>
      </c>
      <c r="L17" s="17" t="s">
        <v>29</v>
      </c>
      <c r="M17" s="15" t="s">
        <v>15</v>
      </c>
      <c r="N17" s="1" t="s">
        <v>18</v>
      </c>
    </row>
    <row r="18" customFormat="false" ht="23.85" hidden="false" customHeight="false" outlineLevel="0" collapsed="false">
      <c r="A18" s="1" t="n">
        <v>11</v>
      </c>
      <c r="B18" s="16"/>
      <c r="C18" s="15" t="s">
        <v>15</v>
      </c>
      <c r="D18" s="15" t="s">
        <v>20</v>
      </c>
      <c r="E18" s="15" t="n">
        <v>30</v>
      </c>
      <c r="F18" s="15" t="s">
        <v>17</v>
      </c>
      <c r="G18" s="15" t="n">
        <v>100</v>
      </c>
      <c r="H18" s="15" t="n">
        <v>2</v>
      </c>
      <c r="I18" s="15" t="n">
        <v>200</v>
      </c>
      <c r="J18" s="15" t="s">
        <v>15</v>
      </c>
      <c r="K18" s="1" t="s">
        <v>26</v>
      </c>
      <c r="L18" s="17" t="s">
        <v>29</v>
      </c>
      <c r="M18" s="15" t="s">
        <v>15</v>
      </c>
      <c r="N18" s="1" t="s">
        <v>18</v>
      </c>
    </row>
    <row r="19" customFormat="false" ht="23.85" hidden="false" customHeight="false" outlineLevel="0" collapsed="false">
      <c r="A19" s="1" t="n">
        <v>12</v>
      </c>
      <c r="B19" s="16"/>
      <c r="C19" s="15" t="s">
        <v>15</v>
      </c>
      <c r="D19" s="15" t="s">
        <v>20</v>
      </c>
      <c r="E19" s="15" t="n">
        <v>30</v>
      </c>
      <c r="F19" s="15" t="s">
        <v>17</v>
      </c>
      <c r="G19" s="15" t="n">
        <v>100</v>
      </c>
      <c r="H19" s="15" t="n">
        <v>2</v>
      </c>
      <c r="I19" s="15" t="n">
        <v>200</v>
      </c>
      <c r="J19" s="19" t="n">
        <v>0.5</v>
      </c>
      <c r="K19" s="1" t="s">
        <v>27</v>
      </c>
      <c r="L19" s="17" t="s">
        <v>29</v>
      </c>
      <c r="M19" s="15" t="s">
        <v>15</v>
      </c>
      <c r="N19" s="1" t="s">
        <v>18</v>
      </c>
    </row>
    <row r="20" customFormat="false" ht="23.85" hidden="false" customHeight="false" outlineLevel="0" collapsed="false">
      <c r="A20" s="20" t="n">
        <v>13</v>
      </c>
      <c r="B20" s="21"/>
      <c r="C20" s="11" t="s">
        <v>15</v>
      </c>
      <c r="D20" s="11" t="s">
        <v>20</v>
      </c>
      <c r="E20" s="11" t="n">
        <v>30</v>
      </c>
      <c r="F20" s="11" t="s">
        <v>17</v>
      </c>
      <c r="G20" s="11" t="n">
        <v>100</v>
      </c>
      <c r="H20" s="11" t="n">
        <v>2</v>
      </c>
      <c r="I20" s="11" t="n">
        <v>200</v>
      </c>
      <c r="J20" s="11" t="s">
        <v>15</v>
      </c>
      <c r="K20" s="11" t="s">
        <v>15</v>
      </c>
      <c r="L20" s="11" t="s">
        <v>15</v>
      </c>
      <c r="M20" s="20" t="s">
        <v>30</v>
      </c>
      <c r="N20" s="20" t="s">
        <v>18</v>
      </c>
    </row>
    <row r="21" customFormat="false" ht="23.85" hidden="false" customHeight="false" outlineLevel="0" collapsed="false">
      <c r="A21" s="22" t="n">
        <v>131</v>
      </c>
      <c r="B21" s="4"/>
      <c r="C21" s="15" t="s">
        <v>15</v>
      </c>
      <c r="D21" s="15" t="s">
        <v>20</v>
      </c>
      <c r="E21" s="15" t="n">
        <v>30</v>
      </c>
      <c r="F21" s="15" t="s">
        <v>17</v>
      </c>
      <c r="G21" s="15" t="n">
        <v>100</v>
      </c>
      <c r="H21" s="15" t="n">
        <v>2</v>
      </c>
      <c r="I21" s="15" t="n">
        <v>200</v>
      </c>
      <c r="J21" s="15" t="s">
        <v>15</v>
      </c>
      <c r="K21" s="15" t="s">
        <v>15</v>
      </c>
      <c r="L21" s="15" t="s">
        <v>15</v>
      </c>
      <c r="M21" s="19" t="s">
        <v>30</v>
      </c>
      <c r="N21" s="19" t="s">
        <v>18</v>
      </c>
    </row>
    <row r="22" customFormat="false" ht="30.95" hidden="false" customHeight="true" outlineLevel="0" collapsed="false">
      <c r="A22" s="19" t="n">
        <v>132</v>
      </c>
      <c r="B22" s="4"/>
      <c r="C22" s="15" t="s">
        <v>15</v>
      </c>
      <c r="D22" s="15" t="s">
        <v>20</v>
      </c>
      <c r="E22" s="15" t="n">
        <v>30</v>
      </c>
      <c r="F22" s="15" t="s">
        <v>17</v>
      </c>
      <c r="G22" s="15" t="n">
        <v>100</v>
      </c>
      <c r="H22" s="15" t="n">
        <v>2</v>
      </c>
      <c r="I22" s="15" t="n">
        <v>200</v>
      </c>
      <c r="J22" s="15" t="n">
        <v>-1</v>
      </c>
      <c r="K22" s="15" t="s">
        <v>15</v>
      </c>
      <c r="L22" s="15" t="s">
        <v>24</v>
      </c>
      <c r="M22" s="19" t="s">
        <v>30</v>
      </c>
      <c r="N22" s="15" t="s">
        <v>18</v>
      </c>
    </row>
    <row r="23" customFormat="false" ht="26.4" hidden="false" customHeight="true" outlineLevel="0" collapsed="false">
      <c r="A23" s="6" t="n">
        <v>130</v>
      </c>
      <c r="B23" s="4"/>
      <c r="C23" s="15" t="s">
        <v>15</v>
      </c>
      <c r="D23" s="15" t="s">
        <v>20</v>
      </c>
      <c r="E23" s="15" t="n">
        <v>30</v>
      </c>
      <c r="F23" s="15" t="s">
        <v>17</v>
      </c>
      <c r="G23" s="15" t="n">
        <v>100</v>
      </c>
      <c r="H23" s="15" t="n">
        <v>2</v>
      </c>
      <c r="I23" s="15" t="n">
        <v>200</v>
      </c>
      <c r="J23" s="15" t="n">
        <v>-1</v>
      </c>
      <c r="K23" s="15" t="s">
        <v>15</v>
      </c>
      <c r="L23" s="15" t="s">
        <v>15</v>
      </c>
      <c r="M23" s="19" t="s">
        <v>30</v>
      </c>
      <c r="N23" s="15" t="s">
        <v>18</v>
      </c>
    </row>
    <row r="24" customFormat="false" ht="26.4" hidden="false" customHeight="true" outlineLevel="0" collapsed="false">
      <c r="A24" s="23" t="n">
        <v>1300</v>
      </c>
      <c r="B24" s="24"/>
      <c r="C24" s="23" t="s">
        <v>15</v>
      </c>
      <c r="D24" s="23" t="s">
        <v>20</v>
      </c>
      <c r="E24" s="23" t="n">
        <v>30</v>
      </c>
      <c r="F24" s="23" t="s">
        <v>17</v>
      </c>
      <c r="G24" s="23" t="n">
        <v>100</v>
      </c>
      <c r="H24" s="23" t="n">
        <v>2</v>
      </c>
      <c r="I24" s="23" t="n">
        <v>200</v>
      </c>
      <c r="J24" s="25" t="n">
        <v>-1</v>
      </c>
      <c r="K24" s="25" t="s">
        <v>26</v>
      </c>
      <c r="L24" s="23" t="s">
        <v>15</v>
      </c>
      <c r="M24" s="25" t="s">
        <v>30</v>
      </c>
      <c r="N24" s="25" t="s">
        <v>18</v>
      </c>
    </row>
    <row r="25" customFormat="false" ht="26.4" hidden="false" customHeight="true" outlineLevel="0" collapsed="false">
      <c r="A25" s="6" t="n">
        <v>1301</v>
      </c>
      <c r="B25" s="4"/>
      <c r="C25" s="15" t="s">
        <v>15</v>
      </c>
      <c r="D25" s="15" t="s">
        <v>20</v>
      </c>
      <c r="E25" s="15" t="n">
        <v>30</v>
      </c>
      <c r="F25" s="15" t="s">
        <v>17</v>
      </c>
      <c r="G25" s="15" t="n">
        <v>100</v>
      </c>
      <c r="H25" s="15" t="n">
        <v>2</v>
      </c>
      <c r="I25" s="15" t="n">
        <v>200</v>
      </c>
      <c r="J25" s="19" t="n">
        <v>-1</v>
      </c>
      <c r="K25" s="1" t="s">
        <v>26</v>
      </c>
      <c r="L25" s="15" t="s">
        <v>29</v>
      </c>
      <c r="M25" s="1" t="s">
        <v>30</v>
      </c>
      <c r="N25" s="1" t="s">
        <v>18</v>
      </c>
    </row>
    <row r="26" customFormat="false" ht="26.4" hidden="false" customHeight="true" outlineLevel="0" collapsed="false">
      <c r="A26" s="6" t="n">
        <v>1302</v>
      </c>
      <c r="B26" s="4"/>
      <c r="C26" s="15" t="s">
        <v>15</v>
      </c>
      <c r="D26" s="15" t="s">
        <v>20</v>
      </c>
      <c r="E26" s="15" t="n">
        <v>30</v>
      </c>
      <c r="F26" s="15" t="s">
        <v>17</v>
      </c>
      <c r="G26" s="15" t="n">
        <v>100</v>
      </c>
      <c r="H26" s="15" t="n">
        <v>2</v>
      </c>
      <c r="I26" s="15" t="n">
        <v>200</v>
      </c>
      <c r="J26" s="19" t="n">
        <v>-1</v>
      </c>
      <c r="K26" s="1" t="s">
        <v>27</v>
      </c>
      <c r="L26" s="15" t="s">
        <v>24</v>
      </c>
      <c r="M26" s="1" t="s">
        <v>30</v>
      </c>
      <c r="N26" s="1" t="s">
        <v>18</v>
      </c>
    </row>
    <row r="27" customFormat="false" ht="26.4" hidden="false" customHeight="true" outlineLevel="0" collapsed="false">
      <c r="A27" s="6" t="n">
        <v>1303</v>
      </c>
      <c r="B27" s="4"/>
      <c r="C27" s="15" t="s">
        <v>15</v>
      </c>
      <c r="D27" s="15" t="s">
        <v>20</v>
      </c>
      <c r="E27" s="15" t="n">
        <v>30</v>
      </c>
      <c r="F27" s="15" t="s">
        <v>17</v>
      </c>
      <c r="G27" s="15" t="n">
        <v>100</v>
      </c>
      <c r="H27" s="15" t="n">
        <v>2</v>
      </c>
      <c r="I27" s="15" t="n">
        <v>200</v>
      </c>
      <c r="J27" s="19" t="n">
        <v>-1</v>
      </c>
      <c r="K27" s="1" t="s">
        <v>26</v>
      </c>
      <c r="L27" s="15" t="s">
        <v>24</v>
      </c>
      <c r="M27" s="1" t="s">
        <v>30</v>
      </c>
      <c r="N27" s="1" t="s">
        <v>18</v>
      </c>
    </row>
    <row r="28" customFormat="false" ht="26.4" hidden="false" customHeight="true" outlineLevel="0" collapsed="false">
      <c r="A28" s="6" t="n">
        <v>1304</v>
      </c>
      <c r="B28" s="4"/>
      <c r="C28" s="15" t="s">
        <v>15</v>
      </c>
      <c r="D28" s="15" t="s">
        <v>20</v>
      </c>
      <c r="E28" s="15" t="n">
        <v>30</v>
      </c>
      <c r="F28" s="15" t="s">
        <v>17</v>
      </c>
      <c r="G28" s="15" t="n">
        <v>100</v>
      </c>
      <c r="H28" s="15" t="n">
        <v>2</v>
      </c>
      <c r="I28" s="15" t="n">
        <v>200</v>
      </c>
      <c r="J28" s="19" t="n">
        <v>-1</v>
      </c>
      <c r="K28" s="1" t="s">
        <v>27</v>
      </c>
      <c r="L28" s="15" t="s">
        <v>15</v>
      </c>
      <c r="M28" s="1" t="s">
        <v>30</v>
      </c>
      <c r="N28" s="1" t="s">
        <v>18</v>
      </c>
    </row>
    <row r="29" customFormat="false" ht="23.85" hidden="false" customHeight="false" outlineLevel="0" collapsed="false">
      <c r="A29" s="1" t="n">
        <v>14</v>
      </c>
      <c r="B29" s="16"/>
      <c r="C29" s="15" t="s">
        <v>15</v>
      </c>
      <c r="D29" s="15" t="s">
        <v>20</v>
      </c>
      <c r="E29" s="15" t="n">
        <v>30</v>
      </c>
      <c r="F29" s="15" t="s">
        <v>17</v>
      </c>
      <c r="G29" s="15" t="n">
        <v>100</v>
      </c>
      <c r="H29" s="15" t="n">
        <v>2</v>
      </c>
      <c r="I29" s="15" t="n">
        <v>200</v>
      </c>
      <c r="J29" s="19" t="n">
        <v>0.5</v>
      </c>
      <c r="K29" s="1" t="s">
        <v>26</v>
      </c>
      <c r="L29" s="15" t="s">
        <v>15</v>
      </c>
      <c r="M29" s="1" t="s">
        <v>30</v>
      </c>
      <c r="N29" s="1" t="s">
        <v>18</v>
      </c>
    </row>
    <row r="30" customFormat="false" ht="23.85" hidden="false" customHeight="false" outlineLevel="0" collapsed="false">
      <c r="A30" s="1" t="n">
        <v>15</v>
      </c>
      <c r="B30" s="18"/>
      <c r="C30" s="15" t="s">
        <v>15</v>
      </c>
      <c r="D30" s="15" t="s">
        <v>20</v>
      </c>
      <c r="E30" s="15" t="n">
        <v>30</v>
      </c>
      <c r="F30" s="15" t="s">
        <v>17</v>
      </c>
      <c r="G30" s="15" t="n">
        <v>100</v>
      </c>
      <c r="H30" s="15" t="n">
        <v>2</v>
      </c>
      <c r="I30" s="15" t="n">
        <v>200</v>
      </c>
      <c r="J30" s="15" t="s">
        <v>15</v>
      </c>
      <c r="K30" s="1" t="s">
        <v>27</v>
      </c>
      <c r="L30" s="15" t="s">
        <v>15</v>
      </c>
      <c r="M30" s="1" t="s">
        <v>30</v>
      </c>
      <c r="N30" s="1" t="s">
        <v>18</v>
      </c>
    </row>
    <row r="31" customFormat="false" ht="23.85" hidden="false" customHeight="false" outlineLevel="0" collapsed="false">
      <c r="A31" s="1" t="n">
        <v>16</v>
      </c>
      <c r="B31" s="16"/>
      <c r="C31" s="15" t="s">
        <v>15</v>
      </c>
      <c r="D31" s="15" t="s">
        <v>20</v>
      </c>
      <c r="E31" s="15" t="n">
        <v>30</v>
      </c>
      <c r="F31" s="15" t="s">
        <v>17</v>
      </c>
      <c r="G31" s="15" t="n">
        <v>100</v>
      </c>
      <c r="H31" s="15" t="n">
        <v>2</v>
      </c>
      <c r="I31" s="15" t="n">
        <v>200</v>
      </c>
      <c r="J31" s="19" t="n">
        <v>0.5</v>
      </c>
      <c r="K31" s="15" t="s">
        <v>15</v>
      </c>
      <c r="L31" s="15" t="s">
        <v>15</v>
      </c>
      <c r="M31" s="1" t="s">
        <v>30</v>
      </c>
      <c r="N31" s="1" t="s">
        <v>18</v>
      </c>
    </row>
    <row r="32" customFormat="false" ht="23.85" hidden="false" customHeight="false" outlineLevel="0" collapsed="false">
      <c r="A32" s="1" t="n">
        <v>17</v>
      </c>
      <c r="B32" s="18"/>
      <c r="C32" s="15" t="s">
        <v>15</v>
      </c>
      <c r="D32" s="15" t="s">
        <v>20</v>
      </c>
      <c r="E32" s="15" t="n">
        <v>30</v>
      </c>
      <c r="F32" s="15" t="s">
        <v>17</v>
      </c>
      <c r="G32" s="15" t="n">
        <v>100</v>
      </c>
      <c r="H32" s="15" t="n">
        <v>2</v>
      </c>
      <c r="I32" s="15" t="n">
        <v>200</v>
      </c>
      <c r="J32" s="15" t="s">
        <v>15</v>
      </c>
      <c r="K32" s="1" t="s">
        <v>26</v>
      </c>
      <c r="L32" s="15" t="s">
        <v>15</v>
      </c>
      <c r="M32" s="1" t="s">
        <v>30</v>
      </c>
      <c r="N32" s="1" t="s">
        <v>18</v>
      </c>
    </row>
    <row r="33" customFormat="false" ht="23.85" hidden="false" customHeight="false" outlineLevel="0" collapsed="false">
      <c r="A33" s="1" t="n">
        <v>18</v>
      </c>
      <c r="B33" s="16"/>
      <c r="C33" s="15" t="s">
        <v>15</v>
      </c>
      <c r="D33" s="15" t="s">
        <v>20</v>
      </c>
      <c r="E33" s="15" t="n">
        <v>30</v>
      </c>
      <c r="F33" s="15" t="s">
        <v>17</v>
      </c>
      <c r="G33" s="15" t="n">
        <v>100</v>
      </c>
      <c r="H33" s="15" t="n">
        <v>2</v>
      </c>
      <c r="I33" s="15" t="n">
        <v>200</v>
      </c>
      <c r="J33" s="19" t="n">
        <v>0.5</v>
      </c>
      <c r="K33" s="1" t="s">
        <v>27</v>
      </c>
      <c r="L33" s="15" t="s">
        <v>15</v>
      </c>
      <c r="M33" s="1" t="s">
        <v>30</v>
      </c>
      <c r="N33" s="1" t="s">
        <v>18</v>
      </c>
    </row>
    <row r="34" customFormat="false" ht="23.85" hidden="false" customHeight="false" outlineLevel="0" collapsed="false">
      <c r="A34" s="26" t="n">
        <v>19</v>
      </c>
      <c r="B34" s="8"/>
      <c r="C34" s="9" t="s">
        <v>15</v>
      </c>
      <c r="D34" s="9" t="s">
        <v>20</v>
      </c>
      <c r="E34" s="9" t="n">
        <v>30</v>
      </c>
      <c r="F34" s="9" t="s">
        <v>17</v>
      </c>
      <c r="G34" s="9" t="n">
        <v>100</v>
      </c>
      <c r="H34" s="9" t="n">
        <v>2</v>
      </c>
      <c r="I34" s="9" t="n">
        <v>200</v>
      </c>
      <c r="J34" s="9" t="s">
        <v>15</v>
      </c>
      <c r="K34" s="9" t="s">
        <v>15</v>
      </c>
      <c r="L34" s="27" t="s">
        <v>29</v>
      </c>
      <c r="M34" s="26" t="s">
        <v>30</v>
      </c>
      <c r="N34" s="26" t="s">
        <v>18</v>
      </c>
      <c r="O34" s="28"/>
    </row>
    <row r="35" customFormat="false" ht="23.85" hidden="false" customHeight="false" outlineLevel="0" collapsed="false">
      <c r="A35" s="1" t="n">
        <v>190</v>
      </c>
      <c r="B35" s="13"/>
      <c r="C35" s="15" t="s">
        <v>15</v>
      </c>
      <c r="D35" s="15" t="s">
        <v>20</v>
      </c>
      <c r="E35" s="15" t="n">
        <v>30</v>
      </c>
      <c r="F35" s="15" t="s">
        <v>17</v>
      </c>
      <c r="G35" s="15" t="n">
        <v>100</v>
      </c>
      <c r="H35" s="15" t="n">
        <v>2</v>
      </c>
      <c r="I35" s="15" t="n">
        <v>200</v>
      </c>
      <c r="J35" s="15" t="s">
        <v>15</v>
      </c>
      <c r="K35" s="15" t="s">
        <v>15</v>
      </c>
      <c r="L35" s="17" t="s">
        <v>29</v>
      </c>
      <c r="M35" s="1" t="s">
        <v>30</v>
      </c>
      <c r="N35" s="1" t="s">
        <v>18</v>
      </c>
      <c r="O35" s="28"/>
    </row>
    <row r="36" customFormat="false" ht="23.85" hidden="false" customHeight="false" outlineLevel="0" collapsed="false">
      <c r="A36" s="1" t="n">
        <v>20</v>
      </c>
      <c r="B36" s="16"/>
      <c r="C36" s="15" t="s">
        <v>15</v>
      </c>
      <c r="D36" s="15" t="s">
        <v>20</v>
      </c>
      <c r="E36" s="15" t="n">
        <v>30</v>
      </c>
      <c r="F36" s="15" t="s">
        <v>17</v>
      </c>
      <c r="G36" s="15" t="n">
        <v>100</v>
      </c>
      <c r="H36" s="15" t="n">
        <v>2</v>
      </c>
      <c r="I36" s="15" t="n">
        <v>200</v>
      </c>
      <c r="J36" s="19" t="n">
        <v>0.5</v>
      </c>
      <c r="K36" s="1" t="s">
        <v>26</v>
      </c>
      <c r="L36" s="17" t="s">
        <v>29</v>
      </c>
      <c r="M36" s="1" t="s">
        <v>30</v>
      </c>
      <c r="N36" s="1" t="s">
        <v>18</v>
      </c>
    </row>
    <row r="37" customFormat="false" ht="23.85" hidden="false" customHeight="false" outlineLevel="0" collapsed="false">
      <c r="A37" s="1" t="n">
        <v>21</v>
      </c>
      <c r="B37" s="16"/>
      <c r="C37" s="15" t="s">
        <v>15</v>
      </c>
      <c r="D37" s="15" t="s">
        <v>20</v>
      </c>
      <c r="E37" s="15" t="n">
        <v>30</v>
      </c>
      <c r="F37" s="15" t="s">
        <v>17</v>
      </c>
      <c r="G37" s="15" t="n">
        <v>100</v>
      </c>
      <c r="H37" s="15" t="n">
        <v>2</v>
      </c>
      <c r="I37" s="15" t="n">
        <v>200</v>
      </c>
      <c r="J37" s="15" t="s">
        <v>15</v>
      </c>
      <c r="K37" s="1" t="s">
        <v>27</v>
      </c>
      <c r="L37" s="17" t="s">
        <v>29</v>
      </c>
      <c r="M37" s="1" t="s">
        <v>30</v>
      </c>
      <c r="N37" s="1" t="s">
        <v>18</v>
      </c>
    </row>
    <row r="38" customFormat="false" ht="23.85" hidden="false" customHeight="false" outlineLevel="0" collapsed="false">
      <c r="A38" s="1" t="n">
        <v>22</v>
      </c>
      <c r="B38" s="16"/>
      <c r="C38" s="15" t="s">
        <v>15</v>
      </c>
      <c r="D38" s="15" t="s">
        <v>20</v>
      </c>
      <c r="E38" s="15" t="n">
        <v>30</v>
      </c>
      <c r="F38" s="15" t="s">
        <v>17</v>
      </c>
      <c r="G38" s="15" t="n">
        <v>100</v>
      </c>
      <c r="H38" s="15" t="n">
        <v>2</v>
      </c>
      <c r="I38" s="15" t="n">
        <v>200</v>
      </c>
      <c r="J38" s="19" t="n">
        <v>0.5</v>
      </c>
      <c r="K38" s="15" t="s">
        <v>15</v>
      </c>
      <c r="L38" s="17" t="s">
        <v>29</v>
      </c>
      <c r="M38" s="1" t="s">
        <v>30</v>
      </c>
      <c r="N38" s="1" t="s">
        <v>18</v>
      </c>
    </row>
    <row r="39" customFormat="false" ht="23.85" hidden="false" customHeight="false" outlineLevel="0" collapsed="false">
      <c r="A39" s="26" t="n">
        <v>23</v>
      </c>
      <c r="B39" s="8"/>
      <c r="C39" s="9" t="s">
        <v>15</v>
      </c>
      <c r="D39" s="9" t="s">
        <v>20</v>
      </c>
      <c r="E39" s="9" t="n">
        <v>30</v>
      </c>
      <c r="F39" s="9" t="s">
        <v>17</v>
      </c>
      <c r="G39" s="9" t="n">
        <v>100</v>
      </c>
      <c r="H39" s="9" t="n">
        <v>2</v>
      </c>
      <c r="I39" s="9" t="n">
        <v>200</v>
      </c>
      <c r="J39" s="9" t="s">
        <v>15</v>
      </c>
      <c r="K39" s="26" t="s">
        <v>26</v>
      </c>
      <c r="L39" s="27" t="s">
        <v>29</v>
      </c>
      <c r="M39" s="26" t="s">
        <v>30</v>
      </c>
      <c r="N39" s="26" t="s">
        <v>18</v>
      </c>
      <c r="O39" s="28"/>
    </row>
    <row r="40" customFormat="false" ht="21.8" hidden="false" customHeight="true" outlineLevel="0" collapsed="false">
      <c r="A40" s="1" t="n">
        <v>230</v>
      </c>
      <c r="B40" s="13"/>
      <c r="C40" s="15" t="s">
        <v>15</v>
      </c>
      <c r="D40" s="15" t="s">
        <v>20</v>
      </c>
      <c r="E40" s="15" t="n">
        <v>30</v>
      </c>
      <c r="F40" s="15" t="s">
        <v>17</v>
      </c>
      <c r="G40" s="15" t="n">
        <v>100</v>
      </c>
      <c r="H40" s="15" t="n">
        <v>2</v>
      </c>
      <c r="I40" s="15" t="n">
        <v>200</v>
      </c>
      <c r="J40" s="15" t="s">
        <v>15</v>
      </c>
      <c r="K40" s="1" t="s">
        <v>26</v>
      </c>
      <c r="L40" s="17" t="s">
        <v>29</v>
      </c>
      <c r="M40" s="1" t="s">
        <v>30</v>
      </c>
      <c r="N40" s="1" t="s">
        <v>18</v>
      </c>
      <c r="O40" s="28"/>
    </row>
    <row r="41" customFormat="false" ht="23.85" hidden="false" customHeight="false" outlineLevel="0" collapsed="false">
      <c r="A41" s="1" t="n">
        <v>24</v>
      </c>
      <c r="B41" s="16"/>
      <c r="C41" s="15" t="s">
        <v>15</v>
      </c>
      <c r="D41" s="15" t="s">
        <v>20</v>
      </c>
      <c r="E41" s="15" t="n">
        <v>30</v>
      </c>
      <c r="F41" s="15" t="s">
        <v>17</v>
      </c>
      <c r="G41" s="15" t="n">
        <v>100</v>
      </c>
      <c r="H41" s="15" t="n">
        <v>2</v>
      </c>
      <c r="I41" s="15" t="n">
        <v>200</v>
      </c>
      <c r="J41" s="19" t="n">
        <v>0.5</v>
      </c>
      <c r="K41" s="1" t="s">
        <v>27</v>
      </c>
      <c r="L41" s="17" t="s">
        <v>29</v>
      </c>
      <c r="M41" s="1" t="s">
        <v>30</v>
      </c>
      <c r="N41" s="1" t="s">
        <v>18</v>
      </c>
    </row>
    <row r="42" customFormat="false" ht="12.8" hidden="false" customHeight="false" outlineLevel="0" collapsed="false">
      <c r="A42" s="29"/>
      <c r="B42" s="29"/>
      <c r="C42" s="30"/>
      <c r="D42" s="30"/>
      <c r="E42" s="30"/>
      <c r="F42" s="30"/>
      <c r="G42" s="30"/>
      <c r="H42" s="30"/>
      <c r="I42" s="30"/>
      <c r="J42" s="29"/>
      <c r="K42" s="29"/>
      <c r="L42" s="31"/>
      <c r="M42" s="29"/>
      <c r="N42" s="29"/>
    </row>
    <row r="43" customFormat="false" ht="23.85" hidden="false" customHeight="false" outlineLevel="0" collapsed="false">
      <c r="A43" s="23" t="n">
        <v>1300</v>
      </c>
      <c r="B43" s="32"/>
      <c r="C43" s="33" t="s">
        <v>15</v>
      </c>
      <c r="D43" s="33" t="s">
        <v>20</v>
      </c>
      <c r="E43" s="33" t="n">
        <v>30</v>
      </c>
      <c r="F43" s="33" t="s">
        <v>17</v>
      </c>
      <c r="G43" s="33" t="n">
        <v>100</v>
      </c>
      <c r="H43" s="33" t="n">
        <v>2</v>
      </c>
      <c r="I43" s="33" t="n">
        <v>200</v>
      </c>
      <c r="J43" s="34" t="n">
        <v>-1</v>
      </c>
      <c r="K43" s="34" t="s">
        <v>26</v>
      </c>
      <c r="L43" s="33" t="s">
        <v>15</v>
      </c>
      <c r="M43" s="34" t="s">
        <v>30</v>
      </c>
      <c r="N43" s="18"/>
      <c r="O43" s="35" t="s">
        <v>31</v>
      </c>
    </row>
    <row r="44" customFormat="false" ht="23.85" hidden="false" customHeight="false" outlineLevel="0" collapsed="false">
      <c r="A44" s="1" t="n">
        <v>25</v>
      </c>
      <c r="B44" s="18"/>
      <c r="C44" s="15" t="s">
        <v>15</v>
      </c>
      <c r="D44" s="15" t="s">
        <v>20</v>
      </c>
      <c r="E44" s="1" t="n">
        <v>20</v>
      </c>
      <c r="F44" s="23" t="s">
        <v>17</v>
      </c>
      <c r="G44" s="23" t="n">
        <v>100</v>
      </c>
      <c r="H44" s="23" t="n">
        <v>2</v>
      </c>
      <c r="I44" s="23" t="n">
        <v>200</v>
      </c>
      <c r="J44" s="25" t="n">
        <v>-1</v>
      </c>
      <c r="K44" s="25" t="s">
        <v>26</v>
      </c>
      <c r="L44" s="23" t="s">
        <v>15</v>
      </c>
      <c r="M44" s="25" t="s">
        <v>30</v>
      </c>
      <c r="N44" s="0" t="s">
        <v>32</v>
      </c>
    </row>
    <row r="45" customFormat="false" ht="23.85" hidden="false" customHeight="false" outlineLevel="0" collapsed="false">
      <c r="A45" s="1" t="n">
        <v>250</v>
      </c>
      <c r="B45" s="18"/>
      <c r="C45" s="15" t="s">
        <v>15</v>
      </c>
      <c r="D45" s="15" t="s">
        <v>20</v>
      </c>
      <c r="E45" s="1" t="n">
        <v>25</v>
      </c>
      <c r="F45" s="23" t="s">
        <v>17</v>
      </c>
      <c r="G45" s="23" t="n">
        <v>100</v>
      </c>
      <c r="H45" s="23" t="n">
        <v>2</v>
      </c>
      <c r="I45" s="23" t="n">
        <v>200</v>
      </c>
      <c r="J45" s="25" t="n">
        <v>-1</v>
      </c>
      <c r="K45" s="25" t="s">
        <v>26</v>
      </c>
      <c r="L45" s="23" t="s">
        <v>15</v>
      </c>
      <c r="M45" s="25" t="s">
        <v>30</v>
      </c>
      <c r="N45" s="0" t="s">
        <v>32</v>
      </c>
    </row>
    <row r="46" customFormat="false" ht="23.85" hidden="false" customHeight="false" outlineLevel="0" collapsed="false">
      <c r="A46" s="1" t="n">
        <v>251</v>
      </c>
      <c r="B46" s="18"/>
      <c r="C46" s="15" t="s">
        <v>15</v>
      </c>
      <c r="D46" s="15" t="s">
        <v>20</v>
      </c>
      <c r="E46" s="1" t="n">
        <v>35</v>
      </c>
      <c r="F46" s="23" t="s">
        <v>17</v>
      </c>
      <c r="G46" s="23" t="n">
        <v>100</v>
      </c>
      <c r="H46" s="23" t="n">
        <v>2</v>
      </c>
      <c r="I46" s="23" t="n">
        <v>200</v>
      </c>
      <c r="J46" s="25" t="n">
        <v>-1</v>
      </c>
      <c r="K46" s="25" t="s">
        <v>26</v>
      </c>
      <c r="L46" s="23" t="s">
        <v>15</v>
      </c>
      <c r="M46" s="25" t="s">
        <v>30</v>
      </c>
      <c r="N46" s="0" t="s">
        <v>32</v>
      </c>
    </row>
    <row r="47" customFormat="false" ht="23.85" hidden="false" customHeight="false" outlineLevel="0" collapsed="false">
      <c r="A47" s="1" t="n">
        <v>252</v>
      </c>
      <c r="B47" s="18"/>
      <c r="C47" s="15" t="s">
        <v>15</v>
      </c>
      <c r="D47" s="15" t="s">
        <v>20</v>
      </c>
      <c r="E47" s="1" t="n">
        <v>15</v>
      </c>
      <c r="F47" s="23" t="s">
        <v>17</v>
      </c>
      <c r="G47" s="23" t="n">
        <v>100</v>
      </c>
      <c r="H47" s="23" t="n">
        <v>2</v>
      </c>
      <c r="I47" s="23" t="n">
        <v>200</v>
      </c>
      <c r="J47" s="25" t="n">
        <v>-1</v>
      </c>
      <c r="K47" s="25" t="s">
        <v>26</v>
      </c>
      <c r="L47" s="23" t="s">
        <v>15</v>
      </c>
      <c r="M47" s="25" t="s">
        <v>30</v>
      </c>
      <c r="N47" s="0" t="s">
        <v>32</v>
      </c>
    </row>
    <row r="48" customFormat="false" ht="23.85" hidden="false" customHeight="false" outlineLevel="0" collapsed="false">
      <c r="A48" s="1" t="n">
        <v>26</v>
      </c>
      <c r="B48" s="18"/>
      <c r="C48" s="15" t="s">
        <v>15</v>
      </c>
      <c r="D48" s="15" t="s">
        <v>20</v>
      </c>
      <c r="E48" s="1" t="n">
        <v>10</v>
      </c>
      <c r="F48" s="23" t="s">
        <v>17</v>
      </c>
      <c r="G48" s="23" t="n">
        <v>100</v>
      </c>
      <c r="H48" s="23" t="n">
        <v>2</v>
      </c>
      <c r="I48" s="23" t="n">
        <v>200</v>
      </c>
      <c r="J48" s="25" t="n">
        <v>-1</v>
      </c>
      <c r="K48" s="25" t="s">
        <v>26</v>
      </c>
      <c r="L48" s="23" t="s">
        <v>15</v>
      </c>
      <c r="M48" s="25" t="s">
        <v>30</v>
      </c>
      <c r="N48" s="0" t="s">
        <v>32</v>
      </c>
    </row>
    <row r="49" customFormat="false" ht="23.85" hidden="false" customHeight="false" outlineLevel="0" collapsed="false">
      <c r="A49" s="1" t="n">
        <v>27</v>
      </c>
      <c r="B49" s="18"/>
      <c r="C49" s="15" t="s">
        <v>15</v>
      </c>
      <c r="D49" s="15" t="s">
        <v>20</v>
      </c>
      <c r="E49" s="1" t="n">
        <v>40</v>
      </c>
      <c r="F49" s="23" t="s">
        <v>17</v>
      </c>
      <c r="G49" s="23" t="n">
        <v>100</v>
      </c>
      <c r="H49" s="23" t="n">
        <v>2</v>
      </c>
      <c r="I49" s="23" t="n">
        <v>200</v>
      </c>
      <c r="J49" s="25" t="n">
        <v>-1</v>
      </c>
      <c r="K49" s="25" t="s">
        <v>26</v>
      </c>
      <c r="L49" s="23" t="s">
        <v>15</v>
      </c>
      <c r="M49" s="25" t="s">
        <v>30</v>
      </c>
      <c r="N49" s="0" t="s">
        <v>32</v>
      </c>
    </row>
    <row r="50" customFormat="false" ht="23.85" hidden="false" customHeight="false" outlineLevel="0" collapsed="false">
      <c r="A50" s="1" t="n">
        <v>28</v>
      </c>
      <c r="B50" s="16"/>
      <c r="C50" s="15" t="s">
        <v>15</v>
      </c>
      <c r="D50" s="15" t="s">
        <v>20</v>
      </c>
      <c r="E50" s="1" t="n">
        <v>50</v>
      </c>
      <c r="F50" s="23" t="s">
        <v>17</v>
      </c>
      <c r="G50" s="23" t="n">
        <v>100</v>
      </c>
      <c r="H50" s="23" t="n">
        <v>2</v>
      </c>
      <c r="I50" s="23" t="n">
        <v>200</v>
      </c>
      <c r="J50" s="25" t="n">
        <v>-1</v>
      </c>
      <c r="K50" s="25" t="s">
        <v>26</v>
      </c>
      <c r="L50" s="23" t="s">
        <v>15</v>
      </c>
      <c r="M50" s="25" t="s">
        <v>30</v>
      </c>
      <c r="N50" s="0" t="s">
        <v>32</v>
      </c>
    </row>
    <row r="51" customFormat="false" ht="20.65" hidden="false" customHeight="true" outlineLevel="0" collapsed="false">
      <c r="A51" s="1" t="n">
        <v>29</v>
      </c>
      <c r="B51" s="18"/>
      <c r="C51" s="15" t="s">
        <v>15</v>
      </c>
      <c r="D51" s="15" t="s">
        <v>33</v>
      </c>
      <c r="E51" s="1" t="n">
        <v>30</v>
      </c>
      <c r="F51" s="23" t="s">
        <v>17</v>
      </c>
      <c r="G51" s="23" t="n">
        <v>100</v>
      </c>
      <c r="H51" s="23" t="n">
        <v>2</v>
      </c>
      <c r="I51" s="23" t="n">
        <v>200</v>
      </c>
      <c r="J51" s="25" t="n">
        <v>-1</v>
      </c>
      <c r="K51" s="25" t="s">
        <v>26</v>
      </c>
      <c r="L51" s="23" t="s">
        <v>15</v>
      </c>
      <c r="M51" s="25" t="s">
        <v>30</v>
      </c>
      <c r="N51" s="0" t="s">
        <v>32</v>
      </c>
    </row>
    <row r="52" customFormat="false" ht="19.5" hidden="false" customHeight="true" outlineLevel="0" collapsed="false">
      <c r="A52" s="1" t="n">
        <v>30</v>
      </c>
      <c r="B52" s="36"/>
      <c r="C52" s="15" t="s">
        <v>15</v>
      </c>
      <c r="D52" s="15" t="s">
        <v>33</v>
      </c>
      <c r="E52" s="1" t="n">
        <v>20</v>
      </c>
      <c r="F52" s="23" t="s">
        <v>17</v>
      </c>
      <c r="G52" s="23" t="n">
        <v>100</v>
      </c>
      <c r="H52" s="23" t="n">
        <v>2</v>
      </c>
      <c r="I52" s="23" t="n">
        <v>200</v>
      </c>
      <c r="J52" s="25" t="n">
        <v>-1</v>
      </c>
      <c r="K52" s="25" t="s">
        <v>26</v>
      </c>
      <c r="L52" s="23" t="s">
        <v>15</v>
      </c>
      <c r="M52" s="25" t="s">
        <v>30</v>
      </c>
      <c r="N52" s="0" t="s">
        <v>32</v>
      </c>
    </row>
    <row r="53" customFormat="false" ht="12.8" hidden="false" customHeight="false" outlineLevel="0" collapsed="false">
      <c r="A53" s="1" t="n">
        <v>31</v>
      </c>
      <c r="B53" s="16"/>
      <c r="C53" s="15" t="s">
        <v>15</v>
      </c>
      <c r="D53" s="15" t="s">
        <v>33</v>
      </c>
      <c r="E53" s="1" t="n">
        <v>10</v>
      </c>
      <c r="F53" s="23" t="s">
        <v>17</v>
      </c>
      <c r="G53" s="23" t="n">
        <v>100</v>
      </c>
      <c r="H53" s="23" t="n">
        <v>2</v>
      </c>
      <c r="I53" s="23" t="n">
        <v>200</v>
      </c>
      <c r="J53" s="25" t="n">
        <v>-1</v>
      </c>
      <c r="K53" s="25" t="s">
        <v>26</v>
      </c>
      <c r="L53" s="23" t="s">
        <v>15</v>
      </c>
      <c r="M53" s="25" t="s">
        <v>30</v>
      </c>
      <c r="N53" s="0" t="s">
        <v>32</v>
      </c>
    </row>
    <row r="54" customFormat="false" ht="12.8" hidden="false" customHeight="false" outlineLevel="0" collapsed="false">
      <c r="A54" s="1" t="n">
        <v>32</v>
      </c>
      <c r="B54" s="16"/>
      <c r="C54" s="15" t="s">
        <v>15</v>
      </c>
      <c r="D54" s="15" t="s">
        <v>33</v>
      </c>
      <c r="E54" s="1" t="n">
        <v>40</v>
      </c>
      <c r="F54" s="23" t="s">
        <v>17</v>
      </c>
      <c r="G54" s="23" t="n">
        <v>100</v>
      </c>
      <c r="H54" s="23" t="n">
        <v>2</v>
      </c>
      <c r="I54" s="23" t="n">
        <v>200</v>
      </c>
      <c r="J54" s="25" t="n">
        <v>-1</v>
      </c>
      <c r="K54" s="25" t="s">
        <v>26</v>
      </c>
      <c r="L54" s="23" t="s">
        <v>15</v>
      </c>
      <c r="M54" s="25" t="s">
        <v>30</v>
      </c>
      <c r="N54" s="0" t="s">
        <v>32</v>
      </c>
    </row>
    <row r="55" customFormat="false" ht="12.8" hidden="false" customHeight="false" outlineLevel="0" collapsed="false">
      <c r="A55" s="1" t="n">
        <v>33</v>
      </c>
      <c r="B55" s="16"/>
      <c r="C55" s="15" t="s">
        <v>15</v>
      </c>
      <c r="D55" s="15" t="s">
        <v>33</v>
      </c>
      <c r="E55" s="1" t="n">
        <v>50</v>
      </c>
      <c r="F55" s="23" t="s">
        <v>17</v>
      </c>
      <c r="G55" s="23" t="n">
        <v>100</v>
      </c>
      <c r="H55" s="23" t="n">
        <v>2</v>
      </c>
      <c r="I55" s="23" t="n">
        <v>200</v>
      </c>
      <c r="J55" s="25" t="n">
        <v>-1</v>
      </c>
      <c r="K55" s="25" t="s">
        <v>26</v>
      </c>
      <c r="L55" s="23" t="s">
        <v>15</v>
      </c>
      <c r="M55" s="25" t="s">
        <v>30</v>
      </c>
      <c r="N55" s="0" t="s">
        <v>32</v>
      </c>
    </row>
    <row r="56" customFormat="false" ht="16.05" hidden="false" customHeight="true" outlineLevel="0" collapsed="false">
      <c r="A56" s="1" t="n">
        <v>34</v>
      </c>
      <c r="B56" s="18"/>
      <c r="C56" s="0" t="s">
        <v>34</v>
      </c>
      <c r="D56" s="1" t="s">
        <v>35</v>
      </c>
      <c r="E56" s="1" t="n">
        <v>30</v>
      </c>
      <c r="F56" s="23" t="s">
        <v>17</v>
      </c>
      <c r="G56" s="23" t="n">
        <v>100</v>
      </c>
      <c r="H56" s="23" t="n">
        <v>2</v>
      </c>
      <c r="I56" s="23" t="n">
        <v>200</v>
      </c>
      <c r="J56" s="25" t="n">
        <v>-1</v>
      </c>
      <c r="K56" s="25" t="s">
        <v>26</v>
      </c>
      <c r="L56" s="23" t="s">
        <v>15</v>
      </c>
      <c r="M56" s="25" t="s">
        <v>30</v>
      </c>
      <c r="N56" s="0" t="s">
        <v>32</v>
      </c>
    </row>
    <row r="57" customFormat="false" ht="22.95" hidden="false" customHeight="true" outlineLevel="0" collapsed="false">
      <c r="A57" s="1" t="n">
        <v>35</v>
      </c>
      <c r="B57" s="18"/>
      <c r="C57" s="0" t="s">
        <v>34</v>
      </c>
      <c r="D57" s="1" t="s">
        <v>35</v>
      </c>
      <c r="E57" s="1" t="n">
        <v>20</v>
      </c>
      <c r="F57" s="23" t="s">
        <v>17</v>
      </c>
      <c r="G57" s="23" t="n">
        <v>100</v>
      </c>
      <c r="H57" s="23" t="n">
        <v>2</v>
      </c>
      <c r="I57" s="23" t="n">
        <v>200</v>
      </c>
      <c r="J57" s="25" t="n">
        <v>-1</v>
      </c>
      <c r="K57" s="25" t="s">
        <v>26</v>
      </c>
      <c r="L57" s="23" t="s">
        <v>15</v>
      </c>
      <c r="M57" s="25" t="s">
        <v>30</v>
      </c>
      <c r="N57" s="0" t="s">
        <v>32</v>
      </c>
    </row>
    <row r="58" customFormat="false" ht="12.8" hidden="false" customHeight="false" outlineLevel="0" collapsed="false">
      <c r="A58" s="1" t="n">
        <v>36</v>
      </c>
      <c r="B58" s="16"/>
      <c r="C58" s="0" t="s">
        <v>34</v>
      </c>
      <c r="D58" s="1" t="s">
        <v>35</v>
      </c>
      <c r="E58" s="1" t="n">
        <v>10</v>
      </c>
      <c r="F58" s="23" t="s">
        <v>17</v>
      </c>
      <c r="G58" s="23" t="n">
        <v>100</v>
      </c>
      <c r="H58" s="23" t="n">
        <v>2</v>
      </c>
      <c r="I58" s="23" t="n">
        <v>200</v>
      </c>
      <c r="J58" s="25" t="n">
        <v>-1</v>
      </c>
      <c r="K58" s="25" t="s">
        <v>26</v>
      </c>
      <c r="L58" s="23" t="s">
        <v>15</v>
      </c>
      <c r="M58" s="25" t="s">
        <v>30</v>
      </c>
      <c r="N58" s="0" t="s">
        <v>32</v>
      </c>
    </row>
    <row r="59" customFormat="false" ht="12.8" hidden="false" customHeight="false" outlineLevel="0" collapsed="false">
      <c r="A59" s="1" t="n">
        <v>37</v>
      </c>
      <c r="B59" s="18"/>
      <c r="C59" s="0" t="s">
        <v>34</v>
      </c>
      <c r="D59" s="1" t="s">
        <v>35</v>
      </c>
      <c r="E59" s="1" t="n">
        <v>40</v>
      </c>
      <c r="F59" s="23" t="s">
        <v>17</v>
      </c>
      <c r="G59" s="23" t="n">
        <v>100</v>
      </c>
      <c r="H59" s="23" t="n">
        <v>2</v>
      </c>
      <c r="I59" s="23" t="n">
        <v>200</v>
      </c>
      <c r="J59" s="25" t="n">
        <v>-1</v>
      </c>
      <c r="K59" s="25" t="s">
        <v>26</v>
      </c>
      <c r="L59" s="23" t="s">
        <v>15</v>
      </c>
      <c r="M59" s="25" t="s">
        <v>30</v>
      </c>
      <c r="N59" s="0" t="s">
        <v>32</v>
      </c>
    </row>
    <row r="60" customFormat="false" ht="12.8" hidden="false" customHeight="false" outlineLevel="0" collapsed="false">
      <c r="A60" s="1" t="n">
        <v>38</v>
      </c>
      <c r="B60" s="16"/>
      <c r="C60" s="0" t="s">
        <v>34</v>
      </c>
      <c r="D60" s="1" t="s">
        <v>35</v>
      </c>
      <c r="E60" s="1" t="n">
        <v>50</v>
      </c>
      <c r="F60" s="23" t="s">
        <v>17</v>
      </c>
      <c r="G60" s="23" t="n">
        <v>100</v>
      </c>
      <c r="H60" s="23" t="n">
        <v>2</v>
      </c>
      <c r="I60" s="23" t="n">
        <v>200</v>
      </c>
      <c r="J60" s="25" t="n">
        <v>-1</v>
      </c>
      <c r="K60" s="25" t="s">
        <v>26</v>
      </c>
      <c r="L60" s="23" t="s">
        <v>15</v>
      </c>
      <c r="M60" s="25" t="s">
        <v>30</v>
      </c>
      <c r="N60" s="0" t="s">
        <v>32</v>
      </c>
    </row>
    <row r="61" customFormat="false" ht="12.8" hidden="false" customHeight="false" outlineLevel="0" collapsed="false">
      <c r="A61" s="1" t="n">
        <v>39</v>
      </c>
      <c r="B61" s="18"/>
      <c r="C61" s="0" t="s">
        <v>34</v>
      </c>
      <c r="D61" s="15" t="s">
        <v>33</v>
      </c>
      <c r="E61" s="1" t="n">
        <v>30</v>
      </c>
      <c r="F61" s="23" t="s">
        <v>17</v>
      </c>
      <c r="G61" s="23" t="n">
        <v>100</v>
      </c>
      <c r="H61" s="23" t="n">
        <v>2</v>
      </c>
      <c r="I61" s="23" t="n">
        <v>200</v>
      </c>
      <c r="J61" s="25" t="n">
        <v>-1</v>
      </c>
      <c r="K61" s="25" t="s">
        <v>26</v>
      </c>
      <c r="L61" s="23" t="s">
        <v>15</v>
      </c>
      <c r="M61" s="25" t="s">
        <v>30</v>
      </c>
      <c r="N61" s="0" t="s">
        <v>32</v>
      </c>
    </row>
    <row r="62" customFormat="false" ht="12.8" hidden="false" customHeight="false" outlineLevel="0" collapsed="false">
      <c r="A62" s="1" t="n">
        <v>40</v>
      </c>
      <c r="B62" s="16"/>
      <c r="C62" s="0" t="s">
        <v>34</v>
      </c>
      <c r="D62" s="15" t="s">
        <v>33</v>
      </c>
      <c r="E62" s="1" t="n">
        <v>20</v>
      </c>
      <c r="F62" s="23" t="s">
        <v>17</v>
      </c>
      <c r="G62" s="23" t="n">
        <v>100</v>
      </c>
      <c r="H62" s="23" t="n">
        <v>2</v>
      </c>
      <c r="I62" s="23" t="n">
        <v>200</v>
      </c>
      <c r="J62" s="25" t="n">
        <v>-1</v>
      </c>
      <c r="K62" s="25" t="s">
        <v>26</v>
      </c>
      <c r="L62" s="23" t="s">
        <v>15</v>
      </c>
      <c r="M62" s="25" t="s">
        <v>30</v>
      </c>
      <c r="N62" s="0" t="s">
        <v>32</v>
      </c>
    </row>
    <row r="63" customFormat="false" ht="12.8" hidden="false" customHeight="false" outlineLevel="0" collapsed="false">
      <c r="A63" s="1" t="n">
        <v>41</v>
      </c>
      <c r="B63" s="16"/>
      <c r="C63" s="0" t="s">
        <v>34</v>
      </c>
      <c r="D63" s="15" t="s">
        <v>33</v>
      </c>
      <c r="E63" s="1" t="n">
        <v>10</v>
      </c>
      <c r="F63" s="23" t="s">
        <v>17</v>
      </c>
      <c r="G63" s="23" t="n">
        <v>100</v>
      </c>
      <c r="H63" s="23" t="n">
        <v>2</v>
      </c>
      <c r="I63" s="23" t="n">
        <v>200</v>
      </c>
      <c r="J63" s="25" t="n">
        <v>-1</v>
      </c>
      <c r="K63" s="25" t="s">
        <v>26</v>
      </c>
      <c r="L63" s="23" t="s">
        <v>15</v>
      </c>
      <c r="M63" s="25" t="s">
        <v>30</v>
      </c>
      <c r="N63" s="0" t="s">
        <v>32</v>
      </c>
    </row>
    <row r="64" customFormat="false" ht="12.8" hidden="false" customHeight="false" outlineLevel="0" collapsed="false">
      <c r="A64" s="1" t="n">
        <v>42</v>
      </c>
      <c r="B64" s="16"/>
      <c r="C64" s="0" t="s">
        <v>34</v>
      </c>
      <c r="D64" s="15" t="s">
        <v>33</v>
      </c>
      <c r="E64" s="1" t="n">
        <v>40</v>
      </c>
      <c r="F64" s="23" t="s">
        <v>17</v>
      </c>
      <c r="G64" s="23" t="n">
        <v>100</v>
      </c>
      <c r="H64" s="23" t="n">
        <v>2</v>
      </c>
      <c r="I64" s="23" t="n">
        <v>200</v>
      </c>
      <c r="J64" s="25" t="n">
        <v>-1</v>
      </c>
      <c r="K64" s="25" t="s">
        <v>26</v>
      </c>
      <c r="L64" s="23" t="s">
        <v>15</v>
      </c>
      <c r="M64" s="25" t="s">
        <v>30</v>
      </c>
      <c r="N64" s="0" t="s">
        <v>32</v>
      </c>
    </row>
    <row r="65" customFormat="false" ht="12.8" hidden="false" customHeight="false" outlineLevel="0" collapsed="false">
      <c r="A65" s="1" t="n">
        <v>43</v>
      </c>
      <c r="B65" s="16"/>
      <c r="C65" s="0" t="s">
        <v>34</v>
      </c>
      <c r="D65" s="15" t="s">
        <v>33</v>
      </c>
      <c r="E65" s="1" t="n">
        <v>50</v>
      </c>
      <c r="F65" s="23" t="s">
        <v>17</v>
      </c>
      <c r="G65" s="23" t="n">
        <v>100</v>
      </c>
      <c r="H65" s="23" t="n">
        <v>2</v>
      </c>
      <c r="I65" s="23" t="n">
        <v>200</v>
      </c>
      <c r="J65" s="25" t="n">
        <v>-1</v>
      </c>
      <c r="K65" s="25" t="s">
        <v>26</v>
      </c>
      <c r="L65" s="23" t="s">
        <v>15</v>
      </c>
      <c r="M65" s="25" t="s">
        <v>30</v>
      </c>
      <c r="N65" s="0" t="s">
        <v>32</v>
      </c>
    </row>
    <row r="66" customFormat="false" ht="12.8" hidden="false" customHeight="false" outlineLevel="0" collapsed="false">
      <c r="A66" s="29"/>
      <c r="B66" s="29"/>
      <c r="C66" s="30"/>
      <c r="D66" s="30"/>
      <c r="E66" s="30"/>
      <c r="F66" s="30"/>
      <c r="G66" s="30"/>
      <c r="H66" s="30"/>
      <c r="I66" s="30"/>
      <c r="J66" s="29"/>
      <c r="K66" s="29"/>
      <c r="L66" s="31"/>
      <c r="M66" s="29"/>
      <c r="N66" s="29"/>
    </row>
    <row r="67" customFormat="false" ht="23.85" hidden="false" customHeight="false" outlineLevel="0" collapsed="false">
      <c r="A67" s="25" t="n">
        <v>1300</v>
      </c>
      <c r="C67" s="33" t="s">
        <v>15</v>
      </c>
      <c r="D67" s="33" t="s">
        <v>20</v>
      </c>
      <c r="E67" s="34" t="n">
        <v>30</v>
      </c>
      <c r="F67" s="37" t="s">
        <v>17</v>
      </c>
      <c r="G67" s="37" t="n">
        <v>100</v>
      </c>
      <c r="H67" s="37" t="n">
        <v>2</v>
      </c>
      <c r="I67" s="37" t="n">
        <v>200</v>
      </c>
      <c r="J67" s="34" t="n">
        <v>-1</v>
      </c>
      <c r="K67" s="34" t="s">
        <v>26</v>
      </c>
      <c r="L67" s="33" t="s">
        <v>15</v>
      </c>
      <c r="M67" s="34" t="s">
        <v>30</v>
      </c>
      <c r="N67" s="36"/>
      <c r="O67" s="35" t="s">
        <v>31</v>
      </c>
    </row>
    <row r="68" customFormat="false" ht="23.85" hidden="false" customHeight="false" outlineLevel="0" collapsed="false">
      <c r="A68" s="38" t="n">
        <v>440</v>
      </c>
      <c r="B68" s="18"/>
      <c r="C68" s="23" t="s">
        <v>15</v>
      </c>
      <c r="D68" s="23" t="s">
        <v>20</v>
      </c>
      <c r="E68" s="25" t="n">
        <v>30</v>
      </c>
      <c r="F68" s="6" t="s">
        <v>17</v>
      </c>
      <c r="G68" s="6" t="n">
        <v>100</v>
      </c>
      <c r="H68" s="6" t="n">
        <v>2</v>
      </c>
      <c r="I68" s="1" t="n">
        <v>100</v>
      </c>
      <c r="J68" s="25" t="n">
        <v>-1</v>
      </c>
      <c r="K68" s="25" t="s">
        <v>26</v>
      </c>
      <c r="L68" s="23" t="s">
        <v>15</v>
      </c>
      <c r="M68" s="25" t="s">
        <v>30</v>
      </c>
      <c r="N68" s="0" t="s">
        <v>36</v>
      </c>
      <c r="O68" s="35"/>
    </row>
    <row r="69" customFormat="false" ht="23.85" hidden="false" customHeight="false" outlineLevel="0" collapsed="false">
      <c r="A69" s="1" t="n">
        <v>44</v>
      </c>
      <c r="B69" s="18"/>
      <c r="C69" s="23" t="s">
        <v>15</v>
      </c>
      <c r="D69" s="23" t="s">
        <v>20</v>
      </c>
      <c r="E69" s="25" t="n">
        <v>30</v>
      </c>
      <c r="F69" s="6" t="s">
        <v>17</v>
      </c>
      <c r="G69" s="6" t="n">
        <v>100</v>
      </c>
      <c r="H69" s="6" t="n">
        <v>2</v>
      </c>
      <c r="I69" s="1" t="n">
        <v>300</v>
      </c>
      <c r="J69" s="25" t="n">
        <v>-1</v>
      </c>
      <c r="K69" s="25" t="s">
        <v>26</v>
      </c>
      <c r="L69" s="23" t="s">
        <v>15</v>
      </c>
      <c r="M69" s="25" t="s">
        <v>30</v>
      </c>
      <c r="N69" s="0" t="s">
        <v>36</v>
      </c>
    </row>
    <row r="70" customFormat="false" ht="23.85" hidden="false" customHeight="false" outlineLevel="0" collapsed="false">
      <c r="A70" s="1" t="n">
        <v>45</v>
      </c>
      <c r="B70" s="18"/>
      <c r="C70" s="23" t="s">
        <v>15</v>
      </c>
      <c r="D70" s="23" t="s">
        <v>20</v>
      </c>
      <c r="E70" s="25" t="n">
        <v>30</v>
      </c>
      <c r="F70" s="6" t="s">
        <v>17</v>
      </c>
      <c r="G70" s="6" t="n">
        <v>100</v>
      </c>
      <c r="H70" s="6" t="n">
        <v>2</v>
      </c>
      <c r="I70" s="1" t="n">
        <v>400</v>
      </c>
      <c r="J70" s="25" t="n">
        <v>-1</v>
      </c>
      <c r="K70" s="25" t="s">
        <v>26</v>
      </c>
      <c r="L70" s="23" t="s">
        <v>15</v>
      </c>
      <c r="M70" s="25" t="s">
        <v>30</v>
      </c>
      <c r="N70" s="0" t="s">
        <v>36</v>
      </c>
    </row>
    <row r="71" customFormat="false" ht="23.85" hidden="false" customHeight="false" outlineLevel="0" collapsed="false">
      <c r="A71" s="1" t="n">
        <v>460</v>
      </c>
      <c r="B71" s="18"/>
      <c r="C71" s="23" t="s">
        <v>15</v>
      </c>
      <c r="D71" s="23" t="s">
        <v>20</v>
      </c>
      <c r="E71" s="25" t="n">
        <v>30</v>
      </c>
      <c r="F71" s="6" t="s">
        <v>17</v>
      </c>
      <c r="G71" s="6" t="n">
        <v>100</v>
      </c>
      <c r="H71" s="1" t="n">
        <v>1</v>
      </c>
      <c r="I71" s="6" t="n">
        <v>100</v>
      </c>
      <c r="J71" s="25" t="n">
        <v>-1</v>
      </c>
      <c r="K71" s="25" t="s">
        <v>26</v>
      </c>
      <c r="L71" s="23" t="s">
        <v>15</v>
      </c>
      <c r="M71" s="25" t="s">
        <v>30</v>
      </c>
      <c r="N71" s="0" t="s">
        <v>36</v>
      </c>
    </row>
    <row r="72" customFormat="false" ht="23.85" hidden="false" customHeight="false" outlineLevel="0" collapsed="false">
      <c r="A72" s="1" t="n">
        <v>46</v>
      </c>
      <c r="B72" s="18"/>
      <c r="C72" s="23" t="s">
        <v>15</v>
      </c>
      <c r="D72" s="23" t="s">
        <v>20</v>
      </c>
      <c r="E72" s="25" t="n">
        <v>30</v>
      </c>
      <c r="F72" s="6" t="s">
        <v>17</v>
      </c>
      <c r="G72" s="6" t="n">
        <v>100</v>
      </c>
      <c r="H72" s="1" t="n">
        <v>1</v>
      </c>
      <c r="I72" s="6" t="n">
        <v>200</v>
      </c>
      <c r="J72" s="25" t="n">
        <v>-1</v>
      </c>
      <c r="K72" s="25" t="s">
        <v>26</v>
      </c>
      <c r="L72" s="23" t="s">
        <v>15</v>
      </c>
      <c r="M72" s="25" t="s">
        <v>30</v>
      </c>
      <c r="N72" s="0" t="s">
        <v>36</v>
      </c>
    </row>
    <row r="73" customFormat="false" ht="23.85" hidden="false" customHeight="false" outlineLevel="0" collapsed="false">
      <c r="A73" s="1" t="n">
        <v>47</v>
      </c>
      <c r="B73" s="18"/>
      <c r="C73" s="23" t="s">
        <v>15</v>
      </c>
      <c r="D73" s="23" t="s">
        <v>20</v>
      </c>
      <c r="E73" s="25" t="n">
        <v>30</v>
      </c>
      <c r="F73" s="6" t="s">
        <v>17</v>
      </c>
      <c r="G73" s="6" t="n">
        <v>100</v>
      </c>
      <c r="H73" s="1" t="n">
        <v>1</v>
      </c>
      <c r="I73" s="1" t="n">
        <v>300</v>
      </c>
      <c r="J73" s="25" t="n">
        <v>-1</v>
      </c>
      <c r="K73" s="25" t="s">
        <v>26</v>
      </c>
      <c r="L73" s="23" t="s">
        <v>15</v>
      </c>
      <c r="M73" s="25" t="s">
        <v>30</v>
      </c>
      <c r="N73" s="0" t="s">
        <v>36</v>
      </c>
    </row>
    <row r="74" customFormat="false" ht="23.85" hidden="false" customHeight="false" outlineLevel="0" collapsed="false">
      <c r="A74" s="1" t="n">
        <v>48</v>
      </c>
      <c r="B74" s="18"/>
      <c r="C74" s="23" t="s">
        <v>15</v>
      </c>
      <c r="D74" s="23" t="s">
        <v>20</v>
      </c>
      <c r="E74" s="25" t="n">
        <v>30</v>
      </c>
      <c r="F74" s="6" t="s">
        <v>17</v>
      </c>
      <c r="G74" s="6" t="n">
        <v>100</v>
      </c>
      <c r="H74" s="1" t="n">
        <v>1</v>
      </c>
      <c r="I74" s="1" t="n">
        <v>400</v>
      </c>
      <c r="J74" s="25" t="n">
        <v>-1</v>
      </c>
      <c r="K74" s="25" t="s">
        <v>26</v>
      </c>
      <c r="L74" s="23" t="s">
        <v>15</v>
      </c>
      <c r="M74" s="25" t="s">
        <v>30</v>
      </c>
      <c r="N74" s="0" t="s">
        <v>36</v>
      </c>
    </row>
    <row r="75" customFormat="false" ht="23.85" hidden="false" customHeight="false" outlineLevel="0" collapsed="false">
      <c r="A75" s="1" t="n">
        <v>49</v>
      </c>
      <c r="B75" s="18"/>
      <c r="C75" s="23" t="s">
        <v>15</v>
      </c>
      <c r="D75" s="23" t="s">
        <v>20</v>
      </c>
      <c r="E75" s="25" t="n">
        <v>30</v>
      </c>
      <c r="F75" s="1" t="s">
        <v>37</v>
      </c>
      <c r="G75" s="6" t="n">
        <v>100</v>
      </c>
      <c r="H75" s="6" t="n">
        <v>2</v>
      </c>
      <c r="I75" s="6" t="n">
        <v>200</v>
      </c>
      <c r="J75" s="25" t="n">
        <v>-1</v>
      </c>
      <c r="K75" s="25" t="s">
        <v>26</v>
      </c>
      <c r="L75" s="23" t="s">
        <v>15</v>
      </c>
      <c r="M75" s="25" t="s">
        <v>30</v>
      </c>
      <c r="N75" s="0" t="s">
        <v>36</v>
      </c>
    </row>
    <row r="76" customFormat="false" ht="26.4" hidden="false" customHeight="true" outlineLevel="0" collapsed="false">
      <c r="A76" s="1" t="n">
        <v>490</v>
      </c>
      <c r="B76" s="18"/>
      <c r="C76" s="23" t="s">
        <v>15</v>
      </c>
      <c r="D76" s="23" t="s">
        <v>20</v>
      </c>
      <c r="E76" s="25" t="n">
        <v>30</v>
      </c>
      <c r="F76" s="1" t="s">
        <v>38</v>
      </c>
      <c r="G76" s="6" t="n">
        <v>100</v>
      </c>
      <c r="H76" s="6" t="n">
        <v>2</v>
      </c>
      <c r="I76" s="6" t="n">
        <v>200</v>
      </c>
      <c r="J76" s="25" t="n">
        <v>-1</v>
      </c>
      <c r="K76" s="25" t="s">
        <v>26</v>
      </c>
      <c r="L76" s="23" t="s">
        <v>15</v>
      </c>
      <c r="M76" s="25" t="s">
        <v>30</v>
      </c>
      <c r="N76" s="0" t="s">
        <v>36</v>
      </c>
    </row>
    <row r="77" customFormat="false" ht="23.85" hidden="false" customHeight="false" outlineLevel="0" collapsed="false">
      <c r="A77" s="1" t="n">
        <v>50</v>
      </c>
      <c r="B77" s="16"/>
      <c r="C77" s="23" t="s">
        <v>15</v>
      </c>
      <c r="D77" s="23" t="s">
        <v>20</v>
      </c>
      <c r="E77" s="25" t="n">
        <v>30</v>
      </c>
      <c r="F77" s="1" t="s">
        <v>37</v>
      </c>
      <c r="G77" s="6" t="n">
        <v>100</v>
      </c>
      <c r="H77" s="6" t="n">
        <v>2</v>
      </c>
      <c r="I77" s="1" t="n">
        <v>300</v>
      </c>
      <c r="J77" s="25" t="n">
        <v>-1</v>
      </c>
      <c r="K77" s="25" t="s">
        <v>26</v>
      </c>
      <c r="L77" s="23" t="s">
        <v>15</v>
      </c>
      <c r="M77" s="25" t="s">
        <v>30</v>
      </c>
      <c r="N77" s="0" t="s">
        <v>36</v>
      </c>
    </row>
    <row r="78" customFormat="false" ht="23.85" hidden="false" customHeight="false" outlineLevel="0" collapsed="false">
      <c r="A78" s="1" t="n">
        <v>500</v>
      </c>
      <c r="B78" s="18"/>
      <c r="C78" s="23" t="s">
        <v>15</v>
      </c>
      <c r="D78" s="23" t="s">
        <v>20</v>
      </c>
      <c r="E78" s="25" t="n">
        <v>30</v>
      </c>
      <c r="F78" s="1" t="s">
        <v>38</v>
      </c>
      <c r="G78" s="6" t="n">
        <v>100</v>
      </c>
      <c r="H78" s="6" t="n">
        <v>2</v>
      </c>
      <c r="I78" s="1" t="n">
        <v>300</v>
      </c>
      <c r="J78" s="25" t="n">
        <v>-1</v>
      </c>
      <c r="K78" s="25" t="s">
        <v>26</v>
      </c>
      <c r="L78" s="23" t="s">
        <v>15</v>
      </c>
      <c r="M78" s="25" t="s">
        <v>30</v>
      </c>
      <c r="N78" s="0" t="s">
        <v>36</v>
      </c>
    </row>
    <row r="79" customFormat="false" ht="23.85" hidden="false" customHeight="false" outlineLevel="0" collapsed="false">
      <c r="A79" s="1" t="n">
        <v>51</v>
      </c>
      <c r="B79" s="18"/>
      <c r="C79" s="23" t="s">
        <v>15</v>
      </c>
      <c r="D79" s="23" t="s">
        <v>20</v>
      </c>
      <c r="E79" s="25" t="n">
        <v>30</v>
      </c>
      <c r="F79" s="1" t="s">
        <v>37</v>
      </c>
      <c r="G79" s="6" t="n">
        <v>100</v>
      </c>
      <c r="H79" s="6" t="n">
        <v>2</v>
      </c>
      <c r="I79" s="1" t="n">
        <v>400</v>
      </c>
      <c r="J79" s="25" t="n">
        <v>-1</v>
      </c>
      <c r="K79" s="25" t="s">
        <v>26</v>
      </c>
      <c r="L79" s="23" t="s">
        <v>15</v>
      </c>
      <c r="M79" s="25" t="s">
        <v>30</v>
      </c>
      <c r="N79" s="0" t="s">
        <v>36</v>
      </c>
    </row>
    <row r="80" customFormat="false" ht="23.85" hidden="false" customHeight="false" outlineLevel="0" collapsed="false">
      <c r="A80" s="1" t="n">
        <v>510</v>
      </c>
      <c r="B80" s="18"/>
      <c r="C80" s="23" t="s">
        <v>15</v>
      </c>
      <c r="D80" s="23" t="s">
        <v>20</v>
      </c>
      <c r="E80" s="25" t="n">
        <v>30</v>
      </c>
      <c r="F80" s="1" t="s">
        <v>38</v>
      </c>
      <c r="G80" s="6" t="n">
        <v>100</v>
      </c>
      <c r="H80" s="6" t="n">
        <v>2</v>
      </c>
      <c r="I80" s="1" t="n">
        <v>400</v>
      </c>
      <c r="J80" s="25" t="n">
        <v>-1</v>
      </c>
      <c r="K80" s="25" t="s">
        <v>26</v>
      </c>
      <c r="L80" s="23" t="s">
        <v>15</v>
      </c>
      <c r="M80" s="25" t="s">
        <v>30</v>
      </c>
      <c r="N80" s="0" t="s">
        <v>36</v>
      </c>
    </row>
    <row r="81" customFormat="false" ht="23.85" hidden="false" customHeight="false" outlineLevel="0" collapsed="false">
      <c r="A81" s="1" t="n">
        <v>52</v>
      </c>
      <c r="B81" s="16"/>
      <c r="C81" s="23" t="s">
        <v>15</v>
      </c>
      <c r="D81" s="23" t="s">
        <v>20</v>
      </c>
      <c r="E81" s="25" t="n">
        <v>30</v>
      </c>
      <c r="F81" s="1" t="s">
        <v>37</v>
      </c>
      <c r="G81" s="6" t="n">
        <v>100</v>
      </c>
      <c r="H81" s="1" t="n">
        <v>1</v>
      </c>
      <c r="I81" s="6" t="n">
        <v>200</v>
      </c>
      <c r="J81" s="25" t="n">
        <v>-1</v>
      </c>
      <c r="K81" s="25" t="s">
        <v>26</v>
      </c>
      <c r="L81" s="23" t="s">
        <v>15</v>
      </c>
      <c r="M81" s="25" t="s">
        <v>30</v>
      </c>
      <c r="N81" s="0" t="s">
        <v>36</v>
      </c>
    </row>
    <row r="82" customFormat="false" ht="23.85" hidden="false" customHeight="false" outlineLevel="0" collapsed="false">
      <c r="A82" s="1" t="n">
        <v>520</v>
      </c>
      <c r="B82" s="16"/>
      <c r="C82" s="23" t="s">
        <v>15</v>
      </c>
      <c r="D82" s="23" t="s">
        <v>20</v>
      </c>
      <c r="E82" s="25" t="n">
        <v>30</v>
      </c>
      <c r="F82" s="1" t="s">
        <v>38</v>
      </c>
      <c r="G82" s="6" t="n">
        <v>100</v>
      </c>
      <c r="H82" s="1" t="n">
        <v>1</v>
      </c>
      <c r="I82" s="6" t="n">
        <v>200</v>
      </c>
      <c r="J82" s="25" t="n">
        <v>-1</v>
      </c>
      <c r="K82" s="25" t="s">
        <v>26</v>
      </c>
      <c r="L82" s="23" t="s">
        <v>15</v>
      </c>
      <c r="M82" s="25" t="s">
        <v>30</v>
      </c>
      <c r="N82" s="0" t="s">
        <v>36</v>
      </c>
    </row>
    <row r="83" customFormat="false" ht="23.85" hidden="false" customHeight="false" outlineLevel="0" collapsed="false">
      <c r="A83" s="1" t="n">
        <v>53</v>
      </c>
      <c r="B83" s="16"/>
      <c r="C83" s="23" t="s">
        <v>15</v>
      </c>
      <c r="D83" s="23" t="s">
        <v>20</v>
      </c>
      <c r="E83" s="25" t="n">
        <v>30</v>
      </c>
      <c r="F83" s="1" t="s">
        <v>37</v>
      </c>
      <c r="G83" s="6" t="n">
        <v>100</v>
      </c>
      <c r="H83" s="1" t="n">
        <v>1</v>
      </c>
      <c r="I83" s="1" t="n">
        <v>300</v>
      </c>
      <c r="J83" s="25" t="n">
        <v>-1</v>
      </c>
      <c r="K83" s="25" t="s">
        <v>26</v>
      </c>
      <c r="L83" s="23" t="s">
        <v>15</v>
      </c>
      <c r="M83" s="25" t="s">
        <v>30</v>
      </c>
      <c r="N83" s="0" t="s">
        <v>36</v>
      </c>
    </row>
    <row r="84" customFormat="false" ht="23.85" hidden="false" customHeight="false" outlineLevel="0" collapsed="false">
      <c r="A84" s="1" t="n">
        <v>530</v>
      </c>
      <c r="B84" s="16"/>
      <c r="C84" s="23" t="s">
        <v>15</v>
      </c>
      <c r="D84" s="23" t="s">
        <v>20</v>
      </c>
      <c r="E84" s="25" t="n">
        <v>30</v>
      </c>
      <c r="F84" s="1" t="s">
        <v>38</v>
      </c>
      <c r="G84" s="6" t="n">
        <v>100</v>
      </c>
      <c r="H84" s="1" t="n">
        <v>1</v>
      </c>
      <c r="I84" s="1" t="n">
        <v>300</v>
      </c>
      <c r="J84" s="25" t="n">
        <v>-1</v>
      </c>
      <c r="K84" s="25" t="s">
        <v>26</v>
      </c>
      <c r="L84" s="23" t="s">
        <v>15</v>
      </c>
      <c r="M84" s="25" t="s">
        <v>30</v>
      </c>
      <c r="N84" s="0" t="s">
        <v>36</v>
      </c>
    </row>
    <row r="85" customFormat="false" ht="23.85" hidden="false" customHeight="false" outlineLevel="0" collapsed="false">
      <c r="A85" s="1" t="n">
        <v>54</v>
      </c>
      <c r="B85" s="16"/>
      <c r="C85" s="23" t="s">
        <v>15</v>
      </c>
      <c r="D85" s="23" t="s">
        <v>20</v>
      </c>
      <c r="E85" s="25" t="n">
        <v>30</v>
      </c>
      <c r="F85" s="1" t="s">
        <v>37</v>
      </c>
      <c r="G85" s="6" t="n">
        <v>100</v>
      </c>
      <c r="H85" s="1" t="n">
        <v>1</v>
      </c>
      <c r="I85" s="1" t="n">
        <v>400</v>
      </c>
      <c r="J85" s="25" t="n">
        <v>-1</v>
      </c>
      <c r="K85" s="25" t="s">
        <v>26</v>
      </c>
      <c r="L85" s="23" t="s">
        <v>15</v>
      </c>
      <c r="M85" s="25" t="s">
        <v>30</v>
      </c>
      <c r="N85" s="0" t="s">
        <v>36</v>
      </c>
    </row>
    <row r="86" customFormat="false" ht="23.85" hidden="false" customHeight="false" outlineLevel="0" collapsed="false">
      <c r="A86" s="1" t="n">
        <v>540</v>
      </c>
      <c r="B86" s="16"/>
      <c r="C86" s="23" t="s">
        <v>15</v>
      </c>
      <c r="D86" s="23" t="s">
        <v>20</v>
      </c>
      <c r="E86" s="25" t="n">
        <v>30</v>
      </c>
      <c r="F86" s="1" t="s">
        <v>38</v>
      </c>
      <c r="G86" s="6" t="n">
        <v>100</v>
      </c>
      <c r="H86" s="1" t="n">
        <v>1</v>
      </c>
      <c r="I86" s="1" t="n">
        <v>400</v>
      </c>
      <c r="J86" s="25" t="n">
        <v>-1</v>
      </c>
      <c r="K86" s="25" t="s">
        <v>26</v>
      </c>
      <c r="L86" s="23" t="s">
        <v>15</v>
      </c>
      <c r="M86" s="25" t="s">
        <v>30</v>
      </c>
      <c r="N86" s="0" t="s">
        <v>36</v>
      </c>
    </row>
    <row r="87" customFormat="false" ht="23.85" hidden="false" customHeight="false" outlineLevel="0" collapsed="false">
      <c r="A87" s="1" t="n">
        <v>55</v>
      </c>
      <c r="B87" s="18"/>
      <c r="C87" s="23" t="s">
        <v>15</v>
      </c>
      <c r="D87" s="23" t="s">
        <v>20</v>
      </c>
      <c r="E87" s="25" t="n">
        <v>30</v>
      </c>
      <c r="F87" s="6" t="s">
        <v>17</v>
      </c>
      <c r="G87" s="6" t="n">
        <v>10</v>
      </c>
      <c r="H87" s="6" t="n">
        <v>2</v>
      </c>
      <c r="I87" s="6" t="n">
        <v>200</v>
      </c>
      <c r="J87" s="25" t="n">
        <v>-1</v>
      </c>
      <c r="K87" s="25" t="s">
        <v>26</v>
      </c>
      <c r="L87" s="23" t="s">
        <v>15</v>
      </c>
      <c r="M87" s="25" t="s">
        <v>30</v>
      </c>
      <c r="N87" s="0" t="s">
        <v>36</v>
      </c>
    </row>
    <row r="88" customFormat="false" ht="23.85" hidden="false" customHeight="false" outlineLevel="0" collapsed="false">
      <c r="A88" s="1" t="n">
        <v>56</v>
      </c>
      <c r="B88" s="16"/>
      <c r="C88" s="23" t="s">
        <v>15</v>
      </c>
      <c r="D88" s="23" t="s">
        <v>20</v>
      </c>
      <c r="E88" s="25" t="n">
        <v>30</v>
      </c>
      <c r="F88" s="6" t="s">
        <v>17</v>
      </c>
      <c r="G88" s="6" t="n">
        <v>10</v>
      </c>
      <c r="H88" s="6" t="n">
        <v>2</v>
      </c>
      <c r="I88" s="1" t="n">
        <v>300</v>
      </c>
      <c r="J88" s="25" t="n">
        <v>-1</v>
      </c>
      <c r="K88" s="25" t="s">
        <v>26</v>
      </c>
      <c r="L88" s="23" t="s">
        <v>15</v>
      </c>
      <c r="M88" s="25" t="s">
        <v>30</v>
      </c>
      <c r="N88" s="0" t="s">
        <v>36</v>
      </c>
    </row>
    <row r="89" customFormat="false" ht="23.85" hidden="false" customHeight="false" outlineLevel="0" collapsed="false">
      <c r="A89" s="1" t="n">
        <v>57</v>
      </c>
      <c r="B89" s="16"/>
      <c r="C89" s="23" t="s">
        <v>15</v>
      </c>
      <c r="D89" s="23" t="s">
        <v>20</v>
      </c>
      <c r="E89" s="25" t="n">
        <v>30</v>
      </c>
      <c r="F89" s="6" t="s">
        <v>17</v>
      </c>
      <c r="G89" s="6" t="n">
        <v>10</v>
      </c>
      <c r="H89" s="6" t="n">
        <v>2</v>
      </c>
      <c r="I89" s="1" t="n">
        <v>400</v>
      </c>
      <c r="J89" s="25" t="n">
        <v>-1</v>
      </c>
      <c r="K89" s="25" t="s">
        <v>26</v>
      </c>
      <c r="L89" s="23" t="s">
        <v>15</v>
      </c>
      <c r="M89" s="25" t="s">
        <v>30</v>
      </c>
      <c r="N89" s="0" t="s">
        <v>36</v>
      </c>
    </row>
    <row r="90" customFormat="false" ht="23.85" hidden="false" customHeight="false" outlineLevel="0" collapsed="false">
      <c r="A90" s="1" t="n">
        <v>58</v>
      </c>
      <c r="B90" s="18"/>
      <c r="C90" s="23" t="s">
        <v>15</v>
      </c>
      <c r="D90" s="23" t="s">
        <v>20</v>
      </c>
      <c r="E90" s="25" t="n">
        <v>30</v>
      </c>
      <c r="F90" s="6" t="s">
        <v>17</v>
      </c>
      <c r="G90" s="6" t="n">
        <v>10</v>
      </c>
      <c r="H90" s="1" t="n">
        <v>1</v>
      </c>
      <c r="I90" s="6" t="n">
        <v>200</v>
      </c>
      <c r="J90" s="25" t="n">
        <v>-1</v>
      </c>
      <c r="K90" s="25" t="s">
        <v>26</v>
      </c>
      <c r="L90" s="23" t="s">
        <v>15</v>
      </c>
      <c r="M90" s="25" t="s">
        <v>30</v>
      </c>
      <c r="N90" s="0" t="s">
        <v>36</v>
      </c>
    </row>
    <row r="91" customFormat="false" ht="23.85" hidden="false" customHeight="false" outlineLevel="0" collapsed="false">
      <c r="A91" s="1" t="n">
        <v>59</v>
      </c>
      <c r="B91" s="16"/>
      <c r="C91" s="23" t="s">
        <v>15</v>
      </c>
      <c r="D91" s="23" t="s">
        <v>20</v>
      </c>
      <c r="E91" s="25" t="n">
        <v>30</v>
      </c>
      <c r="F91" s="6" t="s">
        <v>17</v>
      </c>
      <c r="G91" s="6" t="n">
        <v>10</v>
      </c>
      <c r="H91" s="1" t="n">
        <v>1</v>
      </c>
      <c r="I91" s="1" t="n">
        <v>300</v>
      </c>
      <c r="J91" s="25" t="n">
        <v>-1</v>
      </c>
      <c r="K91" s="25" t="s">
        <v>26</v>
      </c>
      <c r="L91" s="23" t="s">
        <v>15</v>
      </c>
      <c r="M91" s="25" t="s">
        <v>30</v>
      </c>
      <c r="N91" s="0" t="s">
        <v>36</v>
      </c>
    </row>
    <row r="92" customFormat="false" ht="23.85" hidden="false" customHeight="false" outlineLevel="0" collapsed="false">
      <c r="A92" s="1" t="n">
        <v>60</v>
      </c>
      <c r="B92" s="16"/>
      <c r="C92" s="23" t="s">
        <v>15</v>
      </c>
      <c r="D92" s="23" t="s">
        <v>20</v>
      </c>
      <c r="E92" s="25" t="n">
        <v>30</v>
      </c>
      <c r="F92" s="6" t="s">
        <v>17</v>
      </c>
      <c r="G92" s="6" t="n">
        <v>10</v>
      </c>
      <c r="H92" s="1" t="n">
        <v>1</v>
      </c>
      <c r="I92" s="1" t="n">
        <v>400</v>
      </c>
      <c r="J92" s="25" t="n">
        <v>-1</v>
      </c>
      <c r="K92" s="25" t="s">
        <v>26</v>
      </c>
      <c r="L92" s="23" t="s">
        <v>15</v>
      </c>
      <c r="M92" s="25" t="s">
        <v>30</v>
      </c>
      <c r="N92" s="0" t="s">
        <v>36</v>
      </c>
    </row>
    <row r="93" customFormat="false" ht="23.85" hidden="false" customHeight="false" outlineLevel="0" collapsed="false">
      <c r="A93" s="1" t="n">
        <v>61</v>
      </c>
      <c r="B93" s="18"/>
      <c r="C93" s="23" t="s">
        <v>15</v>
      </c>
      <c r="D93" s="23" t="s">
        <v>20</v>
      </c>
      <c r="E93" s="25" t="n">
        <v>30</v>
      </c>
      <c r="F93" s="1" t="s">
        <v>37</v>
      </c>
      <c r="G93" s="6" t="n">
        <v>10</v>
      </c>
      <c r="H93" s="6" t="n">
        <v>2</v>
      </c>
      <c r="I93" s="6" t="n">
        <v>200</v>
      </c>
      <c r="J93" s="25" t="n">
        <v>-1</v>
      </c>
      <c r="K93" s="25" t="s">
        <v>26</v>
      </c>
      <c r="L93" s="23" t="s">
        <v>15</v>
      </c>
      <c r="M93" s="25" t="s">
        <v>30</v>
      </c>
      <c r="N93" s="0" t="s">
        <v>36</v>
      </c>
    </row>
    <row r="94" customFormat="false" ht="23.85" hidden="false" customHeight="false" outlineLevel="0" collapsed="false">
      <c r="A94" s="1" t="n">
        <v>610</v>
      </c>
      <c r="B94" s="18"/>
      <c r="C94" s="23" t="s">
        <v>15</v>
      </c>
      <c r="D94" s="23" t="s">
        <v>20</v>
      </c>
      <c r="E94" s="25" t="n">
        <v>30</v>
      </c>
      <c r="F94" s="1" t="s">
        <v>38</v>
      </c>
      <c r="G94" s="6" t="n">
        <v>10</v>
      </c>
      <c r="H94" s="6" t="n">
        <v>2</v>
      </c>
      <c r="I94" s="6" t="n">
        <v>200</v>
      </c>
      <c r="J94" s="25" t="n">
        <v>-1</v>
      </c>
      <c r="K94" s="25" t="s">
        <v>26</v>
      </c>
      <c r="L94" s="23" t="s">
        <v>15</v>
      </c>
      <c r="M94" s="25" t="s">
        <v>30</v>
      </c>
      <c r="N94" s="0" t="s">
        <v>36</v>
      </c>
    </row>
    <row r="95" customFormat="false" ht="23.85" hidden="false" customHeight="false" outlineLevel="0" collapsed="false">
      <c r="A95" s="1" t="n">
        <v>62</v>
      </c>
      <c r="B95" s="16"/>
      <c r="C95" s="23" t="s">
        <v>15</v>
      </c>
      <c r="D95" s="23" t="s">
        <v>20</v>
      </c>
      <c r="E95" s="25" t="n">
        <v>30</v>
      </c>
      <c r="F95" s="1" t="s">
        <v>37</v>
      </c>
      <c r="G95" s="6" t="n">
        <v>10</v>
      </c>
      <c r="H95" s="6" t="n">
        <v>2</v>
      </c>
      <c r="I95" s="1" t="n">
        <v>300</v>
      </c>
      <c r="J95" s="25" t="n">
        <v>-1</v>
      </c>
      <c r="K95" s="25" t="s">
        <v>26</v>
      </c>
      <c r="L95" s="23" t="s">
        <v>15</v>
      </c>
      <c r="M95" s="25" t="s">
        <v>30</v>
      </c>
      <c r="N95" s="0" t="s">
        <v>36</v>
      </c>
    </row>
    <row r="96" customFormat="false" ht="23.85" hidden="false" customHeight="false" outlineLevel="0" collapsed="false">
      <c r="A96" s="1" t="n">
        <v>63</v>
      </c>
      <c r="B96" s="16"/>
      <c r="C96" s="23" t="s">
        <v>15</v>
      </c>
      <c r="D96" s="23" t="s">
        <v>20</v>
      </c>
      <c r="E96" s="25" t="n">
        <v>30</v>
      </c>
      <c r="F96" s="1" t="s">
        <v>37</v>
      </c>
      <c r="G96" s="6" t="n">
        <v>10</v>
      </c>
      <c r="H96" s="6" t="n">
        <v>2</v>
      </c>
      <c r="I96" s="1" t="n">
        <v>400</v>
      </c>
      <c r="J96" s="25" t="n">
        <v>-1</v>
      </c>
      <c r="K96" s="25" t="s">
        <v>26</v>
      </c>
      <c r="L96" s="23" t="s">
        <v>15</v>
      </c>
      <c r="M96" s="25" t="s">
        <v>30</v>
      </c>
      <c r="N96" s="0" t="s">
        <v>36</v>
      </c>
    </row>
    <row r="97" customFormat="false" ht="23.85" hidden="false" customHeight="false" outlineLevel="0" collapsed="false">
      <c r="A97" s="1" t="n">
        <v>64</v>
      </c>
      <c r="B97" s="16"/>
      <c r="C97" s="23" t="s">
        <v>15</v>
      </c>
      <c r="D97" s="23" t="s">
        <v>20</v>
      </c>
      <c r="E97" s="25" t="n">
        <v>30</v>
      </c>
      <c r="F97" s="1" t="s">
        <v>37</v>
      </c>
      <c r="G97" s="6" t="n">
        <v>10</v>
      </c>
      <c r="H97" s="1" t="n">
        <v>1</v>
      </c>
      <c r="I97" s="6" t="n">
        <v>200</v>
      </c>
      <c r="J97" s="25" t="n">
        <v>-1</v>
      </c>
      <c r="K97" s="25" t="s">
        <v>26</v>
      </c>
      <c r="L97" s="23" t="s">
        <v>15</v>
      </c>
      <c r="M97" s="25" t="s">
        <v>30</v>
      </c>
      <c r="N97" s="0" t="s">
        <v>36</v>
      </c>
    </row>
    <row r="98" customFormat="false" ht="23.85" hidden="false" customHeight="false" outlineLevel="0" collapsed="false">
      <c r="A98" s="1" t="n">
        <v>65</v>
      </c>
      <c r="B98" s="16"/>
      <c r="C98" s="23" t="s">
        <v>15</v>
      </c>
      <c r="D98" s="23" t="s">
        <v>20</v>
      </c>
      <c r="E98" s="25" t="n">
        <v>30</v>
      </c>
      <c r="F98" s="1" t="s">
        <v>37</v>
      </c>
      <c r="G98" s="6" t="n">
        <v>10</v>
      </c>
      <c r="H98" s="1" t="n">
        <v>1</v>
      </c>
      <c r="I98" s="1" t="n">
        <v>300</v>
      </c>
      <c r="J98" s="25" t="n">
        <v>-1</v>
      </c>
      <c r="K98" s="25" t="s">
        <v>26</v>
      </c>
      <c r="L98" s="23" t="s">
        <v>15</v>
      </c>
      <c r="M98" s="25" t="s">
        <v>30</v>
      </c>
      <c r="N98" s="0" t="s">
        <v>36</v>
      </c>
    </row>
    <row r="99" customFormat="false" ht="23.85" hidden="false" customHeight="false" outlineLevel="0" collapsed="false">
      <c r="A99" s="1" t="n">
        <v>66</v>
      </c>
      <c r="B99" s="16"/>
      <c r="C99" s="23" t="s">
        <v>15</v>
      </c>
      <c r="D99" s="23" t="s">
        <v>20</v>
      </c>
      <c r="E99" s="25" t="n">
        <v>30</v>
      </c>
      <c r="F99" s="1" t="s">
        <v>37</v>
      </c>
      <c r="G99" s="6" t="n">
        <v>10</v>
      </c>
      <c r="H99" s="1" t="n">
        <v>1</v>
      </c>
      <c r="I99" s="1" t="n">
        <v>400</v>
      </c>
      <c r="J99" s="25" t="n">
        <v>-1</v>
      </c>
      <c r="K99" s="25" t="s">
        <v>26</v>
      </c>
      <c r="L99" s="23" t="s">
        <v>15</v>
      </c>
      <c r="M99" s="25" t="s">
        <v>30</v>
      </c>
      <c r="N99" s="0" t="s">
        <v>36</v>
      </c>
    </row>
    <row r="100" customFormat="false" ht="23.85" hidden="false" customHeight="false" outlineLevel="0" collapsed="false">
      <c r="A100" s="1" t="n">
        <v>67</v>
      </c>
      <c r="B100" s="18"/>
      <c r="C100" s="23" t="s">
        <v>15</v>
      </c>
      <c r="D100" s="23" t="s">
        <v>20</v>
      </c>
      <c r="E100" s="25" t="n">
        <v>30</v>
      </c>
      <c r="F100" s="6" t="s">
        <v>17</v>
      </c>
      <c r="G100" s="6" t="n">
        <v>1000</v>
      </c>
      <c r="H100" s="6" t="n">
        <v>2</v>
      </c>
      <c r="I100" s="6" t="n">
        <v>200</v>
      </c>
      <c r="J100" s="25" t="n">
        <v>-1</v>
      </c>
      <c r="K100" s="25" t="s">
        <v>26</v>
      </c>
      <c r="L100" s="23" t="s">
        <v>15</v>
      </c>
      <c r="M100" s="25" t="s">
        <v>30</v>
      </c>
      <c r="N100" s="0" t="s">
        <v>36</v>
      </c>
    </row>
    <row r="101" customFormat="false" ht="23.85" hidden="false" customHeight="false" outlineLevel="0" collapsed="false">
      <c r="A101" s="1" t="n">
        <v>68</v>
      </c>
      <c r="B101" s="16"/>
      <c r="C101" s="23" t="s">
        <v>15</v>
      </c>
      <c r="D101" s="23" t="s">
        <v>20</v>
      </c>
      <c r="E101" s="25" t="n">
        <v>30</v>
      </c>
      <c r="F101" s="6" t="s">
        <v>17</v>
      </c>
      <c r="G101" s="6" t="n">
        <v>1000</v>
      </c>
      <c r="H101" s="6" t="n">
        <v>2</v>
      </c>
      <c r="I101" s="1" t="n">
        <v>300</v>
      </c>
      <c r="J101" s="25" t="n">
        <v>-1</v>
      </c>
      <c r="K101" s="25" t="s">
        <v>26</v>
      </c>
      <c r="L101" s="23" t="s">
        <v>15</v>
      </c>
      <c r="M101" s="25" t="s">
        <v>30</v>
      </c>
      <c r="N101" s="0" t="s">
        <v>36</v>
      </c>
    </row>
    <row r="102" customFormat="false" ht="23.85" hidden="false" customHeight="false" outlineLevel="0" collapsed="false">
      <c r="A102" s="1" t="n">
        <v>69</v>
      </c>
      <c r="B102" s="16"/>
      <c r="C102" s="23" t="s">
        <v>15</v>
      </c>
      <c r="D102" s="23" t="s">
        <v>20</v>
      </c>
      <c r="E102" s="25" t="n">
        <v>30</v>
      </c>
      <c r="F102" s="6" t="s">
        <v>17</v>
      </c>
      <c r="G102" s="6" t="n">
        <v>1000</v>
      </c>
      <c r="H102" s="6" t="n">
        <v>2</v>
      </c>
      <c r="I102" s="1" t="n">
        <v>400</v>
      </c>
      <c r="J102" s="25" t="n">
        <v>-1</v>
      </c>
      <c r="K102" s="25" t="s">
        <v>26</v>
      </c>
      <c r="L102" s="23" t="s">
        <v>15</v>
      </c>
      <c r="M102" s="25" t="s">
        <v>30</v>
      </c>
      <c r="N102" s="0" t="s">
        <v>36</v>
      </c>
    </row>
    <row r="103" customFormat="false" ht="23.85" hidden="false" customHeight="false" outlineLevel="0" collapsed="false">
      <c r="A103" s="1" t="n">
        <v>70</v>
      </c>
      <c r="B103" s="18"/>
      <c r="C103" s="23" t="s">
        <v>15</v>
      </c>
      <c r="D103" s="23" t="s">
        <v>20</v>
      </c>
      <c r="E103" s="25" t="n">
        <v>30</v>
      </c>
      <c r="F103" s="6" t="s">
        <v>17</v>
      </c>
      <c r="G103" s="6" t="n">
        <v>1000</v>
      </c>
      <c r="H103" s="1" t="n">
        <v>1</v>
      </c>
      <c r="I103" s="6" t="n">
        <v>200</v>
      </c>
      <c r="J103" s="25" t="n">
        <v>-1</v>
      </c>
      <c r="K103" s="25" t="s">
        <v>26</v>
      </c>
      <c r="L103" s="23" t="s">
        <v>15</v>
      </c>
      <c r="M103" s="25" t="s">
        <v>30</v>
      </c>
      <c r="N103" s="0" t="s">
        <v>36</v>
      </c>
    </row>
    <row r="104" customFormat="false" ht="23.85" hidden="false" customHeight="false" outlineLevel="0" collapsed="false">
      <c r="A104" s="1" t="n">
        <v>71</v>
      </c>
      <c r="B104" s="16"/>
      <c r="C104" s="23" t="s">
        <v>15</v>
      </c>
      <c r="D104" s="23" t="s">
        <v>20</v>
      </c>
      <c r="E104" s="25" t="n">
        <v>30</v>
      </c>
      <c r="F104" s="6" t="s">
        <v>17</v>
      </c>
      <c r="G104" s="6" t="n">
        <v>1000</v>
      </c>
      <c r="H104" s="1" t="n">
        <v>1</v>
      </c>
      <c r="I104" s="1" t="n">
        <v>300</v>
      </c>
      <c r="J104" s="25" t="n">
        <v>-1</v>
      </c>
      <c r="K104" s="25" t="s">
        <v>26</v>
      </c>
      <c r="L104" s="23" t="s">
        <v>15</v>
      </c>
      <c r="M104" s="25" t="s">
        <v>30</v>
      </c>
      <c r="N104" s="0" t="s">
        <v>36</v>
      </c>
    </row>
    <row r="105" customFormat="false" ht="23.85" hidden="false" customHeight="false" outlineLevel="0" collapsed="false">
      <c r="A105" s="1" t="n">
        <v>72</v>
      </c>
      <c r="B105" s="16"/>
      <c r="C105" s="23" t="s">
        <v>15</v>
      </c>
      <c r="D105" s="23" t="s">
        <v>20</v>
      </c>
      <c r="E105" s="25" t="n">
        <v>30</v>
      </c>
      <c r="F105" s="6" t="s">
        <v>17</v>
      </c>
      <c r="G105" s="6" t="n">
        <v>1000</v>
      </c>
      <c r="H105" s="1" t="n">
        <v>1</v>
      </c>
      <c r="I105" s="1" t="n">
        <v>400</v>
      </c>
      <c r="J105" s="25" t="n">
        <v>-1</v>
      </c>
      <c r="K105" s="25" t="s">
        <v>26</v>
      </c>
      <c r="L105" s="23" t="s">
        <v>15</v>
      </c>
      <c r="M105" s="25" t="s">
        <v>30</v>
      </c>
      <c r="N105" s="0" t="s">
        <v>36</v>
      </c>
    </row>
    <row r="106" customFormat="false" ht="23.85" hidden="false" customHeight="false" outlineLevel="0" collapsed="false">
      <c r="A106" s="1" t="n">
        <v>73</v>
      </c>
      <c r="B106" s="18"/>
      <c r="C106" s="23" t="s">
        <v>15</v>
      </c>
      <c r="D106" s="23" t="s">
        <v>20</v>
      </c>
      <c r="E106" s="25" t="n">
        <v>30</v>
      </c>
      <c r="F106" s="1" t="s">
        <v>37</v>
      </c>
      <c r="G106" s="6" t="n">
        <v>1000</v>
      </c>
      <c r="H106" s="6" t="n">
        <v>2</v>
      </c>
      <c r="I106" s="6" t="n">
        <v>200</v>
      </c>
      <c r="J106" s="25" t="n">
        <v>-1</v>
      </c>
      <c r="K106" s="25" t="s">
        <v>26</v>
      </c>
      <c r="L106" s="23" t="s">
        <v>15</v>
      </c>
      <c r="M106" s="25" t="s">
        <v>30</v>
      </c>
      <c r="N106" s="0" t="s">
        <v>36</v>
      </c>
    </row>
    <row r="107" customFormat="false" ht="23.85" hidden="false" customHeight="false" outlineLevel="0" collapsed="false">
      <c r="A107" s="1" t="n">
        <v>730</v>
      </c>
      <c r="B107" s="18"/>
      <c r="C107" s="23" t="s">
        <v>15</v>
      </c>
      <c r="D107" s="23" t="s">
        <v>20</v>
      </c>
      <c r="E107" s="25" t="n">
        <v>30</v>
      </c>
      <c r="F107" s="1" t="s">
        <v>38</v>
      </c>
      <c r="G107" s="6" t="n">
        <v>1000</v>
      </c>
      <c r="H107" s="6" t="n">
        <v>2</v>
      </c>
      <c r="I107" s="6" t="n">
        <v>200</v>
      </c>
      <c r="J107" s="25" t="n">
        <v>-1</v>
      </c>
      <c r="K107" s="25" t="s">
        <v>26</v>
      </c>
      <c r="L107" s="23" t="s">
        <v>15</v>
      </c>
      <c r="M107" s="25" t="s">
        <v>30</v>
      </c>
      <c r="N107" s="0" t="s">
        <v>36</v>
      </c>
    </row>
    <row r="108" customFormat="false" ht="23.85" hidden="false" customHeight="false" outlineLevel="0" collapsed="false">
      <c r="A108" s="1" t="n">
        <v>74</v>
      </c>
      <c r="B108" s="16"/>
      <c r="C108" s="23" t="s">
        <v>15</v>
      </c>
      <c r="D108" s="23" t="s">
        <v>20</v>
      </c>
      <c r="E108" s="25" t="n">
        <v>30</v>
      </c>
      <c r="F108" s="1" t="s">
        <v>37</v>
      </c>
      <c r="G108" s="6" t="n">
        <v>1000</v>
      </c>
      <c r="H108" s="6" t="n">
        <v>2</v>
      </c>
      <c r="I108" s="1" t="n">
        <v>300</v>
      </c>
      <c r="J108" s="25" t="n">
        <v>-1</v>
      </c>
      <c r="K108" s="25" t="s">
        <v>26</v>
      </c>
      <c r="L108" s="23" t="s">
        <v>15</v>
      </c>
      <c r="M108" s="25" t="s">
        <v>30</v>
      </c>
      <c r="N108" s="0" t="s">
        <v>36</v>
      </c>
    </row>
    <row r="109" customFormat="false" ht="23.85" hidden="false" customHeight="false" outlineLevel="0" collapsed="false">
      <c r="A109" s="1" t="n">
        <v>75</v>
      </c>
      <c r="B109" s="16"/>
      <c r="C109" s="23" t="s">
        <v>15</v>
      </c>
      <c r="D109" s="23" t="s">
        <v>20</v>
      </c>
      <c r="E109" s="25" t="n">
        <v>30</v>
      </c>
      <c r="F109" s="1" t="s">
        <v>37</v>
      </c>
      <c r="G109" s="6" t="n">
        <v>1000</v>
      </c>
      <c r="H109" s="6" t="n">
        <v>2</v>
      </c>
      <c r="I109" s="1" t="n">
        <v>400</v>
      </c>
      <c r="J109" s="25" t="n">
        <v>-1</v>
      </c>
      <c r="K109" s="25" t="s">
        <v>26</v>
      </c>
      <c r="L109" s="23" t="s">
        <v>15</v>
      </c>
      <c r="M109" s="25" t="s">
        <v>30</v>
      </c>
      <c r="N109" s="0" t="s">
        <v>36</v>
      </c>
    </row>
    <row r="110" customFormat="false" ht="23.85" hidden="false" customHeight="false" outlineLevel="0" collapsed="false">
      <c r="A110" s="1" t="n">
        <v>76</v>
      </c>
      <c r="B110" s="16"/>
      <c r="C110" s="23" t="s">
        <v>15</v>
      </c>
      <c r="D110" s="23" t="s">
        <v>20</v>
      </c>
      <c r="E110" s="25" t="n">
        <v>30</v>
      </c>
      <c r="F110" s="1" t="s">
        <v>37</v>
      </c>
      <c r="G110" s="6" t="n">
        <v>1000</v>
      </c>
      <c r="H110" s="1" t="n">
        <v>1</v>
      </c>
      <c r="I110" s="6" t="n">
        <v>200</v>
      </c>
      <c r="J110" s="25" t="n">
        <v>-1</v>
      </c>
      <c r="K110" s="25" t="s">
        <v>26</v>
      </c>
      <c r="L110" s="23" t="s">
        <v>15</v>
      </c>
      <c r="M110" s="25" t="s">
        <v>30</v>
      </c>
      <c r="N110" s="0" t="s">
        <v>36</v>
      </c>
    </row>
    <row r="111" customFormat="false" ht="23.85" hidden="false" customHeight="false" outlineLevel="0" collapsed="false">
      <c r="A111" s="1" t="n">
        <v>77</v>
      </c>
      <c r="B111" s="16"/>
      <c r="C111" s="23" t="s">
        <v>15</v>
      </c>
      <c r="D111" s="23" t="s">
        <v>20</v>
      </c>
      <c r="E111" s="25" t="n">
        <v>30</v>
      </c>
      <c r="F111" s="1" t="s">
        <v>37</v>
      </c>
      <c r="G111" s="6" t="n">
        <v>1000</v>
      </c>
      <c r="H111" s="1" t="n">
        <v>1</v>
      </c>
      <c r="I111" s="1" t="n">
        <v>300</v>
      </c>
      <c r="J111" s="25" t="n">
        <v>-1</v>
      </c>
      <c r="K111" s="25" t="s">
        <v>26</v>
      </c>
      <c r="L111" s="23" t="s">
        <v>15</v>
      </c>
      <c r="M111" s="25" t="s">
        <v>30</v>
      </c>
      <c r="N111" s="0" t="s">
        <v>36</v>
      </c>
    </row>
    <row r="112" customFormat="false" ht="23.85" hidden="false" customHeight="false" outlineLevel="0" collapsed="false">
      <c r="A112" s="1" t="n">
        <v>78</v>
      </c>
      <c r="B112" s="16"/>
      <c r="C112" s="23" t="s">
        <v>15</v>
      </c>
      <c r="D112" s="23" t="s">
        <v>20</v>
      </c>
      <c r="E112" s="25" t="n">
        <v>30</v>
      </c>
      <c r="F112" s="1" t="s">
        <v>37</v>
      </c>
      <c r="G112" s="6" t="n">
        <v>1000</v>
      </c>
      <c r="H112" s="1" t="n">
        <v>1</v>
      </c>
      <c r="I112" s="1" t="n">
        <v>400</v>
      </c>
      <c r="J112" s="25" t="n">
        <v>-1</v>
      </c>
      <c r="K112" s="25" t="s">
        <v>26</v>
      </c>
      <c r="L112" s="23" t="s">
        <v>15</v>
      </c>
      <c r="M112" s="25" t="s">
        <v>30</v>
      </c>
      <c r="N112" s="0" t="s">
        <v>36</v>
      </c>
    </row>
    <row r="113" customFormat="false" ht="23.85" hidden="false" customHeight="false" outlineLevel="0" collapsed="false">
      <c r="A113" s="1" t="n">
        <v>79</v>
      </c>
      <c r="B113" s="18"/>
      <c r="C113" s="23" t="s">
        <v>15</v>
      </c>
      <c r="D113" s="23" t="s">
        <v>20</v>
      </c>
      <c r="E113" s="25" t="n">
        <v>30</v>
      </c>
      <c r="F113" s="1" t="s">
        <v>39</v>
      </c>
      <c r="G113" s="6" t="n">
        <v>100</v>
      </c>
      <c r="H113" s="1" t="n">
        <v>2</v>
      </c>
      <c r="I113" s="1" t="n">
        <v>200</v>
      </c>
      <c r="J113" s="25" t="n">
        <v>-1</v>
      </c>
      <c r="K113" s="25" t="s">
        <v>26</v>
      </c>
      <c r="L113" s="23" t="s">
        <v>15</v>
      </c>
      <c r="M113" s="25" t="s">
        <v>30</v>
      </c>
      <c r="N113" s="0" t="s">
        <v>36</v>
      </c>
    </row>
    <row r="114" customFormat="false" ht="23.85" hidden="false" customHeight="false" outlineLevel="0" collapsed="false">
      <c r="A114" s="25" t="n">
        <v>80</v>
      </c>
      <c r="B114" s="34"/>
      <c r="C114" s="23" t="s">
        <v>15</v>
      </c>
      <c r="D114" s="23" t="s">
        <v>20</v>
      </c>
      <c r="E114" s="25" t="n">
        <v>30</v>
      </c>
      <c r="F114" s="25" t="s">
        <v>39</v>
      </c>
      <c r="G114" s="23" t="n">
        <v>100</v>
      </c>
      <c r="H114" s="25" t="n">
        <v>2</v>
      </c>
      <c r="I114" s="25" t="n">
        <v>300</v>
      </c>
      <c r="J114" s="25" t="n">
        <v>-1</v>
      </c>
      <c r="K114" s="25" t="s">
        <v>26</v>
      </c>
      <c r="L114" s="23" t="s">
        <v>15</v>
      </c>
      <c r="M114" s="25" t="s">
        <v>30</v>
      </c>
      <c r="N114" s="35" t="s">
        <v>36</v>
      </c>
    </row>
    <row r="115" customFormat="false" ht="12.8" hidden="false" customHeight="false" outlineLevel="0" collapsed="false">
      <c r="A115" s="29"/>
      <c r="B115" s="29"/>
      <c r="C115" s="30"/>
      <c r="D115" s="30"/>
      <c r="E115" s="30"/>
      <c r="F115" s="30"/>
      <c r="G115" s="30"/>
      <c r="H115" s="30"/>
      <c r="I115" s="30"/>
      <c r="J115" s="29"/>
      <c r="K115" s="29"/>
      <c r="L115" s="31"/>
      <c r="M115" s="29"/>
      <c r="N115" s="29"/>
    </row>
    <row r="116" customFormat="false" ht="23.85" hidden="false" customHeight="false" outlineLevel="0" collapsed="false">
      <c r="A116" s="1" t="s">
        <v>40</v>
      </c>
      <c r="B116" s="18"/>
      <c r="C116" s="23" t="s">
        <v>15</v>
      </c>
      <c r="D116" s="23" t="s">
        <v>20</v>
      </c>
      <c r="E116" s="25" t="n">
        <v>30</v>
      </c>
      <c r="F116" s="23" t="s">
        <v>39</v>
      </c>
      <c r="G116" s="23" t="n">
        <v>100</v>
      </c>
      <c r="H116" s="23" t="n">
        <v>2</v>
      </c>
      <c r="I116" s="23" t="n">
        <v>300</v>
      </c>
      <c r="J116" s="25" t="n">
        <v>-1</v>
      </c>
      <c r="K116" s="25" t="s">
        <v>26</v>
      </c>
      <c r="L116" s="23" t="s">
        <v>15</v>
      </c>
      <c r="M116" s="25" t="s">
        <v>30</v>
      </c>
      <c r="N116" s="0" t="s">
        <v>36</v>
      </c>
      <c r="O116" s="39" t="s">
        <v>41</v>
      </c>
    </row>
    <row r="117" customFormat="false" ht="23.85" hidden="false" customHeight="false" outlineLevel="0" collapsed="false">
      <c r="A117" s="1" t="s">
        <v>42</v>
      </c>
      <c r="B117" s="18"/>
      <c r="C117" s="23" t="s">
        <v>15</v>
      </c>
      <c r="D117" s="23" t="s">
        <v>20</v>
      </c>
      <c r="E117" s="25" t="n">
        <v>30</v>
      </c>
      <c r="F117" s="23" t="s">
        <v>39</v>
      </c>
      <c r="G117" s="23" t="n">
        <v>100</v>
      </c>
      <c r="H117" s="23" t="n">
        <v>2</v>
      </c>
      <c r="I117" s="23" t="n">
        <v>300</v>
      </c>
      <c r="J117" s="25" t="n">
        <v>-1</v>
      </c>
      <c r="K117" s="25" t="s">
        <v>26</v>
      </c>
      <c r="L117" s="23" t="s">
        <v>15</v>
      </c>
      <c r="M117" s="25" t="s">
        <v>30</v>
      </c>
      <c r="N117" s="0" t="s">
        <v>36</v>
      </c>
      <c r="O117" s="39" t="s">
        <v>43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2" topLeftCell="A27" activePane="bottomLeft" state="frozen"/>
      <selection pane="topLeft" activeCell="A1" activeCellId="0" sqref="A1"/>
      <selection pane="bottomLeft" activeCell="D43" activeCellId="0" sqref="D4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5" width="29.91"/>
    <col collapsed="false" customWidth="true" hidden="false" outlineLevel="0" max="2" min="2" style="15" width="29.07"/>
    <col collapsed="false" customWidth="true" hidden="false" outlineLevel="0" max="3" min="3" style="1" width="29.07"/>
    <col collapsed="false" customWidth="true" hidden="false" outlineLevel="0" max="4" min="4" style="1" width="53.65"/>
    <col collapsed="false" customWidth="true" hidden="false" outlineLevel="0" max="5" min="5" style="1" width="54.71"/>
    <col collapsed="false" customWidth="true" hidden="false" outlineLevel="0" max="6" min="6" style="1" width="52.8"/>
    <col collapsed="false" customWidth="true" hidden="false" outlineLevel="0" max="7" min="7" style="1" width="54.3"/>
    <col collapsed="false" customWidth="true" hidden="false" outlineLevel="0" max="8" min="8" style="1" width="53.44"/>
  </cols>
  <sheetData>
    <row r="1" s="1" customFormat="true" ht="35.55" hidden="false" customHeight="true" outlineLevel="0" collapsed="false">
      <c r="B1" s="40" t="s">
        <v>44</v>
      </c>
      <c r="C1" s="40"/>
      <c r="D1" s="40"/>
      <c r="E1" s="40"/>
      <c r="F1" s="40" t="s">
        <v>45</v>
      </c>
      <c r="G1" s="40"/>
      <c r="H1" s="41" t="s">
        <v>46</v>
      </c>
      <c r="AMJ1" s="0"/>
    </row>
    <row r="2" s="1" customFormat="true" ht="37.85" hidden="false" customHeight="true" outlineLevel="0" collapsed="false">
      <c r="A2" s="2" t="s">
        <v>47</v>
      </c>
      <c r="B2" s="2" t="s">
        <v>48</v>
      </c>
      <c r="C2" s="2" t="s">
        <v>49</v>
      </c>
      <c r="D2" s="2" t="s">
        <v>50</v>
      </c>
      <c r="E2" s="2" t="s">
        <v>51</v>
      </c>
      <c r="F2" s="2" t="s">
        <v>52</v>
      </c>
      <c r="G2" s="2" t="s">
        <v>53</v>
      </c>
      <c r="H2" s="2" t="s">
        <v>54</v>
      </c>
      <c r="I2" s="22" t="s">
        <v>14</v>
      </c>
      <c r="AMJ2" s="0"/>
    </row>
    <row r="3" customFormat="false" ht="29.85" hidden="false" customHeight="true" outlineLevel="0" collapsed="false">
      <c r="A3" s="15" t="s">
        <v>55</v>
      </c>
      <c r="B3" s="15" t="s">
        <v>56</v>
      </c>
      <c r="C3" s="1" t="s">
        <v>57</v>
      </c>
      <c r="D3" s="15" t="s">
        <v>58</v>
      </c>
      <c r="E3" s="15" t="s">
        <v>59</v>
      </c>
      <c r="F3" s="15" t="s">
        <v>60</v>
      </c>
      <c r="G3" s="1" t="s">
        <v>61</v>
      </c>
      <c r="H3" s="1" t="s">
        <v>62</v>
      </c>
      <c r="I3" s="0" t="s">
        <v>63</v>
      </c>
    </row>
    <row r="4" customFormat="false" ht="35.55" hidden="false" customHeight="true" outlineLevel="0" collapsed="false">
      <c r="A4" s="15" t="s">
        <v>64</v>
      </c>
      <c r="B4" s="15" t="s">
        <v>65</v>
      </c>
      <c r="C4" s="1" t="s">
        <v>66</v>
      </c>
      <c r="D4" s="15" t="s">
        <v>67</v>
      </c>
      <c r="E4" s="15" t="s">
        <v>68</v>
      </c>
      <c r="F4" s="15" t="s">
        <v>69</v>
      </c>
      <c r="G4" s="1" t="s">
        <v>70</v>
      </c>
      <c r="H4" s="1" t="s">
        <v>71</v>
      </c>
      <c r="I4" s="0" t="s">
        <v>72</v>
      </c>
    </row>
    <row r="5" customFormat="false" ht="24.1" hidden="false" customHeight="true" outlineLevel="0" collapsed="false">
      <c r="A5" s="15" t="s">
        <v>73</v>
      </c>
      <c r="B5" s="15" t="s">
        <v>74</v>
      </c>
      <c r="C5" s="1" t="s">
        <v>75</v>
      </c>
      <c r="D5" s="15" t="s">
        <v>76</v>
      </c>
      <c r="E5" s="15" t="s">
        <v>77</v>
      </c>
      <c r="F5" s="15" t="s">
        <v>78</v>
      </c>
      <c r="G5" s="1" t="s">
        <v>79</v>
      </c>
      <c r="H5" s="1" t="s">
        <v>80</v>
      </c>
    </row>
    <row r="6" customFormat="false" ht="24.1" hidden="false" customHeight="true" outlineLevel="0" collapsed="false">
      <c r="A6" s="15" t="s">
        <v>81</v>
      </c>
      <c r="B6" s="15" t="s">
        <v>82</v>
      </c>
      <c r="C6" s="1" t="s">
        <v>83</v>
      </c>
      <c r="D6" s="15" t="s">
        <v>84</v>
      </c>
      <c r="E6" s="15" t="s">
        <v>85</v>
      </c>
      <c r="F6" s="15" t="s">
        <v>86</v>
      </c>
      <c r="G6" s="1" t="s">
        <v>87</v>
      </c>
      <c r="H6" s="1" t="s">
        <v>88</v>
      </c>
    </row>
    <row r="7" customFormat="false" ht="35.05" hidden="false" customHeight="false" outlineLevel="0" collapsed="false">
      <c r="A7" s="15" t="s">
        <v>89</v>
      </c>
      <c r="B7" s="15" t="s">
        <v>90</v>
      </c>
      <c r="C7" s="1" t="s">
        <v>66</v>
      </c>
      <c r="D7" s="15" t="s">
        <v>91</v>
      </c>
      <c r="E7" s="15" t="s">
        <v>92</v>
      </c>
      <c r="F7" s="15" t="s">
        <v>93</v>
      </c>
      <c r="G7" s="1" t="s">
        <v>94</v>
      </c>
      <c r="H7" s="1" t="s">
        <v>95</v>
      </c>
    </row>
    <row r="8" customFormat="false" ht="23.85" hidden="false" customHeight="false" outlineLevel="0" collapsed="false">
      <c r="A8" s="15" t="s">
        <v>96</v>
      </c>
      <c r="B8" s="15" t="s">
        <v>97</v>
      </c>
      <c r="C8" s="1" t="s">
        <v>98</v>
      </c>
      <c r="D8" s="15" t="s">
        <v>99</v>
      </c>
      <c r="E8" s="15" t="s">
        <v>100</v>
      </c>
      <c r="F8" s="15" t="s">
        <v>101</v>
      </c>
      <c r="G8" s="1" t="s">
        <v>102</v>
      </c>
      <c r="H8" s="1" t="s">
        <v>103</v>
      </c>
      <c r="I8" s="0" t="s">
        <v>104</v>
      </c>
    </row>
    <row r="9" customFormat="false" ht="23.85" hidden="false" customHeight="false" outlineLevel="0" collapsed="false">
      <c r="A9" s="15" t="s">
        <v>105</v>
      </c>
      <c r="B9" s="15" t="s">
        <v>106</v>
      </c>
      <c r="C9" s="1" t="s">
        <v>107</v>
      </c>
      <c r="D9" s="15" t="s">
        <v>108</v>
      </c>
      <c r="E9" s="15" t="s">
        <v>109</v>
      </c>
      <c r="F9" s="15" t="s">
        <v>110</v>
      </c>
      <c r="G9" s="1" t="s">
        <v>111</v>
      </c>
      <c r="H9" s="1" t="s">
        <v>112</v>
      </c>
    </row>
    <row r="10" customFormat="false" ht="35.05" hidden="false" customHeight="false" outlineLevel="0" collapsed="false">
      <c r="A10" s="15" t="s">
        <v>113</v>
      </c>
      <c r="B10" s="15" t="s">
        <v>114</v>
      </c>
      <c r="C10" s="1" t="s">
        <v>97</v>
      </c>
      <c r="D10" s="15" t="s">
        <v>115</v>
      </c>
      <c r="E10" s="15" t="s">
        <v>116</v>
      </c>
      <c r="F10" s="15" t="s">
        <v>117</v>
      </c>
      <c r="G10" s="1" t="s">
        <v>118</v>
      </c>
      <c r="H10" s="1" t="s">
        <v>119</v>
      </c>
    </row>
    <row r="11" customFormat="false" ht="35.05" hidden="false" customHeight="false" outlineLevel="0" collapsed="false">
      <c r="A11" s="15" t="s">
        <v>120</v>
      </c>
      <c r="B11" s="15" t="s">
        <v>121</v>
      </c>
      <c r="C11" s="15" t="s">
        <v>121</v>
      </c>
      <c r="D11" s="15" t="s">
        <v>122</v>
      </c>
      <c r="E11" s="15" t="s">
        <v>123</v>
      </c>
      <c r="F11" s="15" t="s">
        <v>124</v>
      </c>
      <c r="G11" s="1" t="s">
        <v>125</v>
      </c>
      <c r="H11" s="1" t="s">
        <v>126</v>
      </c>
    </row>
    <row r="12" s="39" customFormat="true" ht="35.05" hidden="false" customHeight="false" outlineLevel="0" collapsed="false">
      <c r="A12" s="2" t="s">
        <v>127</v>
      </c>
      <c r="B12" s="2" t="s">
        <v>98</v>
      </c>
      <c r="C12" s="22" t="s">
        <v>128</v>
      </c>
      <c r="D12" s="42" t="s">
        <v>129</v>
      </c>
      <c r="E12" s="2" t="s">
        <v>130</v>
      </c>
      <c r="F12" s="2" t="s">
        <v>131</v>
      </c>
      <c r="G12" s="22" t="s">
        <v>132</v>
      </c>
      <c r="H12" s="22" t="s">
        <v>133</v>
      </c>
      <c r="I12" s="39" t="s">
        <v>134</v>
      </c>
    </row>
    <row r="13" customFormat="false" ht="35.05" hidden="false" customHeight="false" outlineLevel="0" collapsed="false">
      <c r="A13" s="15" t="s">
        <v>135</v>
      </c>
      <c r="B13" s="15" t="s">
        <v>136</v>
      </c>
      <c r="C13" s="15" t="s">
        <v>121</v>
      </c>
      <c r="D13" s="15" t="s">
        <v>137</v>
      </c>
      <c r="E13" s="15" t="s">
        <v>138</v>
      </c>
      <c r="F13" s="15" t="s">
        <v>139</v>
      </c>
      <c r="G13" s="1" t="s">
        <v>140</v>
      </c>
      <c r="H13" s="1" t="s">
        <v>141</v>
      </c>
    </row>
    <row r="14" customFormat="false" ht="43.6" hidden="false" customHeight="true" outlineLevel="0" collapsed="false">
      <c r="A14" s="43" t="s">
        <v>142</v>
      </c>
      <c r="B14" s="43" t="s">
        <v>143</v>
      </c>
      <c r="C14" s="44" t="s">
        <v>144</v>
      </c>
      <c r="D14" s="43" t="s">
        <v>145</v>
      </c>
      <c r="E14" s="43" t="s">
        <v>146</v>
      </c>
      <c r="F14" s="43" t="s">
        <v>147</v>
      </c>
      <c r="G14" s="44" t="s">
        <v>148</v>
      </c>
      <c r="H14" s="44" t="s">
        <v>149</v>
      </c>
    </row>
    <row r="15" customFormat="false" ht="49.35" hidden="false" customHeight="true" outlineLevel="0" collapsed="false">
      <c r="A15" s="15" t="s">
        <v>150</v>
      </c>
      <c r="B15" s="15" t="s">
        <v>128</v>
      </c>
      <c r="C15" s="1" t="s">
        <v>151</v>
      </c>
      <c r="D15" s="6" t="s">
        <v>152</v>
      </c>
      <c r="E15" s="15" t="s">
        <v>153</v>
      </c>
      <c r="F15" s="15" t="s">
        <v>154</v>
      </c>
      <c r="G15" s="1" t="s">
        <v>155</v>
      </c>
      <c r="H15" s="1" t="s">
        <v>156</v>
      </c>
    </row>
    <row r="16" customFormat="false" ht="35.05" hidden="false" customHeight="false" outlineLevel="0" collapsed="false">
      <c r="A16" s="15" t="s">
        <v>157</v>
      </c>
      <c r="B16" s="15" t="s">
        <v>158</v>
      </c>
      <c r="C16" s="1" t="s">
        <v>159</v>
      </c>
      <c r="D16" s="15" t="s">
        <v>160</v>
      </c>
      <c r="E16" s="15" t="s">
        <v>161</v>
      </c>
      <c r="F16" s="15" t="s">
        <v>162</v>
      </c>
      <c r="G16" s="1" t="s">
        <v>163</v>
      </c>
      <c r="H16" s="1" t="s">
        <v>164</v>
      </c>
    </row>
    <row r="17" customFormat="false" ht="46.25" hidden="false" customHeight="false" outlineLevel="0" collapsed="false">
      <c r="A17" s="15" t="s">
        <v>165</v>
      </c>
      <c r="B17" s="15" t="s">
        <v>114</v>
      </c>
      <c r="C17" s="1" t="s">
        <v>166</v>
      </c>
      <c r="D17" s="15" t="s">
        <v>167</v>
      </c>
      <c r="E17" s="15" t="s">
        <v>168</v>
      </c>
      <c r="F17" s="15" t="s">
        <v>169</v>
      </c>
      <c r="G17" s="1" t="s">
        <v>170</v>
      </c>
      <c r="H17" s="1" t="s">
        <v>171</v>
      </c>
    </row>
    <row r="18" customFormat="false" ht="35.05" hidden="false" customHeight="false" outlineLevel="0" collapsed="false">
      <c r="A18" s="15" t="s">
        <v>172</v>
      </c>
      <c r="B18" s="15" t="s">
        <v>173</v>
      </c>
      <c r="C18" s="1" t="s">
        <v>174</v>
      </c>
      <c r="D18" s="15" t="s">
        <v>175</v>
      </c>
      <c r="E18" s="15" t="s">
        <v>176</v>
      </c>
      <c r="F18" s="15" t="s">
        <v>177</v>
      </c>
      <c r="G18" s="1" t="s">
        <v>178</v>
      </c>
      <c r="H18" s="1" t="s">
        <v>179</v>
      </c>
    </row>
    <row r="19" customFormat="false" ht="35.05" hidden="false" customHeight="false" outlineLevel="0" collapsed="false">
      <c r="A19" s="15" t="s">
        <v>180</v>
      </c>
      <c r="B19" s="15" t="s">
        <v>181</v>
      </c>
      <c r="C19" s="1" t="s">
        <v>182</v>
      </c>
      <c r="D19" s="15" t="s">
        <v>183</v>
      </c>
      <c r="E19" s="15" t="s">
        <v>184</v>
      </c>
      <c r="F19" s="15" t="s">
        <v>185</v>
      </c>
      <c r="G19" s="1" t="s">
        <v>186</v>
      </c>
      <c r="H19" s="1" t="s">
        <v>187</v>
      </c>
    </row>
    <row r="20" customFormat="false" ht="35.05" hidden="false" customHeight="false" outlineLevel="0" collapsed="false">
      <c r="A20" s="15" t="s">
        <v>188</v>
      </c>
      <c r="B20" s="1" t="s">
        <v>182</v>
      </c>
      <c r="C20" s="1" t="s">
        <v>182</v>
      </c>
      <c r="D20" s="15" t="s">
        <v>189</v>
      </c>
      <c r="E20" s="15" t="s">
        <v>190</v>
      </c>
      <c r="F20" s="15" t="s">
        <v>191</v>
      </c>
      <c r="G20" s="1" t="s">
        <v>192</v>
      </c>
      <c r="H20" s="1" t="s">
        <v>193</v>
      </c>
    </row>
    <row r="21" customFormat="false" ht="35.05" hidden="false" customHeight="false" outlineLevel="0" collapsed="false">
      <c r="A21" s="15" t="s">
        <v>194</v>
      </c>
      <c r="B21" s="1" t="s">
        <v>195</v>
      </c>
      <c r="C21" s="1" t="s">
        <v>98</v>
      </c>
      <c r="D21" s="15" t="s">
        <v>196</v>
      </c>
      <c r="E21" s="15" t="s">
        <v>197</v>
      </c>
      <c r="F21" s="15" t="s">
        <v>198</v>
      </c>
      <c r="G21" s="1" t="s">
        <v>199</v>
      </c>
      <c r="H21" s="1" t="s">
        <v>200</v>
      </c>
    </row>
    <row r="22" customFormat="false" ht="35.05" hidden="false" customHeight="false" outlineLevel="0" collapsed="false">
      <c r="A22" s="15" t="s">
        <v>201</v>
      </c>
      <c r="B22" s="1" t="s">
        <v>144</v>
      </c>
      <c r="C22" s="1" t="s">
        <v>98</v>
      </c>
      <c r="D22" s="15" t="s">
        <v>202</v>
      </c>
      <c r="E22" s="15" t="s">
        <v>203</v>
      </c>
      <c r="F22" s="15" t="s">
        <v>204</v>
      </c>
      <c r="G22" s="1" t="s">
        <v>205</v>
      </c>
      <c r="H22" s="1" t="s">
        <v>206</v>
      </c>
    </row>
    <row r="23" customFormat="false" ht="35.05" hidden="false" customHeight="false" outlineLevel="0" collapsed="false">
      <c r="A23" s="43" t="s">
        <v>207</v>
      </c>
      <c r="B23" s="44" t="s">
        <v>208</v>
      </c>
      <c r="C23" s="44" t="s">
        <v>209</v>
      </c>
      <c r="D23" s="43" t="s">
        <v>210</v>
      </c>
      <c r="E23" s="43" t="s">
        <v>211</v>
      </c>
      <c r="F23" s="43" t="s">
        <v>212</v>
      </c>
      <c r="G23" s="43" t="s">
        <v>213</v>
      </c>
      <c r="H23" s="44" t="s">
        <v>214</v>
      </c>
    </row>
    <row r="24" customFormat="false" ht="35.05" hidden="false" customHeight="false" outlineLevel="0" collapsed="false">
      <c r="A24" s="15" t="s">
        <v>215</v>
      </c>
      <c r="B24" s="1" t="s">
        <v>216</v>
      </c>
      <c r="C24" s="1" t="s">
        <v>151</v>
      </c>
      <c r="D24" s="45" t="s">
        <v>217</v>
      </c>
      <c r="E24" s="45" t="s">
        <v>218</v>
      </c>
      <c r="F24" s="45" t="s">
        <v>219</v>
      </c>
      <c r="G24" s="45" t="s">
        <v>220</v>
      </c>
      <c r="H24" s="1" t="s">
        <v>221</v>
      </c>
    </row>
    <row r="25" customFormat="false" ht="35.05" hidden="false" customHeight="false" outlineLevel="0" collapsed="false">
      <c r="A25" s="15" t="s">
        <v>222</v>
      </c>
      <c r="B25" s="1" t="s">
        <v>151</v>
      </c>
      <c r="C25" s="1" t="s">
        <v>166</v>
      </c>
      <c r="D25" s="6" t="s">
        <v>223</v>
      </c>
      <c r="E25" s="15" t="s">
        <v>224</v>
      </c>
      <c r="F25" s="45" t="s">
        <v>225</v>
      </c>
      <c r="G25" s="45" t="s">
        <v>226</v>
      </c>
      <c r="H25" s="1" t="s">
        <v>227</v>
      </c>
    </row>
    <row r="26" customFormat="false" ht="35.05" hidden="false" customHeight="false" outlineLevel="0" collapsed="false">
      <c r="A26" s="15" t="s">
        <v>228</v>
      </c>
      <c r="B26" s="1" t="s">
        <v>173</v>
      </c>
      <c r="C26" s="1" t="s">
        <v>229</v>
      </c>
      <c r="D26" s="6" t="s">
        <v>230</v>
      </c>
      <c r="E26" s="15" t="s">
        <v>231</v>
      </c>
      <c r="F26" s="45" t="s">
        <v>232</v>
      </c>
      <c r="G26" s="45" t="s">
        <v>233</v>
      </c>
      <c r="H26" s="1" t="s">
        <v>234</v>
      </c>
    </row>
    <row r="27" customFormat="false" ht="35.05" hidden="false" customHeight="false" outlineLevel="0" collapsed="false">
      <c r="A27" s="15" t="s">
        <v>235</v>
      </c>
      <c r="B27" s="45" t="s">
        <v>236</v>
      </c>
      <c r="C27" s="45" t="s">
        <v>236</v>
      </c>
      <c r="D27" s="45" t="s">
        <v>237</v>
      </c>
      <c r="E27" s="45" t="s">
        <v>238</v>
      </c>
      <c r="F27" s="45" t="s">
        <v>239</v>
      </c>
      <c r="G27" s="45" t="s">
        <v>240</v>
      </c>
      <c r="H27" s="1" t="s">
        <v>241</v>
      </c>
    </row>
    <row r="28" customFormat="false" ht="35.05" hidden="false" customHeight="false" outlineLevel="0" collapsed="false">
      <c r="A28" s="15" t="s">
        <v>242</v>
      </c>
      <c r="B28" s="45" t="s">
        <v>243</v>
      </c>
      <c r="C28" s="45" t="s">
        <v>144</v>
      </c>
      <c r="D28" s="46" t="s">
        <v>244</v>
      </c>
      <c r="E28" s="45" t="s">
        <v>245</v>
      </c>
      <c r="F28" s="45" t="s">
        <v>246</v>
      </c>
      <c r="G28" s="45" t="s">
        <v>247</v>
      </c>
      <c r="H28" s="45" t="s">
        <v>248</v>
      </c>
    </row>
    <row r="29" customFormat="false" ht="35.05" hidden="false" customHeight="false" outlineLevel="0" collapsed="false">
      <c r="A29" s="15" t="s">
        <v>249</v>
      </c>
      <c r="B29" s="1" t="s">
        <v>250</v>
      </c>
      <c r="C29" s="45" t="s">
        <v>144</v>
      </c>
      <c r="D29" s="45" t="s">
        <v>251</v>
      </c>
      <c r="E29" s="45" t="s">
        <v>252</v>
      </c>
      <c r="F29" s="45" t="s">
        <v>253</v>
      </c>
      <c r="G29" s="45" t="s">
        <v>254</v>
      </c>
      <c r="H29" s="1" t="s">
        <v>255</v>
      </c>
    </row>
    <row r="30" customFormat="false" ht="35.05" hidden="false" customHeight="false" outlineLevel="0" collapsed="false">
      <c r="A30" s="15" t="s">
        <v>256</v>
      </c>
      <c r="B30" s="1" t="s">
        <v>74</v>
      </c>
      <c r="C30" s="1" t="s">
        <v>166</v>
      </c>
      <c r="D30" s="45" t="s">
        <v>257</v>
      </c>
      <c r="E30" s="45" t="s">
        <v>258</v>
      </c>
      <c r="F30" s="45" t="s">
        <v>259</v>
      </c>
      <c r="G30" s="45" t="s">
        <v>260</v>
      </c>
      <c r="H30" s="1" t="s">
        <v>261</v>
      </c>
    </row>
    <row r="31" customFormat="false" ht="35.05" hidden="false" customHeight="false" outlineLevel="0" collapsed="false">
      <c r="A31" s="15" t="s">
        <v>262</v>
      </c>
      <c r="B31" s="1" t="s">
        <v>97</v>
      </c>
      <c r="C31" s="1" t="s">
        <v>144</v>
      </c>
      <c r="D31" s="15" t="s">
        <v>263</v>
      </c>
      <c r="E31" s="15" t="s">
        <v>264</v>
      </c>
      <c r="F31" s="15" t="s">
        <v>265</v>
      </c>
      <c r="G31" s="1" t="s">
        <v>266</v>
      </c>
      <c r="H31" s="1" t="s">
        <v>267</v>
      </c>
    </row>
    <row r="32" customFormat="false" ht="46.25" hidden="false" customHeight="false" outlineLevel="0" collapsed="false">
      <c r="A32" s="15" t="s">
        <v>268</v>
      </c>
      <c r="B32" s="1" t="s">
        <v>269</v>
      </c>
      <c r="C32" s="19" t="s">
        <v>97</v>
      </c>
      <c r="D32" s="15" t="s">
        <v>270</v>
      </c>
      <c r="E32" s="15" t="s">
        <v>271</v>
      </c>
      <c r="F32" s="15" t="s">
        <v>272</v>
      </c>
      <c r="G32" s="1" t="s">
        <v>273</v>
      </c>
      <c r="H32" s="1" t="s">
        <v>274</v>
      </c>
    </row>
    <row r="33" customFormat="false" ht="46.25" hidden="false" customHeight="false" outlineLevel="0" collapsed="false">
      <c r="A33" s="15" t="s">
        <v>275</v>
      </c>
      <c r="B33" s="1" t="s">
        <v>276</v>
      </c>
      <c r="C33" s="1" t="s">
        <v>276</v>
      </c>
      <c r="D33" s="15" t="s">
        <v>277</v>
      </c>
      <c r="E33" s="15" t="s">
        <v>278</v>
      </c>
      <c r="F33" s="15" t="s">
        <v>279</v>
      </c>
      <c r="G33" s="1" t="s">
        <v>280</v>
      </c>
      <c r="H33" s="1" t="s">
        <v>281</v>
      </c>
    </row>
    <row r="34" customFormat="false" ht="35.05" hidden="false" customHeight="false" outlineLevel="0" collapsed="false">
      <c r="A34" s="15" t="s">
        <v>282</v>
      </c>
      <c r="B34" s="1" t="s">
        <v>98</v>
      </c>
      <c r="C34" s="15" t="s">
        <v>283</v>
      </c>
      <c r="D34" s="15" t="s">
        <v>284</v>
      </c>
      <c r="E34" s="15" t="s">
        <v>285</v>
      </c>
      <c r="F34" s="15" t="s">
        <v>286</v>
      </c>
      <c r="G34" s="1" t="s">
        <v>199</v>
      </c>
      <c r="H34" s="1" t="s">
        <v>287</v>
      </c>
    </row>
    <row r="35" customFormat="false" ht="35.05" hidden="false" customHeight="false" outlineLevel="0" collapsed="false">
      <c r="A35" s="15" t="s">
        <v>288</v>
      </c>
      <c r="B35" s="15" t="s">
        <v>173</v>
      </c>
      <c r="C35" s="1" t="s">
        <v>289</v>
      </c>
      <c r="D35" s="15" t="s">
        <v>290</v>
      </c>
      <c r="E35" s="15" t="s">
        <v>291</v>
      </c>
      <c r="F35" s="15" t="s">
        <v>292</v>
      </c>
      <c r="G35" s="1" t="s">
        <v>293</v>
      </c>
      <c r="H35" s="1" t="s">
        <v>294</v>
      </c>
    </row>
    <row r="36" customFormat="false" ht="35.05" hidden="false" customHeight="false" outlineLevel="0" collapsed="false">
      <c r="A36" s="2" t="s">
        <v>295</v>
      </c>
      <c r="B36" s="2" t="s">
        <v>98</v>
      </c>
      <c r="C36" s="22" t="s">
        <v>181</v>
      </c>
      <c r="D36" s="2" t="s">
        <v>296</v>
      </c>
      <c r="E36" s="2" t="s">
        <v>297</v>
      </c>
      <c r="F36" s="2" t="s">
        <v>298</v>
      </c>
      <c r="G36" s="22" t="s">
        <v>299</v>
      </c>
      <c r="H36" s="22" t="s">
        <v>300</v>
      </c>
      <c r="I36" s="39" t="s">
        <v>301</v>
      </c>
    </row>
    <row r="37" customFormat="false" ht="23.85" hidden="false" customHeight="false" outlineLevel="0" collapsed="false">
      <c r="A37" s="2" t="s">
        <v>302</v>
      </c>
      <c r="B37" s="2" t="s">
        <v>128</v>
      </c>
      <c r="C37" s="2" t="s">
        <v>173</v>
      </c>
      <c r="D37" s="2" t="s">
        <v>303</v>
      </c>
      <c r="E37" s="2" t="s">
        <v>304</v>
      </c>
      <c r="F37" s="2" t="s">
        <v>305</v>
      </c>
      <c r="G37" s="22" t="s">
        <v>306</v>
      </c>
      <c r="H37" s="22" t="s">
        <v>307</v>
      </c>
      <c r="I37" s="39" t="s">
        <v>308</v>
      </c>
    </row>
    <row r="38" customFormat="false" ht="23.85" hidden="false" customHeight="false" outlineLevel="0" collapsed="false">
      <c r="A38" s="15" t="s">
        <v>309</v>
      </c>
      <c r="B38" s="1" t="s">
        <v>166</v>
      </c>
      <c r="C38" s="19" t="s">
        <v>310</v>
      </c>
      <c r="D38" s="6" t="s">
        <v>311</v>
      </c>
      <c r="E38" s="15" t="s">
        <v>312</v>
      </c>
      <c r="F38" s="15" t="s">
        <v>313</v>
      </c>
      <c r="G38" s="15" t="s">
        <v>314</v>
      </c>
      <c r="H38" s="19" t="s">
        <v>315</v>
      </c>
    </row>
    <row r="39" customFormat="false" ht="12.8" hidden="false" customHeight="false" outlineLevel="0" collapsed="false">
      <c r="C39" s="0"/>
      <c r="D39" s="47"/>
    </row>
    <row r="40" customFormat="false" ht="12.8" hidden="false" customHeight="false" outlineLevel="0" collapsed="false">
      <c r="C40" s="0"/>
      <c r="D40" s="47"/>
    </row>
    <row r="41" customFormat="false" ht="12.8" hidden="false" customHeight="false" outlineLevel="0" collapsed="false">
      <c r="C41" s="0"/>
      <c r="D41" s="47"/>
    </row>
    <row r="42" customFormat="false" ht="12.8" hidden="false" customHeight="false" outlineLevel="0" collapsed="false">
      <c r="C42" s="0"/>
      <c r="D42" s="47"/>
    </row>
    <row r="43" customFormat="false" ht="12.8" hidden="false" customHeight="false" outlineLevel="0" collapsed="false">
      <c r="C43" s="0"/>
      <c r="D43" s="0"/>
    </row>
    <row r="44" customFormat="false" ht="12.8" hidden="false" customHeight="false" outlineLevel="0" collapsed="false">
      <c r="C44" s="0"/>
      <c r="D44" s="0"/>
    </row>
    <row r="45" customFormat="false" ht="12.8" hidden="false" customHeight="false" outlineLevel="0" collapsed="false">
      <c r="C45" s="0"/>
      <c r="D45" s="0"/>
    </row>
    <row r="46" customFormat="false" ht="12.8" hidden="false" customHeight="false" outlineLevel="0" collapsed="false">
      <c r="C46" s="47"/>
      <c r="D46" s="0"/>
    </row>
    <row r="47" customFormat="false" ht="12.8" hidden="false" customHeight="false" outlineLevel="0" collapsed="false">
      <c r="C47" s="47"/>
      <c r="D47" s="0"/>
    </row>
    <row r="48" customFormat="false" ht="12.8" hidden="false" customHeight="false" outlineLevel="0" collapsed="false">
      <c r="C48" s="47"/>
      <c r="D48" s="0"/>
    </row>
    <row r="49" customFormat="false" ht="12.8" hidden="false" customHeight="false" outlineLevel="0" collapsed="false">
      <c r="C49" s="0"/>
      <c r="D49" s="0"/>
    </row>
    <row r="50" customFormat="false" ht="12.8" hidden="false" customHeight="false" outlineLevel="0" collapsed="false">
      <c r="C50" s="0"/>
      <c r="D50" s="0"/>
    </row>
    <row r="51" customFormat="false" ht="12.8" hidden="false" customHeight="false" outlineLevel="0" collapsed="false">
      <c r="C51" s="0"/>
      <c r="D51" s="0"/>
    </row>
    <row r="52" customFormat="false" ht="12.8" hidden="false" customHeight="false" outlineLevel="0" collapsed="false">
      <c r="C52" s="0"/>
      <c r="D52" s="0"/>
    </row>
    <row r="53" customFormat="false" ht="12.8" hidden="false" customHeight="false" outlineLevel="0" collapsed="false">
      <c r="C53" s="0"/>
      <c r="D53" s="0"/>
    </row>
    <row r="54" customFormat="false" ht="12.8" hidden="false" customHeight="false" outlineLevel="0" collapsed="false">
      <c r="C54" s="0"/>
      <c r="D54" s="0"/>
    </row>
    <row r="55" customFormat="false" ht="12.8" hidden="false" customHeight="false" outlineLevel="0" collapsed="false">
      <c r="C55" s="0"/>
      <c r="D55" s="0"/>
    </row>
    <row r="56" customFormat="false" ht="12.8" hidden="false" customHeight="false" outlineLevel="0" collapsed="false">
      <c r="C56" s="47"/>
      <c r="D56" s="0"/>
    </row>
    <row r="57" customFormat="false" ht="12.8" hidden="false" customHeight="false" outlineLevel="0" collapsed="false">
      <c r="C57" s="47"/>
      <c r="D57" s="0"/>
    </row>
    <row r="58" customFormat="false" ht="12.8" hidden="false" customHeight="false" outlineLevel="0" collapsed="false">
      <c r="C58" s="47"/>
      <c r="D58" s="0"/>
    </row>
    <row r="59" customFormat="false" ht="12.8" hidden="false" customHeight="false" outlineLevel="0" collapsed="false">
      <c r="C59" s="0"/>
      <c r="D59" s="0"/>
    </row>
    <row r="60" customFormat="false" ht="12.8" hidden="false" customHeight="false" outlineLevel="0" collapsed="false">
      <c r="C60" s="0"/>
      <c r="D60" s="0"/>
    </row>
    <row r="61" customFormat="false" ht="12.8" hidden="false" customHeight="false" outlineLevel="0" collapsed="false">
      <c r="C61" s="0"/>
      <c r="D61" s="0"/>
    </row>
    <row r="62" customFormat="false" ht="12.8" hidden="false" customHeight="false" outlineLevel="0" collapsed="false">
      <c r="C62" s="0"/>
      <c r="D62" s="0"/>
    </row>
    <row r="63" customFormat="false" ht="12.8" hidden="false" customHeight="false" outlineLevel="0" collapsed="false">
      <c r="C63" s="0"/>
      <c r="D63" s="0"/>
    </row>
    <row r="64" customFormat="false" ht="12.8" hidden="false" customHeight="false" outlineLevel="0" collapsed="false">
      <c r="C64" s="0"/>
      <c r="D64" s="0"/>
    </row>
    <row r="65" customFormat="false" ht="12.8" hidden="false" customHeight="false" outlineLevel="0" collapsed="false">
      <c r="C65" s="0"/>
    </row>
    <row r="66" customFormat="false" ht="12.8" hidden="false" customHeight="false" outlineLevel="0" collapsed="false">
      <c r="C66" s="0"/>
    </row>
    <row r="67" customFormat="false" ht="12.8" hidden="false" customHeight="false" outlineLevel="0" collapsed="false">
      <c r="C67" s="0"/>
    </row>
    <row r="68" customFormat="false" ht="12.8" hidden="false" customHeight="false" outlineLevel="0" collapsed="false">
      <c r="C68" s="0"/>
    </row>
    <row r="69" customFormat="false" ht="12.8" hidden="false" customHeight="false" outlineLevel="0" collapsed="false">
      <c r="C69" s="0"/>
    </row>
    <row r="70" customFormat="false" ht="12.8" hidden="false" customHeight="false" outlineLevel="0" collapsed="false">
      <c r="C70" s="0"/>
    </row>
    <row r="71" customFormat="false" ht="12.8" hidden="false" customHeight="false" outlineLevel="0" collapsed="false">
      <c r="C71" s="0"/>
    </row>
    <row r="72" customFormat="false" ht="12.8" hidden="false" customHeight="false" outlineLevel="0" collapsed="false">
      <c r="C72" s="0"/>
    </row>
    <row r="73" customFormat="false" ht="12.8" hidden="false" customHeight="false" outlineLevel="0" collapsed="false">
      <c r="C73" s="0"/>
    </row>
    <row r="74" customFormat="false" ht="12.8" hidden="false" customHeight="false" outlineLevel="0" collapsed="false">
      <c r="C74" s="0"/>
    </row>
    <row r="75" customFormat="false" ht="12.8" hidden="false" customHeight="false" outlineLevel="0" collapsed="false">
      <c r="C75" s="0"/>
    </row>
    <row r="76" customFormat="false" ht="12.8" hidden="false" customHeight="false" outlineLevel="0" collapsed="false">
      <c r="C76" s="0"/>
    </row>
    <row r="77" customFormat="false" ht="12.8" hidden="false" customHeight="false" outlineLevel="0" collapsed="false">
      <c r="C77" s="0"/>
    </row>
    <row r="78" customFormat="false" ht="12.8" hidden="false" customHeight="false" outlineLevel="0" collapsed="false">
      <c r="C78" s="0"/>
    </row>
    <row r="79" customFormat="false" ht="12.8" hidden="false" customHeight="false" outlineLevel="0" collapsed="false">
      <c r="C79" s="0"/>
    </row>
    <row r="80" customFormat="false" ht="12.8" hidden="false" customHeight="false" outlineLevel="0" collapsed="false">
      <c r="C80" s="0"/>
    </row>
  </sheetData>
  <mergeCells count="2">
    <mergeCell ref="B1:E1"/>
    <mergeCell ref="F1:G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1" ySplit="1" topLeftCell="S44" activePane="bottomRight" state="frozen"/>
      <selection pane="topLeft" activeCell="A1" activeCellId="0" sqref="A1"/>
      <selection pane="topRight" activeCell="S1" activeCellId="0" sqref="S1"/>
      <selection pane="bottomLeft" activeCell="A44" activeCellId="0" sqref="A44"/>
      <selection pane="bottomRight" activeCell="AA11" activeCellId="0" sqref="AA1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3.94"/>
    <col collapsed="false" customWidth="true" hidden="false" outlineLevel="0" max="2" min="2" style="10" width="26.51"/>
    <col collapsed="false" customWidth="true" hidden="false" outlineLevel="0" max="3" min="3" style="10" width="29.07"/>
    <col collapsed="false" customWidth="true" hidden="false" outlineLevel="0" max="4" min="4" style="10" width="7.48"/>
    <col collapsed="false" customWidth="true" hidden="false" outlineLevel="0" max="5" min="5" style="0" width="16.45"/>
    <col collapsed="false" customWidth="true" hidden="false" outlineLevel="0" max="6" min="6" style="10" width="25.43"/>
    <col collapsed="false" customWidth="true" hidden="false" outlineLevel="0" max="7" min="7" style="10" width="31.62"/>
    <col collapsed="false" customWidth="true" hidden="false" outlineLevel="0" max="8" min="8" style="10" width="8.33"/>
    <col collapsed="false" customWidth="true" hidden="false" outlineLevel="0" max="9" min="9" style="0" width="8.33"/>
    <col collapsed="false" customWidth="true" hidden="false" outlineLevel="0" max="10" min="10" style="10" width="29.91"/>
    <col collapsed="false" customWidth="true" hidden="false" outlineLevel="0" max="12" min="11" style="10" width="26.72"/>
    <col collapsed="false" customWidth="true" hidden="true" outlineLevel="0" max="13" min="13" style="10" width="30.36"/>
    <col collapsed="false" customWidth="true" hidden="true" outlineLevel="0" max="14" min="14" style="10" width="31.2"/>
    <col collapsed="false" customWidth="true" hidden="false" outlineLevel="0" max="15" min="15" style="10" width="29.71"/>
    <col collapsed="false" customWidth="true" hidden="false" outlineLevel="0" max="16" min="16" style="10" width="28.64"/>
    <col collapsed="false" customWidth="true" hidden="false" outlineLevel="0" max="17" min="17" style="10" width="26.72"/>
    <col collapsed="false" customWidth="true" hidden="false" outlineLevel="0" max="18" min="18" style="10" width="26.51"/>
    <col collapsed="false" customWidth="true" hidden="false" outlineLevel="0" max="19" min="19" style="10" width="27.36"/>
    <col collapsed="false" customWidth="true" hidden="false" outlineLevel="0" max="20" min="20" style="10" width="29.29"/>
    <col collapsed="false" customWidth="true" hidden="false" outlineLevel="0" max="24" min="21" style="10" width="30.36"/>
    <col collapsed="false" customWidth="true" hidden="false" outlineLevel="0" max="25" min="25" style="10" width="34.4"/>
    <col collapsed="false" customWidth="true" hidden="false" outlineLevel="0" max="26" min="26" style="0" width="18.59"/>
  </cols>
  <sheetData>
    <row r="1" customFormat="false" ht="57.45" hidden="false" customHeight="false" outlineLevel="0" collapsed="false">
      <c r="A1" s="0" t="s">
        <v>316</v>
      </c>
      <c r="B1" s="10" t="s">
        <v>317</v>
      </c>
      <c r="C1" s="10" t="s">
        <v>318</v>
      </c>
      <c r="D1" s="10" t="s">
        <v>319</v>
      </c>
      <c r="E1" s="0" t="s">
        <v>320</v>
      </c>
      <c r="F1" s="10" t="s">
        <v>321</v>
      </c>
      <c r="G1" s="10" t="s">
        <v>322</v>
      </c>
      <c r="H1" s="10" t="s">
        <v>323</v>
      </c>
      <c r="I1" s="0" t="s">
        <v>324</v>
      </c>
      <c r="J1" s="10" t="s">
        <v>325</v>
      </c>
      <c r="K1" s="10" t="s">
        <v>326</v>
      </c>
      <c r="L1" s="10" t="s">
        <v>327</v>
      </c>
      <c r="M1" s="10" t="s">
        <v>328</v>
      </c>
      <c r="N1" s="10" t="s">
        <v>329</v>
      </c>
      <c r="O1" s="10" t="s">
        <v>330</v>
      </c>
      <c r="P1" s="10" t="s">
        <v>331</v>
      </c>
      <c r="Q1" s="10" t="s">
        <v>332</v>
      </c>
      <c r="R1" s="10" t="s">
        <v>333</v>
      </c>
      <c r="S1" s="10" t="s">
        <v>334</v>
      </c>
      <c r="T1" s="10" t="s">
        <v>335</v>
      </c>
      <c r="U1" s="10" t="s">
        <v>336</v>
      </c>
      <c r="V1" s="10" t="s">
        <v>337</v>
      </c>
      <c r="W1" s="10" t="s">
        <v>338</v>
      </c>
      <c r="X1" s="10" t="s">
        <v>339</v>
      </c>
      <c r="Y1" s="10" t="s">
        <v>340</v>
      </c>
      <c r="Z1" s="0" t="s">
        <v>341</v>
      </c>
    </row>
    <row r="3" customFormat="false" ht="35.05" hidden="false" customHeight="false" outlineLevel="0" collapsed="false">
      <c r="A3" s="0" t="s">
        <v>342</v>
      </c>
      <c r="B3" s="10" t="s">
        <v>343</v>
      </c>
      <c r="C3" s="10" t="s">
        <v>344</v>
      </c>
      <c r="D3" s="10" t="n">
        <f aca="false">0.007/0.004</f>
        <v>1.75</v>
      </c>
      <c r="E3" s="0" t="n">
        <v>0.53</v>
      </c>
      <c r="F3" s="10" t="s">
        <v>345</v>
      </c>
      <c r="G3" s="10" t="s">
        <v>346</v>
      </c>
      <c r="H3" s="10" t="n">
        <f aca="false">0.005/0.002</f>
        <v>2.5</v>
      </c>
      <c r="I3" s="0" t="n">
        <v>0.48</v>
      </c>
      <c r="J3" s="10" t="s">
        <v>347</v>
      </c>
      <c r="K3" s="10" t="s">
        <v>348</v>
      </c>
      <c r="L3" s="10" t="s">
        <v>349</v>
      </c>
      <c r="M3" s="10" t="s">
        <v>350</v>
      </c>
      <c r="N3" s="10" t="s">
        <v>351</v>
      </c>
      <c r="O3" s="10" t="s">
        <v>352</v>
      </c>
      <c r="P3" s="10" t="s">
        <v>353</v>
      </c>
      <c r="Q3" s="10" t="s">
        <v>354</v>
      </c>
      <c r="R3" s="10" t="s">
        <v>355</v>
      </c>
      <c r="S3" s="10" t="s">
        <v>356</v>
      </c>
      <c r="T3" s="10" t="s">
        <v>357</v>
      </c>
      <c r="U3" s="10" t="n">
        <f aca="false">0.236/0.129</f>
        <v>1.82945736434109</v>
      </c>
      <c r="V3" s="10" t="n">
        <f aca="false">0.184/0.129</f>
        <v>1.42635658914729</v>
      </c>
      <c r="W3" s="10" t="n">
        <f aca="false">0.304/0.129</f>
        <v>2.35658914728682</v>
      </c>
      <c r="X3" s="10" t="s">
        <v>358</v>
      </c>
      <c r="Y3" s="10" t="s">
        <v>359</v>
      </c>
      <c r="Z3" s="0" t="n">
        <v>1</v>
      </c>
    </row>
    <row r="4" customFormat="false" ht="35.05" hidden="false" customHeight="false" outlineLevel="0" collapsed="false">
      <c r="A4" s="0" t="s">
        <v>360</v>
      </c>
      <c r="B4" s="10" t="s">
        <v>361</v>
      </c>
      <c r="C4" s="10" t="s">
        <v>362</v>
      </c>
      <c r="D4" s="10" t="n">
        <f aca="false">0.008/0.004</f>
        <v>2</v>
      </c>
      <c r="E4" s="0" t="n">
        <v>0.59</v>
      </c>
      <c r="F4" s="10" t="s">
        <v>363</v>
      </c>
      <c r="G4" s="10" t="s">
        <v>364</v>
      </c>
      <c r="H4" s="10" t="n">
        <f aca="false">0.016/0.002</f>
        <v>8</v>
      </c>
      <c r="I4" s="0" t="n">
        <v>1</v>
      </c>
      <c r="J4" s="10" t="s">
        <v>365</v>
      </c>
      <c r="K4" s="10" t="s">
        <v>366</v>
      </c>
      <c r="L4" s="10" t="s">
        <v>367</v>
      </c>
      <c r="M4" s="10" t="s">
        <v>368</v>
      </c>
      <c r="N4" s="10" t="s">
        <v>369</v>
      </c>
      <c r="O4" s="10" t="s">
        <v>370</v>
      </c>
      <c r="P4" s="10" t="s">
        <v>371</v>
      </c>
      <c r="Q4" s="10" t="s">
        <v>372</v>
      </c>
      <c r="R4" s="10" t="s">
        <v>373</v>
      </c>
      <c r="S4" s="10" t="s">
        <v>374</v>
      </c>
      <c r="T4" s="10" t="s">
        <v>375</v>
      </c>
      <c r="X4" s="10" t="s">
        <v>376</v>
      </c>
      <c r="Y4" s="10" t="s">
        <v>377</v>
      </c>
      <c r="Z4" s="0" t="n">
        <v>1</v>
      </c>
    </row>
    <row r="5" customFormat="false" ht="35.05" hidden="false" customHeight="false" outlineLevel="0" collapsed="false">
      <c r="A5" s="0" t="s">
        <v>378</v>
      </c>
      <c r="B5" s="10" t="s">
        <v>379</v>
      </c>
      <c r="C5" s="10" t="s">
        <v>380</v>
      </c>
      <c r="D5" s="10" t="n">
        <f aca="false">0.007/0.004</f>
        <v>1.75</v>
      </c>
      <c r="E5" s="0" t="n">
        <v>0.42</v>
      </c>
      <c r="F5" s="10" t="s">
        <v>381</v>
      </c>
      <c r="G5" s="10" t="s">
        <v>382</v>
      </c>
      <c r="H5" s="10" t="n">
        <f aca="false">0.003/0.002</f>
        <v>1.5</v>
      </c>
      <c r="I5" s="0" t="n">
        <v>0.25</v>
      </c>
      <c r="J5" s="10" t="s">
        <v>383</v>
      </c>
      <c r="K5" s="10" t="s">
        <v>384</v>
      </c>
      <c r="L5" s="10" t="s">
        <v>385</v>
      </c>
      <c r="M5" s="10" t="s">
        <v>386</v>
      </c>
      <c r="N5" s="10" t="s">
        <v>387</v>
      </c>
      <c r="O5" s="48" t="s">
        <v>388</v>
      </c>
      <c r="P5" s="48" t="s">
        <v>389</v>
      </c>
      <c r="Q5" s="10" t="s">
        <v>390</v>
      </c>
      <c r="R5" s="10" t="s">
        <v>391</v>
      </c>
      <c r="S5" s="10" t="s">
        <v>392</v>
      </c>
      <c r="T5" s="10" t="s">
        <v>393</v>
      </c>
      <c r="U5" s="10" t="n">
        <f aca="false">0.386/0.134</f>
        <v>2.88059701492537</v>
      </c>
      <c r="V5" s="10" t="n">
        <f aca="false">0.321/0.134</f>
        <v>2.3955223880597</v>
      </c>
      <c r="W5" s="10" t="n">
        <f aca="false">0.451/0.134</f>
        <v>3.36567164179104</v>
      </c>
      <c r="X5" s="10" t="s">
        <v>394</v>
      </c>
      <c r="Y5" s="10" t="s">
        <v>395</v>
      </c>
      <c r="Z5" s="0" t="n">
        <v>1</v>
      </c>
    </row>
    <row r="6" customFormat="false" ht="35.05" hidden="false" customHeight="false" outlineLevel="0" collapsed="false">
      <c r="A6" s="0" t="s">
        <v>396</v>
      </c>
      <c r="B6" s="10" t="s">
        <v>397</v>
      </c>
      <c r="C6" s="10" t="s">
        <v>398</v>
      </c>
      <c r="D6" s="10" t="n">
        <f aca="false">0.006/0.004</f>
        <v>1.5</v>
      </c>
      <c r="E6" s="0" t="n">
        <v>0.34</v>
      </c>
      <c r="F6" s="10" t="s">
        <v>399</v>
      </c>
      <c r="G6" s="10" t="s">
        <v>400</v>
      </c>
      <c r="H6" s="10" t="n">
        <f aca="false">0.003/0.002</f>
        <v>1.5</v>
      </c>
      <c r="I6" s="0" t="n">
        <v>0.34</v>
      </c>
      <c r="J6" s="10" t="s">
        <v>401</v>
      </c>
      <c r="K6" s="10" t="s">
        <v>402</v>
      </c>
      <c r="L6" s="10" t="s">
        <v>403</v>
      </c>
      <c r="M6" s="10" t="s">
        <v>404</v>
      </c>
      <c r="N6" s="10" t="s">
        <v>405</v>
      </c>
      <c r="O6" s="10" t="s">
        <v>406</v>
      </c>
      <c r="P6" s="10" t="s">
        <v>407</v>
      </c>
      <c r="Q6" s="10" t="s">
        <v>408</v>
      </c>
      <c r="R6" s="10" t="s">
        <v>409</v>
      </c>
      <c r="S6" s="10" t="s">
        <v>410</v>
      </c>
      <c r="T6" s="10" t="s">
        <v>411</v>
      </c>
      <c r="X6" s="10" t="s">
        <v>412</v>
      </c>
      <c r="Y6" s="10" t="s">
        <v>413</v>
      </c>
      <c r="Z6" s="0" t="n">
        <v>1</v>
      </c>
    </row>
    <row r="7" customFormat="false" ht="35.05" hidden="false" customHeight="false" outlineLevel="0" collapsed="false">
      <c r="A7" s="0" t="s">
        <v>414</v>
      </c>
      <c r="B7" s="10" t="s">
        <v>415</v>
      </c>
      <c r="C7" s="10" t="s">
        <v>362</v>
      </c>
      <c r="D7" s="10" t="n">
        <f aca="false">0.006/0.004</f>
        <v>1.5</v>
      </c>
      <c r="E7" s="0" t="n">
        <v>0.34</v>
      </c>
      <c r="F7" s="10" t="s">
        <v>416</v>
      </c>
      <c r="G7" s="10" t="s">
        <v>346</v>
      </c>
      <c r="H7" s="10" t="n">
        <f aca="false">0.004/0.002</f>
        <v>2</v>
      </c>
      <c r="I7" s="0" t="n">
        <v>0.45</v>
      </c>
      <c r="J7" s="10" t="s">
        <v>417</v>
      </c>
      <c r="K7" s="10" t="s">
        <v>418</v>
      </c>
      <c r="L7" s="10" t="s">
        <v>419</v>
      </c>
      <c r="M7" s="10" t="s">
        <v>420</v>
      </c>
      <c r="N7" s="10" t="s">
        <v>421</v>
      </c>
      <c r="O7" s="10" t="s">
        <v>422</v>
      </c>
      <c r="P7" s="10" t="s">
        <v>423</v>
      </c>
      <c r="Q7" s="10" t="s">
        <v>424</v>
      </c>
      <c r="R7" s="10" t="s">
        <v>425</v>
      </c>
      <c r="S7" s="10" t="s">
        <v>426</v>
      </c>
      <c r="T7" s="10" t="s">
        <v>427</v>
      </c>
      <c r="U7" s="48" t="n">
        <f aca="false">0.234/0.13</f>
        <v>1.8</v>
      </c>
      <c r="V7" s="48" t="n">
        <f aca="false">0.186/0.13</f>
        <v>1.43076923076923</v>
      </c>
      <c r="W7" s="48" t="n">
        <f aca="false">0.287/0.13</f>
        <v>2.20769230769231</v>
      </c>
      <c r="X7" s="10" t="s">
        <v>428</v>
      </c>
      <c r="Y7" s="10" t="s">
        <v>429</v>
      </c>
      <c r="Z7" s="0" t="n">
        <v>1</v>
      </c>
    </row>
    <row r="8" customFormat="false" ht="35.05" hidden="false" customHeight="false" outlineLevel="0" collapsed="false">
      <c r="A8" s="0" t="s">
        <v>430</v>
      </c>
      <c r="B8" s="10" t="s">
        <v>431</v>
      </c>
      <c r="C8" s="10" t="s">
        <v>362</v>
      </c>
      <c r="D8" s="10" t="n">
        <f aca="false">0.007/0.004</f>
        <v>1.75</v>
      </c>
      <c r="E8" s="0" t="n">
        <v>0.53</v>
      </c>
      <c r="F8" s="10" t="s">
        <v>432</v>
      </c>
      <c r="G8" s="10" t="s">
        <v>433</v>
      </c>
      <c r="H8" s="10" t="n">
        <f aca="false">0.004/0.002</f>
        <v>2</v>
      </c>
      <c r="I8" s="0" t="n">
        <v>0.46</v>
      </c>
      <c r="J8" s="10" t="s">
        <v>434</v>
      </c>
      <c r="K8" s="10" t="s">
        <v>435</v>
      </c>
      <c r="L8" s="10" t="s">
        <v>436</v>
      </c>
      <c r="M8" s="10" t="s">
        <v>437</v>
      </c>
      <c r="N8" s="10" t="s">
        <v>438</v>
      </c>
      <c r="O8" s="10" t="s">
        <v>439</v>
      </c>
      <c r="P8" s="10" t="s">
        <v>440</v>
      </c>
      <c r="Q8" s="10" t="s">
        <v>441</v>
      </c>
      <c r="R8" s="10" t="s">
        <v>442</v>
      </c>
      <c r="S8" s="10" t="s">
        <v>443</v>
      </c>
      <c r="T8" s="10" t="s">
        <v>444</v>
      </c>
      <c r="X8" s="10" t="s">
        <v>445</v>
      </c>
      <c r="Y8" s="10" t="s">
        <v>446</v>
      </c>
      <c r="Z8" s="0" t="n">
        <v>1</v>
      </c>
    </row>
    <row r="9" customFormat="false" ht="35.05" hidden="false" customHeight="false" outlineLevel="0" collapsed="false">
      <c r="A9" s="0" t="s">
        <v>447</v>
      </c>
      <c r="B9" s="10" t="s">
        <v>448</v>
      </c>
      <c r="C9" s="10" t="s">
        <v>432</v>
      </c>
      <c r="D9" s="10" t="n">
        <f aca="false">0.006/0.004</f>
        <v>1.5</v>
      </c>
      <c r="E9" s="0" t="n">
        <v>0.23</v>
      </c>
      <c r="F9" s="10" t="s">
        <v>449</v>
      </c>
      <c r="G9" s="10" t="s">
        <v>450</v>
      </c>
      <c r="H9" s="10" t="n">
        <f aca="false">0.002/0.002</f>
        <v>1</v>
      </c>
      <c r="I9" s="0" t="n">
        <v>0.25</v>
      </c>
      <c r="J9" s="10" t="s">
        <v>451</v>
      </c>
      <c r="K9" s="10" t="s">
        <v>452</v>
      </c>
      <c r="L9" s="10" t="s">
        <v>453</v>
      </c>
      <c r="M9" s="10" t="s">
        <v>454</v>
      </c>
      <c r="N9" s="10" t="s">
        <v>455</v>
      </c>
      <c r="O9" s="10" t="s">
        <v>456</v>
      </c>
      <c r="P9" s="10" t="s">
        <v>457</v>
      </c>
      <c r="Q9" s="10" t="s">
        <v>458</v>
      </c>
      <c r="R9" s="10" t="s">
        <v>459</v>
      </c>
      <c r="S9" s="10" t="s">
        <v>460</v>
      </c>
      <c r="T9" s="10" t="s">
        <v>461</v>
      </c>
      <c r="U9" s="10" t="n">
        <f aca="false">0.267/0.133</f>
        <v>2.00751879699248</v>
      </c>
      <c r="V9" s="10" t="n">
        <f aca="false">0.217/0.133</f>
        <v>1.63157894736842</v>
      </c>
      <c r="W9" s="10" t="n">
        <f aca="false">0.332/0.133</f>
        <v>2.49624060150376</v>
      </c>
      <c r="X9" s="10" t="s">
        <v>462</v>
      </c>
      <c r="Y9" s="10" t="s">
        <v>463</v>
      </c>
      <c r="Z9" s="0" t="n">
        <v>1</v>
      </c>
    </row>
    <row r="10" customFormat="false" ht="35.05" hidden="false" customHeight="false" outlineLevel="0" collapsed="false">
      <c r="A10" s="0" t="s">
        <v>464</v>
      </c>
      <c r="B10" s="10" t="s">
        <v>448</v>
      </c>
      <c r="C10" s="10" t="s">
        <v>380</v>
      </c>
      <c r="D10" s="10" t="n">
        <f aca="false">0.006/0.004</f>
        <v>1.5</v>
      </c>
      <c r="E10" s="0" t="n">
        <v>0.31</v>
      </c>
      <c r="F10" s="10" t="s">
        <v>465</v>
      </c>
      <c r="G10" s="10" t="s">
        <v>400</v>
      </c>
      <c r="H10" s="10" t="n">
        <f aca="false">0.004/0.002</f>
        <v>2</v>
      </c>
      <c r="I10" s="0" t="n">
        <v>0.53</v>
      </c>
      <c r="J10" s="10" t="s">
        <v>466</v>
      </c>
      <c r="K10" s="10" t="s">
        <v>467</v>
      </c>
      <c r="L10" s="10" t="s">
        <v>468</v>
      </c>
      <c r="M10" s="10" t="s">
        <v>469</v>
      </c>
      <c r="N10" s="10" t="s">
        <v>470</v>
      </c>
      <c r="O10" s="10" t="s">
        <v>471</v>
      </c>
      <c r="P10" s="10" t="s">
        <v>472</v>
      </c>
      <c r="Q10" s="10" t="s">
        <v>473</v>
      </c>
      <c r="R10" s="10" t="s">
        <v>474</v>
      </c>
      <c r="S10" s="10" t="s">
        <v>475</v>
      </c>
      <c r="T10" s="10" t="s">
        <v>476</v>
      </c>
      <c r="X10" s="10" t="s">
        <v>477</v>
      </c>
      <c r="Y10" s="10" t="s">
        <v>478</v>
      </c>
      <c r="Z10" s="0" t="n">
        <v>1</v>
      </c>
    </row>
    <row r="11" customFormat="false" ht="35.05" hidden="false" customHeight="false" outlineLevel="0" collapsed="false">
      <c r="A11" s="0" t="s">
        <v>479</v>
      </c>
      <c r="B11" s="10" t="s">
        <v>480</v>
      </c>
      <c r="C11" s="10" t="s">
        <v>380</v>
      </c>
      <c r="D11" s="10" t="n">
        <f aca="false">0.007/0.004</f>
        <v>1.75</v>
      </c>
      <c r="E11" s="0" t="n">
        <v>0.39</v>
      </c>
      <c r="F11" s="10" t="s">
        <v>481</v>
      </c>
      <c r="G11" s="10" t="s">
        <v>482</v>
      </c>
      <c r="H11" s="10" t="n">
        <f aca="false">0.002/0.002</f>
        <v>1</v>
      </c>
      <c r="I11" s="0" t="n">
        <v>0.11</v>
      </c>
      <c r="J11" s="10" t="s">
        <v>483</v>
      </c>
      <c r="K11" s="10" t="s">
        <v>484</v>
      </c>
      <c r="L11" s="10" t="s">
        <v>485</v>
      </c>
      <c r="M11" s="10" t="s">
        <v>486</v>
      </c>
      <c r="N11" s="10" t="s">
        <v>487</v>
      </c>
      <c r="O11" s="48" t="s">
        <v>488</v>
      </c>
      <c r="P11" s="48" t="s">
        <v>489</v>
      </c>
      <c r="Q11" s="10" t="s">
        <v>490</v>
      </c>
      <c r="R11" s="10" t="s">
        <v>491</v>
      </c>
      <c r="S11" s="48" t="s">
        <v>492</v>
      </c>
      <c r="T11" s="10" t="s">
        <v>493</v>
      </c>
      <c r="U11" s="48" t="n">
        <f aca="false">0.227/0.129</f>
        <v>1.75968992248062</v>
      </c>
      <c r="V11" s="48" t="n">
        <f aca="false">0.181/0.129</f>
        <v>1.4031007751938</v>
      </c>
      <c r="W11" s="48" t="n">
        <f aca="false">0.287/0.129</f>
        <v>2.22480620155039</v>
      </c>
      <c r="X11" s="48" t="s">
        <v>494</v>
      </c>
      <c r="Y11" s="48" t="s">
        <v>495</v>
      </c>
      <c r="Z11" s="0" t="n">
        <v>1</v>
      </c>
    </row>
    <row r="12" customFormat="false" ht="35.05" hidden="false" customHeight="false" outlineLevel="0" collapsed="false">
      <c r="A12" s="0" t="s">
        <v>496</v>
      </c>
      <c r="B12" s="10" t="s">
        <v>497</v>
      </c>
      <c r="C12" s="10" t="s">
        <v>344</v>
      </c>
      <c r="D12" s="10" t="n">
        <f aca="false">0.006/0.004</f>
        <v>1.5</v>
      </c>
      <c r="E12" s="0" t="n">
        <v>0.24</v>
      </c>
      <c r="F12" s="10" t="s">
        <v>498</v>
      </c>
      <c r="G12" s="10" t="s">
        <v>499</v>
      </c>
      <c r="H12" s="10" t="n">
        <f aca="false">0.04/0.002</f>
        <v>20</v>
      </c>
      <c r="I12" s="0" t="n">
        <v>1</v>
      </c>
      <c r="J12" s="10" t="s">
        <v>500</v>
      </c>
      <c r="K12" s="10" t="s">
        <v>501</v>
      </c>
      <c r="L12" s="10" t="s">
        <v>502</v>
      </c>
      <c r="M12" s="10" t="s">
        <v>503</v>
      </c>
      <c r="N12" s="10" t="s">
        <v>504</v>
      </c>
      <c r="O12" s="10" t="s">
        <v>505</v>
      </c>
      <c r="P12" s="10" t="s">
        <v>506</v>
      </c>
      <c r="Q12" s="10" t="s">
        <v>507</v>
      </c>
      <c r="R12" s="10" t="s">
        <v>508</v>
      </c>
      <c r="S12" s="10" t="s">
        <v>509</v>
      </c>
      <c r="T12" s="10" t="s">
        <v>510</v>
      </c>
      <c r="X12" s="10" t="s">
        <v>511</v>
      </c>
      <c r="Y12" s="10" t="s">
        <v>512</v>
      </c>
      <c r="Z12" s="0" t="n">
        <v>1</v>
      </c>
    </row>
    <row r="13" customFormat="false" ht="35.05" hidden="false" customHeight="false" outlineLevel="0" collapsed="false">
      <c r="A13" s="0" t="s">
        <v>513</v>
      </c>
      <c r="B13" s="10" t="s">
        <v>514</v>
      </c>
      <c r="C13" s="10" t="s">
        <v>362</v>
      </c>
      <c r="D13" s="10" t="n">
        <f aca="false">0.006/0.004</f>
        <v>1.5</v>
      </c>
      <c r="E13" s="0" t="n">
        <v>0.16</v>
      </c>
      <c r="F13" s="10" t="s">
        <v>515</v>
      </c>
      <c r="G13" s="10" t="s">
        <v>433</v>
      </c>
      <c r="H13" s="10" t="n">
        <f aca="false">0.006/0.002</f>
        <v>3</v>
      </c>
      <c r="I13" s="0" t="n">
        <v>0.68</v>
      </c>
      <c r="J13" s="10" t="s">
        <v>516</v>
      </c>
      <c r="K13" s="10" t="s">
        <v>517</v>
      </c>
      <c r="L13" s="10" t="s">
        <v>518</v>
      </c>
      <c r="M13" s="10" t="s">
        <v>519</v>
      </c>
      <c r="N13" s="10" t="s">
        <v>520</v>
      </c>
      <c r="O13" s="10" t="s">
        <v>521</v>
      </c>
      <c r="P13" s="10" t="s">
        <v>522</v>
      </c>
      <c r="Q13" s="10" t="s">
        <v>523</v>
      </c>
      <c r="R13" s="10" t="s">
        <v>524</v>
      </c>
      <c r="S13" s="10" t="s">
        <v>525</v>
      </c>
      <c r="T13" s="10" t="s">
        <v>526</v>
      </c>
      <c r="U13" s="10" t="n">
        <f aca="false">0.251/0.129</f>
        <v>1.94573643410853</v>
      </c>
      <c r="V13" s="10" t="n">
        <f aca="false">0.19/0.129</f>
        <v>1.47286821705426</v>
      </c>
      <c r="W13" s="10" t="n">
        <f aca="false">0.32/0.129</f>
        <v>2.48062015503876</v>
      </c>
      <c r="X13" s="10" t="s">
        <v>527</v>
      </c>
      <c r="Y13" s="48" t="s">
        <v>528</v>
      </c>
      <c r="Z13" s="0" t="n">
        <v>1</v>
      </c>
    </row>
    <row r="14" customFormat="false" ht="35.05" hidden="false" customHeight="false" outlineLevel="0" collapsed="false">
      <c r="A14" s="0" t="s">
        <v>529</v>
      </c>
      <c r="B14" s="10" t="s">
        <v>530</v>
      </c>
      <c r="C14" s="10" t="s">
        <v>380</v>
      </c>
      <c r="D14" s="10" t="n">
        <f aca="false">0.013/0.004</f>
        <v>3.25</v>
      </c>
      <c r="E14" s="0" t="n">
        <v>0.99</v>
      </c>
      <c r="F14" s="10" t="s">
        <v>531</v>
      </c>
      <c r="G14" s="10" t="s">
        <v>499</v>
      </c>
      <c r="H14" s="10" t="n">
        <f aca="false">0.055/0.002</f>
        <v>27.5</v>
      </c>
      <c r="I14" s="0" t="n">
        <v>1</v>
      </c>
      <c r="J14" s="10" t="s">
        <v>532</v>
      </c>
      <c r="K14" s="10" t="s">
        <v>533</v>
      </c>
      <c r="L14" s="10" t="s">
        <v>534</v>
      </c>
      <c r="M14" s="10" t="s">
        <v>535</v>
      </c>
      <c r="N14" s="10" t="s">
        <v>536</v>
      </c>
      <c r="O14" s="10" t="s">
        <v>537</v>
      </c>
      <c r="P14" s="10" t="s">
        <v>538</v>
      </c>
      <c r="Q14" s="10" t="s">
        <v>539</v>
      </c>
      <c r="R14" s="10" t="s">
        <v>540</v>
      </c>
      <c r="S14" s="10" t="s">
        <v>541</v>
      </c>
      <c r="T14" s="10" t="s">
        <v>542</v>
      </c>
      <c r="X14" s="10" t="s">
        <v>543</v>
      </c>
      <c r="Y14" s="48" t="s">
        <v>544</v>
      </c>
      <c r="Z14" s="0" t="n">
        <v>1</v>
      </c>
    </row>
    <row r="15" customFormat="false" ht="23.85" hidden="false" customHeight="false" outlineLevel="0" collapsed="false">
      <c r="A15" s="0" t="s">
        <v>545</v>
      </c>
      <c r="B15" s="10" t="s">
        <v>546</v>
      </c>
      <c r="C15" s="10" t="s">
        <v>380</v>
      </c>
      <c r="D15" s="10" t="n">
        <f aca="false">0.006/0.004</f>
        <v>1.5</v>
      </c>
      <c r="E15" s="0" t="n">
        <v>0.2</v>
      </c>
      <c r="F15" s="10" t="s">
        <v>547</v>
      </c>
      <c r="G15" s="10" t="s">
        <v>548</v>
      </c>
      <c r="H15" s="10" t="n">
        <f aca="false">0.003/0.002</f>
        <v>1.5</v>
      </c>
      <c r="I15" s="0" t="n">
        <v>0.39</v>
      </c>
      <c r="J15" s="10" t="s">
        <v>549</v>
      </c>
      <c r="K15" s="10" t="s">
        <v>550</v>
      </c>
      <c r="L15" s="10" t="s">
        <v>551</v>
      </c>
      <c r="M15" s="10" t="s">
        <v>552</v>
      </c>
      <c r="N15" s="10" t="s">
        <v>553</v>
      </c>
      <c r="O15" s="10" t="s">
        <v>554</v>
      </c>
      <c r="P15" s="10" t="s">
        <v>555</v>
      </c>
      <c r="Q15" s="10" t="s">
        <v>556</v>
      </c>
      <c r="R15" s="10" t="s">
        <v>557</v>
      </c>
      <c r="S15" s="10" t="s">
        <v>558</v>
      </c>
      <c r="T15" s="10" t="s">
        <v>559</v>
      </c>
      <c r="U15" s="10" t="n">
        <f aca="false">0.244/0.131</f>
        <v>1.86259541984733</v>
      </c>
      <c r="V15" s="10" t="n">
        <f aca="false">0.172/0.131</f>
        <v>1.31297709923664</v>
      </c>
      <c r="W15" s="10" t="n">
        <f aca="false">0.315/0.131</f>
        <v>2.40458015267176</v>
      </c>
      <c r="X15" s="10" t="s">
        <v>560</v>
      </c>
      <c r="Y15" s="10" t="s">
        <v>561</v>
      </c>
      <c r="Z15" s="0" t="n">
        <v>0.99</v>
      </c>
    </row>
    <row r="16" customFormat="false" ht="23.85" hidden="false" customHeight="false" outlineLevel="0" collapsed="false">
      <c r="A16" s="0" t="s">
        <v>562</v>
      </c>
      <c r="B16" s="10" t="s">
        <v>563</v>
      </c>
      <c r="C16" s="10" t="s">
        <v>380</v>
      </c>
      <c r="D16" s="10" t="n">
        <f aca="false">0.006/0.004</f>
        <v>1.5</v>
      </c>
      <c r="E16" s="0" t="n">
        <v>0.2</v>
      </c>
      <c r="F16" s="10" t="s">
        <v>564</v>
      </c>
      <c r="G16" s="10" t="s">
        <v>346</v>
      </c>
      <c r="H16" s="10" t="n">
        <f aca="false">0.007/0.002</f>
        <v>3.5</v>
      </c>
      <c r="I16" s="0" t="n">
        <v>0.92</v>
      </c>
      <c r="J16" s="10" t="s">
        <v>565</v>
      </c>
      <c r="K16" s="10" t="s">
        <v>566</v>
      </c>
      <c r="L16" s="10" t="s">
        <v>567</v>
      </c>
      <c r="M16" s="10" t="s">
        <v>568</v>
      </c>
      <c r="N16" s="10" t="s">
        <v>569</v>
      </c>
      <c r="O16" s="10" t="s">
        <v>570</v>
      </c>
      <c r="P16" s="10" t="s">
        <v>571</v>
      </c>
      <c r="Q16" s="10" t="s">
        <v>572</v>
      </c>
      <c r="R16" s="10" t="s">
        <v>573</v>
      </c>
      <c r="S16" s="10" t="s">
        <v>574</v>
      </c>
      <c r="T16" s="10" t="s">
        <v>575</v>
      </c>
      <c r="X16" s="10" t="s">
        <v>576</v>
      </c>
      <c r="Y16" s="10" t="s">
        <v>577</v>
      </c>
      <c r="Z16" s="0" t="n">
        <v>1</v>
      </c>
    </row>
    <row r="17" customFormat="false" ht="35.05" hidden="false" customHeight="false" outlineLevel="0" collapsed="false">
      <c r="A17" s="49" t="s">
        <v>578</v>
      </c>
      <c r="B17" s="48" t="s">
        <v>579</v>
      </c>
      <c r="C17" s="10" t="s">
        <v>362</v>
      </c>
      <c r="D17" s="48" t="n">
        <f aca="false">0.005/0.004</f>
        <v>1.25</v>
      </c>
      <c r="E17" s="39" t="n">
        <v>0.11</v>
      </c>
      <c r="F17" s="48" t="s">
        <v>400</v>
      </c>
      <c r="G17" s="10" t="s">
        <v>580</v>
      </c>
      <c r="H17" s="10" t="n">
        <f aca="false">0.002/0.002</f>
        <v>1</v>
      </c>
      <c r="I17" s="39" t="n">
        <v>0.15</v>
      </c>
      <c r="J17" s="48" t="s">
        <v>581</v>
      </c>
      <c r="K17" s="10" t="s">
        <v>582</v>
      </c>
      <c r="L17" s="48" t="s">
        <v>583</v>
      </c>
      <c r="M17" s="10" t="s">
        <v>584</v>
      </c>
      <c r="N17" s="10" t="s">
        <v>585</v>
      </c>
      <c r="O17" s="50" t="s">
        <v>586</v>
      </c>
      <c r="P17" s="50" t="s">
        <v>587</v>
      </c>
      <c r="Q17" s="48" t="s">
        <v>588</v>
      </c>
      <c r="R17" s="48" t="s">
        <v>589</v>
      </c>
      <c r="S17" s="48" t="s">
        <v>590</v>
      </c>
      <c r="T17" s="10" t="s">
        <v>591</v>
      </c>
      <c r="U17" s="48" t="n">
        <f aca="false">0.236/0.132</f>
        <v>1.78787878787879</v>
      </c>
      <c r="V17" s="48" t="n">
        <f aca="false">0.19/0.132</f>
        <v>1.43939393939394</v>
      </c>
      <c r="W17" s="48" t="n">
        <f aca="false">0.29/0.132</f>
        <v>2.1969696969697</v>
      </c>
      <c r="X17" s="48" t="s">
        <v>592</v>
      </c>
      <c r="Y17" s="48" t="s">
        <v>593</v>
      </c>
      <c r="Z17" s="0" t="n">
        <v>1</v>
      </c>
    </row>
    <row r="18" customFormat="false" ht="35.05" hidden="false" customHeight="false" outlineLevel="0" collapsed="false">
      <c r="A18" s="51" t="s">
        <v>594</v>
      </c>
      <c r="B18" s="10" t="s">
        <v>514</v>
      </c>
      <c r="C18" s="10" t="s">
        <v>362</v>
      </c>
      <c r="D18" s="10" t="n">
        <f aca="false">0.006/0.004</f>
        <v>1.5</v>
      </c>
      <c r="E18" s="0" t="n">
        <v>0.29</v>
      </c>
      <c r="F18" s="10" t="s">
        <v>381</v>
      </c>
      <c r="G18" s="10" t="s">
        <v>595</v>
      </c>
      <c r="H18" s="10" t="n">
        <f aca="false">0.003/0.002</f>
        <v>1.5</v>
      </c>
      <c r="I18" s="0" t="n">
        <v>0.19</v>
      </c>
      <c r="J18" s="48" t="s">
        <v>596</v>
      </c>
      <c r="K18" s="10" t="s">
        <v>597</v>
      </c>
      <c r="L18" s="48" t="s">
        <v>598</v>
      </c>
      <c r="M18" s="10" t="s">
        <v>599</v>
      </c>
      <c r="N18" s="10" t="s">
        <v>600</v>
      </c>
      <c r="O18" s="50" t="s">
        <v>601</v>
      </c>
      <c r="P18" s="50" t="s">
        <v>602</v>
      </c>
      <c r="Q18" s="48" t="s">
        <v>603</v>
      </c>
      <c r="R18" s="48" t="s">
        <v>604</v>
      </c>
      <c r="S18" s="48" t="s">
        <v>605</v>
      </c>
      <c r="T18" s="10" t="s">
        <v>606</v>
      </c>
      <c r="U18" s="48"/>
      <c r="V18" s="48"/>
      <c r="W18" s="48"/>
      <c r="X18" s="48" t="s">
        <v>607</v>
      </c>
      <c r="Y18" s="48" t="s">
        <v>608</v>
      </c>
      <c r="Z18" s="0" t="n">
        <v>1</v>
      </c>
    </row>
    <row r="19" customFormat="false" ht="35.05" hidden="false" customHeight="false" outlineLevel="0" collapsed="false">
      <c r="A19" s="0" t="s">
        <v>609</v>
      </c>
      <c r="B19" s="10" t="s">
        <v>448</v>
      </c>
      <c r="C19" s="10" t="s">
        <v>344</v>
      </c>
      <c r="D19" s="10" t="n">
        <f aca="false">0.006/0.004</f>
        <v>1.5</v>
      </c>
      <c r="E19" s="0" t="n">
        <v>0.34</v>
      </c>
      <c r="F19" s="10" t="s">
        <v>547</v>
      </c>
      <c r="G19" s="10" t="s">
        <v>610</v>
      </c>
      <c r="H19" s="10" t="n">
        <f aca="false">0.003/0.002</f>
        <v>1.5</v>
      </c>
      <c r="I19" s="0" t="n">
        <v>0.21</v>
      </c>
      <c r="J19" s="48" t="s">
        <v>611</v>
      </c>
      <c r="K19" s="10" t="s">
        <v>612</v>
      </c>
      <c r="L19" s="48" t="s">
        <v>613</v>
      </c>
      <c r="M19" s="10" t="s">
        <v>614</v>
      </c>
      <c r="N19" s="10" t="s">
        <v>615</v>
      </c>
      <c r="O19" s="50" t="s">
        <v>616</v>
      </c>
      <c r="P19" s="50" t="s">
        <v>617</v>
      </c>
      <c r="Q19" s="48" t="s">
        <v>618</v>
      </c>
      <c r="R19" s="48" t="s">
        <v>619</v>
      </c>
      <c r="S19" s="48" t="s">
        <v>620</v>
      </c>
      <c r="T19" s="10" t="s">
        <v>621</v>
      </c>
      <c r="U19" s="48"/>
      <c r="V19" s="48"/>
      <c r="W19" s="48"/>
      <c r="X19" s="48" t="s">
        <v>622</v>
      </c>
      <c r="Y19" s="10" t="s">
        <v>623</v>
      </c>
      <c r="Z19" s="0" t="n">
        <v>0.98</v>
      </c>
    </row>
    <row r="20" customFormat="false" ht="35.05" hidden="false" customHeight="false" outlineLevel="0" collapsed="false">
      <c r="A20" s="0" t="s">
        <v>624</v>
      </c>
      <c r="B20" s="10" t="s">
        <v>625</v>
      </c>
      <c r="C20" s="10" t="s">
        <v>380</v>
      </c>
      <c r="D20" s="10" t="n">
        <f aca="false">0.006/0.004</f>
        <v>1.5</v>
      </c>
      <c r="E20" s="0" t="n">
        <v>0.2</v>
      </c>
      <c r="F20" s="10" t="s">
        <v>626</v>
      </c>
      <c r="G20" s="10" t="s">
        <v>595</v>
      </c>
      <c r="H20" s="10" t="n">
        <f aca="false">0.002/0.002</f>
        <v>1</v>
      </c>
      <c r="I20" s="0" t="n">
        <v>0.15</v>
      </c>
      <c r="J20" s="48" t="s">
        <v>627</v>
      </c>
      <c r="K20" s="10" t="s">
        <v>628</v>
      </c>
      <c r="L20" s="48" t="s">
        <v>629</v>
      </c>
      <c r="M20" s="10" t="s">
        <v>630</v>
      </c>
      <c r="N20" s="10" t="s">
        <v>631</v>
      </c>
      <c r="O20" s="50" t="s">
        <v>632</v>
      </c>
      <c r="P20" s="50" t="s">
        <v>633</v>
      </c>
      <c r="Q20" s="48" t="s">
        <v>634</v>
      </c>
      <c r="R20" s="48" t="s">
        <v>635</v>
      </c>
      <c r="S20" s="48" t="s">
        <v>636</v>
      </c>
      <c r="T20" s="10" t="s">
        <v>637</v>
      </c>
      <c r="U20" s="48"/>
      <c r="V20" s="48"/>
      <c r="W20" s="48"/>
      <c r="X20" s="48" t="s">
        <v>638</v>
      </c>
      <c r="Y20" s="10" t="s">
        <v>639</v>
      </c>
      <c r="Z20" s="0" t="n">
        <v>1</v>
      </c>
    </row>
    <row r="21" customFormat="false" ht="35.05" hidden="false" customHeight="false" outlineLevel="0" collapsed="false">
      <c r="A21" s="0" t="s">
        <v>640</v>
      </c>
      <c r="B21" s="10" t="s">
        <v>641</v>
      </c>
      <c r="C21" s="10" t="s">
        <v>642</v>
      </c>
      <c r="D21" s="10" t="n">
        <f aca="false">0.006/0.004</f>
        <v>1.5</v>
      </c>
      <c r="E21" s="0" t="n">
        <v>0.39</v>
      </c>
      <c r="F21" s="10" t="s">
        <v>610</v>
      </c>
      <c r="G21" s="10" t="s">
        <v>643</v>
      </c>
      <c r="H21" s="10" t="n">
        <f aca="false">0.002/0.002</f>
        <v>1</v>
      </c>
      <c r="I21" s="0" t="n">
        <v>0.13</v>
      </c>
      <c r="J21" s="10" t="s">
        <v>644</v>
      </c>
      <c r="K21" s="10" t="s">
        <v>645</v>
      </c>
      <c r="L21" s="10" t="s">
        <v>646</v>
      </c>
      <c r="M21" s="10" t="s">
        <v>647</v>
      </c>
      <c r="N21" s="10" t="s">
        <v>648</v>
      </c>
      <c r="O21" s="10" t="s">
        <v>649</v>
      </c>
      <c r="P21" s="10" t="s">
        <v>650</v>
      </c>
      <c r="Q21" s="48" t="s">
        <v>651</v>
      </c>
      <c r="R21" s="48" t="s">
        <v>652</v>
      </c>
      <c r="S21" s="10" t="s">
        <v>653</v>
      </c>
      <c r="T21" s="10" t="s">
        <v>654</v>
      </c>
      <c r="X21" s="10" t="s">
        <v>655</v>
      </c>
      <c r="Y21" s="10" t="s">
        <v>656</v>
      </c>
      <c r="Z21" s="0" t="n">
        <v>1</v>
      </c>
    </row>
    <row r="22" customFormat="false" ht="35.05" hidden="false" customHeight="false" outlineLevel="0" collapsed="false">
      <c r="A22" s="0" t="s">
        <v>657</v>
      </c>
      <c r="B22" s="10" t="s">
        <v>658</v>
      </c>
      <c r="C22" s="10" t="s">
        <v>344</v>
      </c>
      <c r="D22" s="10" t="n">
        <f aca="false">0.007/0.004</f>
        <v>1.75</v>
      </c>
      <c r="E22" s="0" t="n">
        <v>0.35</v>
      </c>
      <c r="F22" s="10" t="s">
        <v>659</v>
      </c>
      <c r="G22" s="10" t="s">
        <v>346</v>
      </c>
      <c r="H22" s="10" t="n">
        <f aca="false">0.003/0.002</f>
        <v>1.5</v>
      </c>
      <c r="I22" s="0" t="n">
        <v>0.18</v>
      </c>
      <c r="J22" s="10" t="s">
        <v>660</v>
      </c>
      <c r="K22" s="10" t="s">
        <v>661</v>
      </c>
      <c r="L22" s="10" t="s">
        <v>662</v>
      </c>
      <c r="M22" s="10" t="s">
        <v>663</v>
      </c>
      <c r="N22" s="10" t="s">
        <v>664</v>
      </c>
      <c r="O22" s="10" t="s">
        <v>665</v>
      </c>
      <c r="P22" s="10" t="s">
        <v>666</v>
      </c>
      <c r="Q22" s="48" t="s">
        <v>667</v>
      </c>
      <c r="R22" s="48" t="s">
        <v>668</v>
      </c>
      <c r="S22" s="10" t="s">
        <v>669</v>
      </c>
      <c r="T22" s="10" t="s">
        <v>670</v>
      </c>
      <c r="U22" s="10" t="n">
        <f aca="false">0.256/0.134</f>
        <v>1.91044776119403</v>
      </c>
      <c r="V22" s="10" t="n">
        <f aca="false">0.223/0.134</f>
        <v>1.66417910447761</v>
      </c>
      <c r="W22" s="10" t="n">
        <f aca="false">0.334/0.134</f>
        <v>2.49253731343284</v>
      </c>
      <c r="X22" s="10" t="s">
        <v>671</v>
      </c>
      <c r="Y22" s="10" t="s">
        <v>672</v>
      </c>
      <c r="Z22" s="0" t="n">
        <v>1</v>
      </c>
    </row>
    <row r="23" customFormat="false" ht="35.05" hidden="false" customHeight="false" outlineLevel="0" collapsed="false">
      <c r="A23" s="0" t="s">
        <v>673</v>
      </c>
      <c r="B23" s="48" t="s">
        <v>674</v>
      </c>
      <c r="C23" s="10" t="s">
        <v>362</v>
      </c>
      <c r="D23" s="52" t="n">
        <f aca="false">0.005/0.004</f>
        <v>1.25</v>
      </c>
      <c r="E23" s="39" t="n">
        <v>0.17</v>
      </c>
      <c r="F23" s="48" t="s">
        <v>675</v>
      </c>
      <c r="G23" s="10" t="s">
        <v>346</v>
      </c>
      <c r="H23" s="10" t="n">
        <f aca="false">0.002/0.002</f>
        <v>1</v>
      </c>
      <c r="I23" s="39" t="n">
        <v>0.17</v>
      </c>
      <c r="J23" s="10" t="s">
        <v>676</v>
      </c>
      <c r="K23" s="10" t="s">
        <v>677</v>
      </c>
      <c r="L23" s="10" t="s">
        <v>678</v>
      </c>
      <c r="M23" s="10" t="s">
        <v>679</v>
      </c>
      <c r="N23" s="10" t="s">
        <v>680</v>
      </c>
      <c r="O23" s="10" t="s">
        <v>681</v>
      </c>
      <c r="P23" s="10" t="s">
        <v>682</v>
      </c>
      <c r="Q23" s="10" t="s">
        <v>683</v>
      </c>
      <c r="R23" s="10" t="s">
        <v>684</v>
      </c>
      <c r="S23" s="48" t="s">
        <v>685</v>
      </c>
      <c r="T23" s="10" t="s">
        <v>686</v>
      </c>
      <c r="U23" s="48" t="n">
        <f aca="false">0.235/0.132</f>
        <v>1.78030303030303</v>
      </c>
      <c r="V23" s="48" t="n">
        <f aca="false">0.17/0.132</f>
        <v>1.28787878787879</v>
      </c>
      <c r="W23" s="48" t="n">
        <f aca="false">0.289/0.132</f>
        <v>2.18939393939394</v>
      </c>
      <c r="X23" s="48" t="s">
        <v>687</v>
      </c>
      <c r="Y23" s="48" t="s">
        <v>688</v>
      </c>
      <c r="Z23" s="0" t="n">
        <v>1</v>
      </c>
    </row>
    <row r="24" customFormat="false" ht="35.05" hidden="false" customHeight="false" outlineLevel="0" collapsed="false">
      <c r="A24" s="0" t="s">
        <v>689</v>
      </c>
      <c r="B24" s="10" t="s">
        <v>690</v>
      </c>
      <c r="C24" s="10" t="s">
        <v>362</v>
      </c>
      <c r="D24" s="48" t="n">
        <f aca="false">0.005/0.004</f>
        <v>1.25</v>
      </c>
      <c r="E24" s="0" t="n">
        <v>0.22</v>
      </c>
      <c r="F24" s="10" t="s">
        <v>691</v>
      </c>
      <c r="G24" s="10" t="s">
        <v>692</v>
      </c>
      <c r="H24" s="10" t="n">
        <f aca="false">0.002/0.002</f>
        <v>1</v>
      </c>
      <c r="I24" s="0" t="n">
        <v>0.23</v>
      </c>
      <c r="J24" s="10" t="s">
        <v>693</v>
      </c>
      <c r="K24" s="10" t="s">
        <v>694</v>
      </c>
      <c r="L24" s="10" t="s">
        <v>695</v>
      </c>
      <c r="M24" s="10" t="s">
        <v>696</v>
      </c>
      <c r="N24" s="10" t="s">
        <v>697</v>
      </c>
      <c r="O24" s="10" t="s">
        <v>698</v>
      </c>
      <c r="P24" s="10" t="s">
        <v>699</v>
      </c>
      <c r="Q24" s="48" t="s">
        <v>700</v>
      </c>
      <c r="R24" s="48" t="s">
        <v>701</v>
      </c>
      <c r="S24" s="48" t="s">
        <v>702</v>
      </c>
      <c r="T24" s="10" t="s">
        <v>703</v>
      </c>
      <c r="U24" s="48"/>
      <c r="V24" s="48"/>
      <c r="W24" s="48"/>
      <c r="X24" s="48" t="s">
        <v>704</v>
      </c>
      <c r="Y24" s="48" t="s">
        <v>705</v>
      </c>
      <c r="Z24" s="0" t="n">
        <v>1</v>
      </c>
    </row>
    <row r="25" customFormat="false" ht="35.05" hidden="false" customHeight="false" outlineLevel="0" collapsed="false">
      <c r="A25" s="0" t="s">
        <v>706</v>
      </c>
      <c r="B25" s="10" t="s">
        <v>707</v>
      </c>
      <c r="C25" s="10" t="s">
        <v>344</v>
      </c>
      <c r="D25" s="10" t="n">
        <f aca="false">0.008/0.004</f>
        <v>2</v>
      </c>
      <c r="E25" s="0" t="n">
        <v>0.69</v>
      </c>
      <c r="F25" s="10" t="s">
        <v>381</v>
      </c>
      <c r="G25" s="10" t="s">
        <v>708</v>
      </c>
      <c r="H25" s="10" t="n">
        <f aca="false">0.003/0.002</f>
        <v>1.5</v>
      </c>
      <c r="I25" s="0" t="n">
        <v>0.15</v>
      </c>
      <c r="J25" s="10" t="s">
        <v>709</v>
      </c>
      <c r="K25" s="10" t="s">
        <v>710</v>
      </c>
      <c r="L25" s="10" t="s">
        <v>711</v>
      </c>
      <c r="M25" s="10" t="s">
        <v>712</v>
      </c>
      <c r="N25" s="10" t="s">
        <v>713</v>
      </c>
      <c r="O25" s="10" t="s">
        <v>714</v>
      </c>
      <c r="P25" s="10" t="s">
        <v>715</v>
      </c>
      <c r="Q25" s="10" t="s">
        <v>716</v>
      </c>
      <c r="R25" s="10" t="s">
        <v>717</v>
      </c>
      <c r="S25" s="48" t="s">
        <v>718</v>
      </c>
      <c r="T25" s="10" t="s">
        <v>719</v>
      </c>
      <c r="U25" s="48"/>
      <c r="V25" s="48"/>
      <c r="W25" s="48"/>
      <c r="X25" s="48" t="s">
        <v>720</v>
      </c>
      <c r="Y25" s="10" t="s">
        <v>721</v>
      </c>
      <c r="Z25" s="0" t="n">
        <v>0.98</v>
      </c>
    </row>
    <row r="26" customFormat="false" ht="35.05" hidden="false" customHeight="false" outlineLevel="0" collapsed="false">
      <c r="A26" s="0" t="s">
        <v>722</v>
      </c>
      <c r="B26" s="10" t="s">
        <v>723</v>
      </c>
      <c r="C26" s="10" t="s">
        <v>362</v>
      </c>
      <c r="D26" s="10" t="n">
        <f aca="false">0.007/0.004</f>
        <v>1.75</v>
      </c>
      <c r="E26" s="0" t="n">
        <v>0.58</v>
      </c>
      <c r="F26" s="10" t="s">
        <v>724</v>
      </c>
      <c r="G26" s="10" t="s">
        <v>725</v>
      </c>
      <c r="H26" s="10" t="n">
        <f aca="false">0.002/0.002</f>
        <v>1</v>
      </c>
      <c r="I26" s="0" t="n">
        <v>0.17</v>
      </c>
      <c r="J26" s="10" t="s">
        <v>726</v>
      </c>
      <c r="K26" s="10" t="s">
        <v>727</v>
      </c>
      <c r="L26" s="10" t="s">
        <v>728</v>
      </c>
      <c r="M26" s="10" t="s">
        <v>729</v>
      </c>
      <c r="N26" s="10" t="s">
        <v>730</v>
      </c>
      <c r="O26" s="10" t="s">
        <v>731</v>
      </c>
      <c r="P26" s="10" t="s">
        <v>732</v>
      </c>
      <c r="Q26" s="10" t="s">
        <v>733</v>
      </c>
      <c r="R26" s="10" t="s">
        <v>734</v>
      </c>
      <c r="S26" s="48" t="s">
        <v>735</v>
      </c>
      <c r="T26" s="10" t="s">
        <v>736</v>
      </c>
      <c r="U26" s="48" t="n">
        <f aca="false">0.203/0.134</f>
        <v>1.51492537313433</v>
      </c>
      <c r="V26" s="48" t="n">
        <f aca="false">0.154/0.134</f>
        <v>1.14925373134328</v>
      </c>
      <c r="W26" s="48" t="n">
        <f aca="false">0.255/0.134</f>
        <v>1.90298507462687</v>
      </c>
      <c r="X26" s="48" t="s">
        <v>737</v>
      </c>
      <c r="Y26" s="10" t="s">
        <v>738</v>
      </c>
      <c r="Z26" s="0" t="n">
        <v>0.95</v>
      </c>
    </row>
    <row r="27" customFormat="false" ht="35.05" hidden="false" customHeight="false" outlineLevel="0" collapsed="false">
      <c r="A27" s="0" t="s">
        <v>739</v>
      </c>
      <c r="B27" s="10" t="s">
        <v>641</v>
      </c>
      <c r="C27" s="10" t="s">
        <v>380</v>
      </c>
      <c r="D27" s="10" t="n">
        <f aca="false">0.006/0.004</f>
        <v>1.5</v>
      </c>
      <c r="E27" s="0" t="n">
        <v>0.46</v>
      </c>
      <c r="F27" s="10" t="s">
        <v>380</v>
      </c>
      <c r="G27" s="10" t="s">
        <v>740</v>
      </c>
      <c r="H27" s="10" t="n">
        <f aca="false">0.004/0.002</f>
        <v>2</v>
      </c>
      <c r="I27" s="0" t="n">
        <v>0.49</v>
      </c>
      <c r="J27" s="10" t="s">
        <v>741</v>
      </c>
      <c r="K27" s="10" t="s">
        <v>742</v>
      </c>
      <c r="L27" s="10" t="s">
        <v>743</v>
      </c>
      <c r="M27" s="10" t="s">
        <v>744</v>
      </c>
      <c r="N27" s="10" t="s">
        <v>745</v>
      </c>
      <c r="O27" s="48" t="s">
        <v>746</v>
      </c>
      <c r="P27" s="48" t="s">
        <v>747</v>
      </c>
      <c r="Q27" s="10" t="s">
        <v>748</v>
      </c>
      <c r="R27" s="10" t="s">
        <v>749</v>
      </c>
      <c r="S27" s="10" t="s">
        <v>750</v>
      </c>
      <c r="T27" s="10" t="s">
        <v>751</v>
      </c>
      <c r="U27" s="10" t="n">
        <f aca="false">0.383/0.134</f>
        <v>2.85820895522388</v>
      </c>
      <c r="V27" s="10" t="n">
        <f aca="false">0.309/0.134</f>
        <v>2.30597014925373</v>
      </c>
      <c r="W27" s="10" t="n">
        <f aca="false">0.466/0.134</f>
        <v>3.47761194029851</v>
      </c>
      <c r="X27" s="10" t="s">
        <v>752</v>
      </c>
      <c r="Y27" s="10" t="s">
        <v>753</v>
      </c>
      <c r="Z27" s="0" t="n">
        <v>1</v>
      </c>
    </row>
    <row r="28" customFormat="false" ht="35.05" hidden="false" customHeight="false" outlineLevel="0" collapsed="false">
      <c r="A28" s="0" t="s">
        <v>754</v>
      </c>
      <c r="B28" s="10" t="s">
        <v>755</v>
      </c>
      <c r="C28" s="10" t="s">
        <v>756</v>
      </c>
      <c r="D28" s="10" t="n">
        <f aca="false">0.012/0.004</f>
        <v>3</v>
      </c>
      <c r="E28" s="0" t="n">
        <v>1</v>
      </c>
      <c r="F28" s="10" t="s">
        <v>757</v>
      </c>
      <c r="G28" s="10" t="s">
        <v>758</v>
      </c>
      <c r="H28" s="10" t="n">
        <f aca="false">0.052/0.002</f>
        <v>26</v>
      </c>
      <c r="I28" s="0" t="n">
        <v>1</v>
      </c>
      <c r="J28" s="10" t="s">
        <v>759</v>
      </c>
      <c r="K28" s="10" t="s">
        <v>760</v>
      </c>
      <c r="L28" s="10" t="s">
        <v>761</v>
      </c>
      <c r="M28" s="10" t="s">
        <v>762</v>
      </c>
      <c r="N28" s="10" t="s">
        <v>763</v>
      </c>
      <c r="O28" s="10" t="s">
        <v>764</v>
      </c>
      <c r="P28" s="10" t="s">
        <v>765</v>
      </c>
      <c r="Q28" s="10" t="s">
        <v>766</v>
      </c>
      <c r="R28" s="10" t="s">
        <v>767</v>
      </c>
      <c r="S28" s="10" t="s">
        <v>768</v>
      </c>
      <c r="T28" s="10" t="s">
        <v>769</v>
      </c>
      <c r="X28" s="10" t="s">
        <v>770</v>
      </c>
      <c r="Y28" s="10" t="s">
        <v>771</v>
      </c>
      <c r="Z28" s="0" t="n">
        <v>1</v>
      </c>
    </row>
    <row r="29" customFormat="false" ht="35.05" hidden="false" customHeight="false" outlineLevel="0" collapsed="false">
      <c r="A29" s="0" t="s">
        <v>772</v>
      </c>
      <c r="B29" s="10" t="s">
        <v>361</v>
      </c>
      <c r="C29" s="10" t="s">
        <v>773</v>
      </c>
      <c r="D29" s="10" t="n">
        <f aca="false">0.008/0.004</f>
        <v>2</v>
      </c>
      <c r="E29" s="0" t="n">
        <v>0.71</v>
      </c>
      <c r="F29" s="10" t="s">
        <v>774</v>
      </c>
      <c r="G29" s="10" t="s">
        <v>482</v>
      </c>
      <c r="H29" s="10" t="n">
        <f aca="false">0.002/0.002</f>
        <v>1</v>
      </c>
      <c r="I29" s="0" t="n">
        <v>0.18</v>
      </c>
      <c r="J29" s="10" t="s">
        <v>775</v>
      </c>
      <c r="K29" s="10" t="s">
        <v>776</v>
      </c>
      <c r="L29" s="10" t="s">
        <v>777</v>
      </c>
      <c r="M29" s="10" t="s">
        <v>778</v>
      </c>
      <c r="N29" s="10" t="s">
        <v>779</v>
      </c>
      <c r="O29" s="10" t="s">
        <v>780</v>
      </c>
      <c r="P29" s="10" t="s">
        <v>781</v>
      </c>
      <c r="Q29" s="10" t="s">
        <v>782</v>
      </c>
      <c r="R29" s="10" t="s">
        <v>783</v>
      </c>
      <c r="S29" s="48" t="s">
        <v>784</v>
      </c>
      <c r="T29" s="10" t="s">
        <v>785</v>
      </c>
      <c r="U29" s="48"/>
      <c r="V29" s="48"/>
      <c r="W29" s="48"/>
      <c r="X29" s="48" t="s">
        <v>786</v>
      </c>
      <c r="Y29" s="10" t="s">
        <v>787</v>
      </c>
      <c r="Z29" s="0" t="n">
        <v>0.96</v>
      </c>
    </row>
    <row r="30" customFormat="false" ht="35.05" hidden="false" customHeight="false" outlineLevel="0" collapsed="false">
      <c r="A30" s="0" t="s">
        <v>788</v>
      </c>
      <c r="B30" s="10" t="s">
        <v>789</v>
      </c>
      <c r="C30" s="10" t="s">
        <v>380</v>
      </c>
      <c r="D30" s="10" t="n">
        <f aca="false">0.007/0.004</f>
        <v>1.75</v>
      </c>
      <c r="E30" s="0" t="n">
        <v>0.55</v>
      </c>
      <c r="F30" s="10" t="s">
        <v>595</v>
      </c>
      <c r="G30" s="10" t="s">
        <v>481</v>
      </c>
      <c r="H30" s="10" t="n">
        <f aca="false">0.002/0.002</f>
        <v>1</v>
      </c>
      <c r="I30" s="0" t="n">
        <v>0.09</v>
      </c>
      <c r="J30" s="10" t="s">
        <v>790</v>
      </c>
      <c r="K30" s="10" t="s">
        <v>791</v>
      </c>
      <c r="L30" s="10" t="s">
        <v>792</v>
      </c>
      <c r="M30" s="10" t="s">
        <v>793</v>
      </c>
      <c r="N30" s="10" t="s">
        <v>794</v>
      </c>
      <c r="O30" s="10" t="s">
        <v>795</v>
      </c>
      <c r="P30" s="10" t="s">
        <v>796</v>
      </c>
      <c r="Q30" s="10" t="s">
        <v>797</v>
      </c>
      <c r="R30" s="10" t="s">
        <v>798</v>
      </c>
      <c r="S30" s="48" t="s">
        <v>799</v>
      </c>
      <c r="T30" s="10" t="s">
        <v>800</v>
      </c>
      <c r="U30" s="48"/>
      <c r="V30" s="48"/>
      <c r="W30" s="48"/>
      <c r="X30" s="48" t="s">
        <v>801</v>
      </c>
      <c r="Y30" s="10" t="s">
        <v>802</v>
      </c>
      <c r="Z30" s="0" t="n">
        <v>0.94</v>
      </c>
    </row>
    <row r="31" customFormat="false" ht="23.85" hidden="false" customHeight="false" outlineLevel="0" collapsed="false">
      <c r="A31" s="0" t="s">
        <v>803</v>
      </c>
      <c r="B31" s="10" t="s">
        <v>514</v>
      </c>
      <c r="C31" s="10" t="s">
        <v>362</v>
      </c>
      <c r="D31" s="10" t="n">
        <f aca="false">0.006/0.004</f>
        <v>1.5</v>
      </c>
      <c r="E31" s="0" t="n">
        <v>0.39</v>
      </c>
      <c r="F31" s="10" t="s">
        <v>804</v>
      </c>
      <c r="G31" s="10" t="s">
        <v>346</v>
      </c>
      <c r="H31" s="10" t="n">
        <f aca="false">0.002/0.002</f>
        <v>1</v>
      </c>
      <c r="I31" s="0" t="n">
        <v>0.08</v>
      </c>
      <c r="J31" s="10" t="s">
        <v>805</v>
      </c>
      <c r="K31" s="10" t="s">
        <v>806</v>
      </c>
      <c r="L31" s="10" t="s">
        <v>807</v>
      </c>
      <c r="M31" s="10" t="s">
        <v>808</v>
      </c>
      <c r="N31" s="10" t="s">
        <v>809</v>
      </c>
      <c r="O31" s="10" t="s">
        <v>810</v>
      </c>
      <c r="P31" s="10" t="s">
        <v>811</v>
      </c>
      <c r="Q31" s="10" t="s">
        <v>812</v>
      </c>
      <c r="R31" s="10" t="s">
        <v>813</v>
      </c>
      <c r="S31" s="48" t="s">
        <v>814</v>
      </c>
      <c r="T31" s="10" t="s">
        <v>815</v>
      </c>
      <c r="U31" s="48"/>
      <c r="V31" s="48"/>
      <c r="W31" s="48"/>
      <c r="X31" s="48" t="s">
        <v>816</v>
      </c>
      <c r="Y31" s="10" t="s">
        <v>817</v>
      </c>
      <c r="Z31" s="0" t="n">
        <v>1</v>
      </c>
    </row>
    <row r="32" customFormat="false" ht="23.85" hidden="false" customHeight="false" outlineLevel="0" collapsed="false">
      <c r="A32" s="0" t="s">
        <v>818</v>
      </c>
      <c r="B32" s="10" t="s">
        <v>819</v>
      </c>
      <c r="C32" s="10" t="s">
        <v>362</v>
      </c>
      <c r="D32" s="10" t="n">
        <f aca="false">0.007/0.004</f>
        <v>1.75</v>
      </c>
      <c r="E32" s="0" t="n">
        <v>0.63</v>
      </c>
      <c r="F32" s="10" t="s">
        <v>364</v>
      </c>
      <c r="G32" s="10" t="s">
        <v>548</v>
      </c>
      <c r="H32" s="10" t="n">
        <f aca="false">0.002/0.002</f>
        <v>1</v>
      </c>
      <c r="I32" s="0" t="n">
        <v>0.15</v>
      </c>
      <c r="J32" s="10" t="s">
        <v>820</v>
      </c>
      <c r="K32" s="10" t="s">
        <v>821</v>
      </c>
      <c r="L32" s="10" t="s">
        <v>822</v>
      </c>
      <c r="M32" s="10" t="s">
        <v>823</v>
      </c>
      <c r="N32" s="10" t="s">
        <v>824</v>
      </c>
      <c r="O32" s="10" t="s">
        <v>825</v>
      </c>
      <c r="P32" s="10" t="s">
        <v>826</v>
      </c>
      <c r="Q32" s="10" t="s">
        <v>827</v>
      </c>
      <c r="R32" s="10" t="s">
        <v>828</v>
      </c>
      <c r="S32" s="48" t="s">
        <v>829</v>
      </c>
      <c r="T32" s="10" t="s">
        <v>830</v>
      </c>
      <c r="U32" s="48"/>
      <c r="V32" s="48"/>
      <c r="W32" s="48"/>
      <c r="X32" s="48" t="s">
        <v>831</v>
      </c>
      <c r="Y32" s="10" t="s">
        <v>832</v>
      </c>
      <c r="Z32" s="0" t="n">
        <v>0.99</v>
      </c>
    </row>
    <row r="33" s="53" customFormat="true" ht="35.05" hidden="false" customHeight="false" outlineLevel="0" collapsed="false">
      <c r="A33" s="53" t="s">
        <v>833</v>
      </c>
      <c r="B33" s="54" t="s">
        <v>834</v>
      </c>
      <c r="C33" s="55" t="s">
        <v>380</v>
      </c>
      <c r="D33" s="53" t="n">
        <f aca="false">0.004/0.004</f>
        <v>1</v>
      </c>
      <c r="E33" s="56" t="n">
        <v>0.08</v>
      </c>
      <c r="F33" s="54" t="s">
        <v>346</v>
      </c>
      <c r="G33" s="55" t="s">
        <v>835</v>
      </c>
      <c r="H33" s="55" t="n">
        <f aca="false">0.002/0.002</f>
        <v>1</v>
      </c>
      <c r="I33" s="56" t="n">
        <v>0.08</v>
      </c>
      <c r="J33" s="55" t="s">
        <v>836</v>
      </c>
      <c r="K33" s="55" t="s">
        <v>837</v>
      </c>
      <c r="L33" s="55" t="s">
        <v>838</v>
      </c>
      <c r="M33" s="55"/>
      <c r="N33" s="55"/>
      <c r="O33" s="55" t="s">
        <v>839</v>
      </c>
      <c r="P33" s="55" t="s">
        <v>840</v>
      </c>
      <c r="Q33" s="55" t="s">
        <v>841</v>
      </c>
      <c r="R33" s="55" t="s">
        <v>842</v>
      </c>
      <c r="S33" s="55" t="s">
        <v>843</v>
      </c>
      <c r="T33" s="55" t="s">
        <v>844</v>
      </c>
      <c r="U33" s="54" t="n">
        <f aca="false">0.103/0.089</f>
        <v>1.15730337078652</v>
      </c>
      <c r="V33" s="54" t="n">
        <f aca="false">0.074/0.089</f>
        <v>0.831460674157303</v>
      </c>
      <c r="W33" s="54" t="n">
        <f aca="false">0.147/0.089</f>
        <v>1.65168539325843</v>
      </c>
      <c r="X33" s="55" t="s">
        <v>845</v>
      </c>
      <c r="Y33" s="55" t="s">
        <v>846</v>
      </c>
      <c r="Z33" s="53" t="n">
        <v>0.36</v>
      </c>
      <c r="AMJ33" s="0"/>
    </row>
    <row r="34" customFormat="false" ht="35.05" hidden="false" customHeight="false" outlineLevel="0" collapsed="false">
      <c r="A34" s="0" t="s">
        <v>847</v>
      </c>
      <c r="B34" s="48" t="s">
        <v>848</v>
      </c>
      <c r="C34" s="10" t="s">
        <v>380</v>
      </c>
      <c r="D34" s="57" t="n">
        <f aca="false">0.004/0.004</f>
        <v>1</v>
      </c>
      <c r="E34" s="39" t="n">
        <v>0.07</v>
      </c>
      <c r="F34" s="48" t="s">
        <v>595</v>
      </c>
      <c r="G34" s="10" t="s">
        <v>481</v>
      </c>
      <c r="H34" s="48" t="n">
        <f aca="false">0.002/0.002</f>
        <v>1</v>
      </c>
      <c r="I34" s="39" t="n">
        <v>0.09</v>
      </c>
      <c r="J34" s="10" t="s">
        <v>849</v>
      </c>
      <c r="K34" s="10" t="s">
        <v>850</v>
      </c>
      <c r="L34" s="10" t="s">
        <v>851</v>
      </c>
      <c r="O34" s="10" t="s">
        <v>852</v>
      </c>
      <c r="P34" s="10" t="s">
        <v>853</v>
      </c>
      <c r="Q34" s="10" t="s">
        <v>854</v>
      </c>
      <c r="R34" s="10" t="s">
        <v>855</v>
      </c>
      <c r="S34" s="10" t="s">
        <v>856</v>
      </c>
      <c r="T34" s="10" t="s">
        <v>857</v>
      </c>
      <c r="U34" s="48"/>
      <c r="V34" s="48"/>
      <c r="W34" s="48"/>
      <c r="X34" s="10" t="s">
        <v>858</v>
      </c>
      <c r="Y34" s="10" t="s">
        <v>859</v>
      </c>
      <c r="Z34" s="0" t="n">
        <v>0.36</v>
      </c>
    </row>
    <row r="35" customFormat="false" ht="35.05" hidden="false" customHeight="false" outlineLevel="0" collapsed="false">
      <c r="A35" s="0" t="s">
        <v>860</v>
      </c>
      <c r="B35" s="48" t="s">
        <v>861</v>
      </c>
      <c r="C35" s="10" t="s">
        <v>380</v>
      </c>
      <c r="D35" s="10" t="n">
        <f aca="false">0.005/0.004</f>
        <v>1.25</v>
      </c>
      <c r="E35" s="47" t="n">
        <v>0.08</v>
      </c>
      <c r="F35" s="10" t="s">
        <v>862</v>
      </c>
      <c r="G35" s="10" t="s">
        <v>499</v>
      </c>
      <c r="H35" s="10" t="n">
        <f aca="false">0.004/0.002</f>
        <v>2</v>
      </c>
      <c r="I35" s="0" t="n">
        <v>0.27</v>
      </c>
      <c r="J35" s="10" t="s">
        <v>863</v>
      </c>
      <c r="K35" s="10" t="s">
        <v>864</v>
      </c>
      <c r="L35" s="10" t="s">
        <v>865</v>
      </c>
      <c r="O35" s="48" t="s">
        <v>866</v>
      </c>
      <c r="P35" s="48" t="s">
        <v>867</v>
      </c>
      <c r="Q35" s="10" t="s">
        <v>868</v>
      </c>
      <c r="R35" s="10" t="s">
        <v>869</v>
      </c>
      <c r="S35" s="10" t="s">
        <v>870</v>
      </c>
      <c r="T35" s="10" t="s">
        <v>871</v>
      </c>
      <c r="U35" s="48" t="n">
        <f aca="false">0.157/0.109</f>
        <v>1.44036697247706</v>
      </c>
      <c r="V35" s="48"/>
      <c r="W35" s="48"/>
      <c r="X35" s="10" t="s">
        <v>872</v>
      </c>
      <c r="Y35" s="10" t="s">
        <v>873</v>
      </c>
      <c r="Z35" s="0" t="n">
        <v>0.86</v>
      </c>
    </row>
    <row r="36" customFormat="false" ht="35.05" hidden="false" customHeight="false" outlineLevel="0" collapsed="false">
      <c r="A36" s="0" t="s">
        <v>874</v>
      </c>
      <c r="B36" s="48" t="s">
        <v>875</v>
      </c>
      <c r="C36" s="10" t="s">
        <v>642</v>
      </c>
      <c r="D36" s="10" t="n">
        <f aca="false">0.005/0.004</f>
        <v>1.25</v>
      </c>
      <c r="E36" s="39" t="n">
        <v>0.12</v>
      </c>
      <c r="F36" s="48" t="s">
        <v>346</v>
      </c>
      <c r="G36" s="10" t="s">
        <v>481</v>
      </c>
      <c r="H36" s="10" t="n">
        <f aca="false">0.002/0.002</f>
        <v>1</v>
      </c>
      <c r="I36" s="39" t="n">
        <v>0.11</v>
      </c>
      <c r="J36" s="10" t="s">
        <v>876</v>
      </c>
      <c r="K36" s="10" t="s">
        <v>877</v>
      </c>
      <c r="L36" s="10" t="s">
        <v>878</v>
      </c>
      <c r="O36" s="48" t="s">
        <v>879</v>
      </c>
      <c r="P36" s="48" t="s">
        <v>880</v>
      </c>
      <c r="Q36" s="10" t="s">
        <v>881</v>
      </c>
      <c r="R36" s="10" t="s">
        <v>882</v>
      </c>
      <c r="S36" s="10" t="s">
        <v>883</v>
      </c>
      <c r="T36" s="10" t="s">
        <v>884</v>
      </c>
      <c r="U36" s="48" t="n">
        <f aca="false">0.154/0.108</f>
        <v>1.42592592592593</v>
      </c>
      <c r="V36" s="48" t="n">
        <f aca="false">0.123/0.108</f>
        <v>1.13888888888889</v>
      </c>
      <c r="W36" s="48" t="n">
        <f aca="false">0.206/0.108</f>
        <v>1.90740740740741</v>
      </c>
      <c r="X36" s="10" t="s">
        <v>885</v>
      </c>
      <c r="Y36" s="10" t="s">
        <v>886</v>
      </c>
      <c r="Z36" s="0" t="n">
        <v>0.84</v>
      </c>
    </row>
    <row r="37" customFormat="false" ht="35.05" hidden="false" customHeight="false" outlineLevel="0" collapsed="false">
      <c r="A37" s="0" t="s">
        <v>887</v>
      </c>
      <c r="B37" s="10" t="s">
        <v>497</v>
      </c>
      <c r="C37" s="10" t="s">
        <v>380</v>
      </c>
      <c r="D37" s="10" t="n">
        <f aca="false">0.006/0.004</f>
        <v>1.5</v>
      </c>
      <c r="E37" s="0" t="n">
        <v>0.36</v>
      </c>
      <c r="F37" s="10" t="s">
        <v>804</v>
      </c>
      <c r="G37" s="10" t="s">
        <v>346</v>
      </c>
      <c r="H37" s="10" t="n">
        <f aca="false">0.002/0.002</f>
        <v>1</v>
      </c>
      <c r="I37" s="0" t="n">
        <v>0.11</v>
      </c>
      <c r="J37" s="10" t="s">
        <v>888</v>
      </c>
      <c r="K37" s="10" t="s">
        <v>889</v>
      </c>
      <c r="L37" s="10" t="s">
        <v>890</v>
      </c>
      <c r="O37" s="10" t="s">
        <v>891</v>
      </c>
      <c r="P37" s="10" t="s">
        <v>892</v>
      </c>
      <c r="Q37" s="10" t="s">
        <v>893</v>
      </c>
      <c r="R37" s="10" t="s">
        <v>894</v>
      </c>
      <c r="S37" s="10" t="s">
        <v>895</v>
      </c>
      <c r="T37" s="10" t="s">
        <v>896</v>
      </c>
      <c r="U37" s="48"/>
      <c r="V37" s="48"/>
      <c r="W37" s="48"/>
      <c r="X37" s="10" t="s">
        <v>897</v>
      </c>
      <c r="Y37" s="10" t="s">
        <v>898</v>
      </c>
      <c r="Z37" s="39" t="n">
        <v>0.12</v>
      </c>
    </row>
    <row r="38" customFormat="false" ht="35.05" hidden="false" customHeight="false" outlineLevel="0" collapsed="false">
      <c r="A38" s="0" t="s">
        <v>899</v>
      </c>
      <c r="B38" s="48" t="s">
        <v>900</v>
      </c>
      <c r="C38" s="10" t="s">
        <v>380</v>
      </c>
      <c r="D38" s="10" t="n">
        <f aca="false">0.005/0.004</f>
        <v>1.25</v>
      </c>
      <c r="E38" s="39" t="n">
        <v>0.1</v>
      </c>
      <c r="F38" s="48" t="s">
        <v>804</v>
      </c>
      <c r="G38" s="10" t="s">
        <v>804</v>
      </c>
      <c r="H38" s="10" t="n">
        <f aca="false">0.002/0.002</f>
        <v>1</v>
      </c>
      <c r="I38" s="39" t="n">
        <v>0.06</v>
      </c>
      <c r="J38" s="10" t="s">
        <v>901</v>
      </c>
      <c r="K38" s="10" t="s">
        <v>902</v>
      </c>
      <c r="L38" s="10" t="s">
        <v>903</v>
      </c>
      <c r="O38" s="10" t="s">
        <v>904</v>
      </c>
      <c r="P38" s="10" t="s">
        <v>905</v>
      </c>
      <c r="Q38" s="10" t="s">
        <v>906</v>
      </c>
      <c r="R38" s="10" t="s">
        <v>907</v>
      </c>
      <c r="S38" s="10" t="s">
        <v>908</v>
      </c>
      <c r="T38" s="10" t="s">
        <v>909</v>
      </c>
      <c r="U38" s="48" t="n">
        <f aca="false">0.045/0.043</f>
        <v>1.04651162790698</v>
      </c>
      <c r="V38" s="48" t="n">
        <f aca="false">0.026/0.043</f>
        <v>0.604651162790698</v>
      </c>
      <c r="W38" s="48" t="n">
        <f aca="false">0.066/0.043</f>
        <v>1.53488372093023</v>
      </c>
      <c r="X38" s="10" t="s">
        <v>910</v>
      </c>
      <c r="Y38" s="10" t="s">
        <v>911</v>
      </c>
      <c r="Z38" s="39" t="n">
        <v>0.05</v>
      </c>
    </row>
    <row r="39" customFormat="false" ht="35.05" hidden="false" customHeight="false" outlineLevel="0" collapsed="false">
      <c r="A39" s="0" t="s">
        <v>912</v>
      </c>
      <c r="B39" s="10" t="s">
        <v>913</v>
      </c>
      <c r="C39" s="10" t="s">
        <v>756</v>
      </c>
      <c r="D39" s="10" t="n">
        <f aca="false">0.008/0.004</f>
        <v>2</v>
      </c>
      <c r="E39" s="0" t="n">
        <v>0.65</v>
      </c>
      <c r="F39" s="10" t="s">
        <v>381</v>
      </c>
      <c r="G39" s="10" t="s">
        <v>595</v>
      </c>
      <c r="H39" s="10" t="n">
        <f aca="false">0.003/0.002</f>
        <v>1.5</v>
      </c>
      <c r="I39" s="0" t="n">
        <v>0.24</v>
      </c>
      <c r="J39" s="48" t="s">
        <v>914</v>
      </c>
      <c r="K39" s="10" t="s">
        <v>915</v>
      </c>
      <c r="L39" s="48" t="s">
        <v>916</v>
      </c>
      <c r="O39" s="48" t="s">
        <v>917</v>
      </c>
      <c r="P39" s="48" t="s">
        <v>918</v>
      </c>
      <c r="Q39" s="48" t="s">
        <v>919</v>
      </c>
      <c r="R39" s="48" t="s">
        <v>920</v>
      </c>
      <c r="S39" s="58" t="s">
        <v>921</v>
      </c>
      <c r="T39" s="58" t="s">
        <v>922</v>
      </c>
      <c r="U39" s="58" t="n">
        <f aca="false">0.641/0.187</f>
        <v>3.42780748663102</v>
      </c>
      <c r="V39" s="58" t="n">
        <f aca="false">0.547/0.187</f>
        <v>2.92513368983957</v>
      </c>
      <c r="W39" s="58" t="n">
        <f aca="false">0.753/0.187</f>
        <v>4.02673796791444</v>
      </c>
      <c r="X39" s="58" t="s">
        <v>923</v>
      </c>
      <c r="Y39" s="48" t="s">
        <v>924</v>
      </c>
      <c r="Z39" s="0" t="n">
        <v>1</v>
      </c>
    </row>
    <row r="40" customFormat="false" ht="35.05" hidden="false" customHeight="false" outlineLevel="0" collapsed="false">
      <c r="A40" s="0" t="s">
        <v>925</v>
      </c>
      <c r="B40" s="10" t="s">
        <v>926</v>
      </c>
      <c r="C40" s="10" t="s">
        <v>398</v>
      </c>
      <c r="D40" s="10" t="n">
        <f aca="false">0.008/0.004</f>
        <v>2</v>
      </c>
      <c r="E40" s="0" t="n">
        <v>0.7</v>
      </c>
      <c r="F40" s="10" t="s">
        <v>927</v>
      </c>
      <c r="G40" s="10" t="s">
        <v>481</v>
      </c>
      <c r="H40" s="10" t="n">
        <f aca="false">0.004/0.002</f>
        <v>2</v>
      </c>
      <c r="I40" s="0" t="n">
        <v>0.31</v>
      </c>
      <c r="J40" s="48" t="s">
        <v>928</v>
      </c>
      <c r="K40" s="10" t="s">
        <v>929</v>
      </c>
      <c r="L40" s="48" t="s">
        <v>930</v>
      </c>
      <c r="O40" s="48" t="s">
        <v>931</v>
      </c>
      <c r="P40" s="48" t="s">
        <v>932</v>
      </c>
      <c r="Q40" s="48" t="s">
        <v>933</v>
      </c>
      <c r="R40" s="48" t="s">
        <v>934</v>
      </c>
      <c r="S40" s="58" t="s">
        <v>935</v>
      </c>
      <c r="T40" s="58" t="s">
        <v>936</v>
      </c>
      <c r="U40" s="58"/>
      <c r="V40" s="58"/>
      <c r="W40" s="58"/>
      <c r="X40" s="58" t="s">
        <v>937</v>
      </c>
      <c r="Y40" s="48" t="s">
        <v>938</v>
      </c>
      <c r="Z40" s="0" t="n">
        <v>1</v>
      </c>
    </row>
    <row r="41" customFormat="false" ht="35.05" hidden="false" customHeight="false" outlineLevel="0" collapsed="false">
      <c r="A41" s="0" t="s">
        <v>939</v>
      </c>
      <c r="B41" s="10" t="s">
        <v>940</v>
      </c>
      <c r="C41" s="10" t="s">
        <v>362</v>
      </c>
      <c r="D41" s="10" t="n">
        <f aca="false">0.009/0.004</f>
        <v>2.25</v>
      </c>
      <c r="E41" s="0" t="n">
        <v>0.75</v>
      </c>
      <c r="F41" s="10" t="s">
        <v>941</v>
      </c>
      <c r="G41" s="10" t="s">
        <v>595</v>
      </c>
      <c r="H41" s="10" t="n">
        <f aca="false">0.005/0.002</f>
        <v>2.5</v>
      </c>
      <c r="I41" s="0" t="n">
        <v>0.64</v>
      </c>
      <c r="J41" s="10" t="s">
        <v>942</v>
      </c>
      <c r="K41" s="10" t="s">
        <v>943</v>
      </c>
      <c r="L41" s="10" t="s">
        <v>944</v>
      </c>
      <c r="O41" s="48" t="s">
        <v>945</v>
      </c>
      <c r="P41" s="48" t="s">
        <v>946</v>
      </c>
      <c r="Q41" s="10" t="s">
        <v>947</v>
      </c>
      <c r="R41" s="10" t="s">
        <v>948</v>
      </c>
      <c r="S41" s="10" t="s">
        <v>949</v>
      </c>
      <c r="T41" s="10" t="s">
        <v>950</v>
      </c>
      <c r="X41" s="10" t="s">
        <v>951</v>
      </c>
      <c r="Y41" s="10" t="s">
        <v>952</v>
      </c>
      <c r="Z41" s="0" t="n">
        <v>1</v>
      </c>
    </row>
    <row r="42" customFormat="false" ht="35.05" hidden="false" customHeight="false" outlineLevel="0" collapsed="false">
      <c r="A42" s="0" t="s">
        <v>953</v>
      </c>
      <c r="B42" s="10" t="s">
        <v>954</v>
      </c>
      <c r="C42" s="10" t="s">
        <v>344</v>
      </c>
      <c r="D42" s="10" t="n">
        <f aca="false">0.008/0.004</f>
        <v>2</v>
      </c>
      <c r="E42" s="0" t="n">
        <v>0.62</v>
      </c>
      <c r="F42" s="10" t="s">
        <v>955</v>
      </c>
      <c r="G42" s="10" t="s">
        <v>724</v>
      </c>
      <c r="H42" s="10" t="n">
        <f aca="false">0.006/0.002</f>
        <v>3</v>
      </c>
      <c r="I42" s="0" t="n">
        <v>0.38</v>
      </c>
      <c r="J42" s="48" t="s">
        <v>956</v>
      </c>
      <c r="K42" s="10" t="s">
        <v>957</v>
      </c>
      <c r="L42" s="10" t="s">
        <v>958</v>
      </c>
      <c r="O42" s="48" t="s">
        <v>959</v>
      </c>
      <c r="P42" s="48" t="s">
        <v>960</v>
      </c>
      <c r="Q42" s="10" t="s">
        <v>961</v>
      </c>
      <c r="R42" s="10" t="s">
        <v>962</v>
      </c>
      <c r="S42" s="10" t="s">
        <v>963</v>
      </c>
      <c r="T42" s="10" t="s">
        <v>964</v>
      </c>
      <c r="U42" s="10" t="n">
        <f aca="false">0.251/0.132</f>
        <v>1.90151515151515</v>
      </c>
      <c r="V42" s="10" t="n">
        <f aca="false">0.21/0.132</f>
        <v>1.59090909090909</v>
      </c>
      <c r="W42" s="10" t="n">
        <f aca="false">0.317/0.132</f>
        <v>2.40151515151515</v>
      </c>
      <c r="X42" s="10" t="s">
        <v>965</v>
      </c>
      <c r="Y42" s="10" t="s">
        <v>966</v>
      </c>
      <c r="Z42" s="0" t="n">
        <v>1</v>
      </c>
    </row>
    <row r="43" customFormat="false" ht="35.05" hidden="false" customHeight="false" outlineLevel="0" collapsed="false">
      <c r="A43" s="0" t="s">
        <v>967</v>
      </c>
      <c r="B43" s="10" t="s">
        <v>968</v>
      </c>
      <c r="C43" s="10" t="s">
        <v>756</v>
      </c>
      <c r="D43" s="10" t="n">
        <f aca="false">0.006/0.004</f>
        <v>1.5</v>
      </c>
      <c r="E43" s="0" t="n">
        <v>0.38</v>
      </c>
      <c r="F43" s="10" t="s">
        <v>969</v>
      </c>
      <c r="G43" s="10" t="s">
        <v>346</v>
      </c>
      <c r="H43" s="10" t="n">
        <f aca="false">0.003/0.002</f>
        <v>1.5</v>
      </c>
      <c r="I43" s="0" t="n">
        <v>0.24</v>
      </c>
      <c r="J43" s="10" t="s">
        <v>970</v>
      </c>
      <c r="K43" s="10" t="s">
        <v>971</v>
      </c>
      <c r="L43" s="10" t="s">
        <v>972</v>
      </c>
      <c r="O43" s="10" t="s">
        <v>973</v>
      </c>
      <c r="P43" s="10" t="s">
        <v>974</v>
      </c>
      <c r="Q43" s="10" t="s">
        <v>975</v>
      </c>
      <c r="R43" s="10" t="s">
        <v>976</v>
      </c>
      <c r="S43" s="10" t="s">
        <v>977</v>
      </c>
      <c r="T43" s="10" t="s">
        <v>978</v>
      </c>
      <c r="U43" s="48"/>
      <c r="V43" s="48"/>
      <c r="W43" s="48"/>
      <c r="X43" s="10" t="s">
        <v>979</v>
      </c>
      <c r="Y43" s="10" t="s">
        <v>980</v>
      </c>
      <c r="Z43" s="0" t="n">
        <v>0.49</v>
      </c>
    </row>
    <row r="44" customFormat="false" ht="35.05" hidden="false" customHeight="false" outlineLevel="0" collapsed="false">
      <c r="A44" s="0" t="s">
        <v>981</v>
      </c>
      <c r="B44" s="10" t="s">
        <v>982</v>
      </c>
      <c r="C44" s="10" t="s">
        <v>756</v>
      </c>
      <c r="D44" s="10" t="n">
        <f aca="false">0.006/0.004</f>
        <v>1.5</v>
      </c>
      <c r="E44" s="0" t="n">
        <v>0.25</v>
      </c>
      <c r="F44" s="10" t="s">
        <v>724</v>
      </c>
      <c r="G44" s="10" t="s">
        <v>595</v>
      </c>
      <c r="H44" s="10" t="n">
        <f aca="false">0.002/0.002</f>
        <v>1</v>
      </c>
      <c r="I44" s="47" t="n">
        <v>0.06</v>
      </c>
      <c r="J44" s="48" t="s">
        <v>983</v>
      </c>
      <c r="K44" s="10" t="s">
        <v>984</v>
      </c>
      <c r="L44" s="48" t="s">
        <v>985</v>
      </c>
      <c r="O44" s="10" t="s">
        <v>986</v>
      </c>
      <c r="P44" s="10" t="s">
        <v>987</v>
      </c>
      <c r="Q44" s="10" t="s">
        <v>988</v>
      </c>
      <c r="R44" s="10" t="s">
        <v>989</v>
      </c>
      <c r="S44" s="10" t="s">
        <v>990</v>
      </c>
      <c r="T44" s="10" t="s">
        <v>991</v>
      </c>
      <c r="U44" s="48"/>
      <c r="V44" s="48"/>
      <c r="W44" s="48"/>
      <c r="X44" s="10" t="s">
        <v>992</v>
      </c>
      <c r="Y44" s="10" t="s">
        <v>993</v>
      </c>
      <c r="Z44" s="0" t="n">
        <v>0.44</v>
      </c>
    </row>
    <row r="45" customFormat="false" ht="35.05" hidden="false" customHeight="false" outlineLevel="0" collapsed="false">
      <c r="A45" s="0" t="s">
        <v>994</v>
      </c>
      <c r="B45" s="10" t="s">
        <v>995</v>
      </c>
      <c r="C45" s="10" t="s">
        <v>380</v>
      </c>
      <c r="D45" s="10" t="n">
        <f aca="false">0.005/0.004</f>
        <v>1.25</v>
      </c>
      <c r="E45" s="0" t="n">
        <v>0.22</v>
      </c>
      <c r="F45" s="10" t="s">
        <v>996</v>
      </c>
      <c r="G45" s="10" t="s">
        <v>626</v>
      </c>
      <c r="H45" s="10" t="n">
        <f aca="false">0.003/0.002</f>
        <v>1.5</v>
      </c>
      <c r="I45" s="0" t="n">
        <v>0.11</v>
      </c>
      <c r="J45" s="10" t="s">
        <v>997</v>
      </c>
      <c r="K45" s="10" t="s">
        <v>998</v>
      </c>
      <c r="L45" s="10" t="s">
        <v>999</v>
      </c>
      <c r="O45" s="50" t="s">
        <v>1000</v>
      </c>
      <c r="P45" s="50" t="s">
        <v>1001</v>
      </c>
      <c r="Q45" s="10" t="s">
        <v>1002</v>
      </c>
      <c r="R45" s="10" t="s">
        <v>1003</v>
      </c>
      <c r="S45" s="58" t="s">
        <v>1004</v>
      </c>
      <c r="T45" s="58" t="s">
        <v>1005</v>
      </c>
      <c r="U45" s="58"/>
      <c r="V45" s="58"/>
      <c r="W45" s="58"/>
      <c r="X45" s="58" t="s">
        <v>1006</v>
      </c>
      <c r="Y45" s="10" t="s">
        <v>1007</v>
      </c>
      <c r="Z45" s="0" t="n">
        <v>1</v>
      </c>
    </row>
    <row r="46" customFormat="false" ht="35.05" hidden="false" customHeight="false" outlineLevel="0" collapsed="false">
      <c r="A46" s="0" t="s">
        <v>1008</v>
      </c>
      <c r="B46" s="48" t="s">
        <v>579</v>
      </c>
      <c r="C46" s="10" t="s">
        <v>344</v>
      </c>
      <c r="D46" s="10" t="n">
        <f aca="false">0.005/0.004</f>
        <v>1.25</v>
      </c>
      <c r="E46" s="39" t="n">
        <v>0.15</v>
      </c>
      <c r="F46" s="48" t="s">
        <v>1009</v>
      </c>
      <c r="G46" s="10" t="s">
        <v>346</v>
      </c>
      <c r="H46" s="10" t="n">
        <f aca="false">0.003/0.002</f>
        <v>1.5</v>
      </c>
      <c r="I46" s="39" t="n">
        <v>0.13</v>
      </c>
      <c r="J46" s="10" t="s">
        <v>1010</v>
      </c>
      <c r="K46" s="10" t="s">
        <v>1011</v>
      </c>
      <c r="L46" s="10" t="s">
        <v>1012</v>
      </c>
      <c r="O46" s="50" t="s">
        <v>1013</v>
      </c>
      <c r="P46" s="50" t="s">
        <v>1014</v>
      </c>
      <c r="Q46" s="10" t="s">
        <v>1015</v>
      </c>
      <c r="R46" s="10" t="s">
        <v>1016</v>
      </c>
      <c r="S46" s="58" t="s">
        <v>1017</v>
      </c>
      <c r="T46" s="58" t="s">
        <v>1018</v>
      </c>
      <c r="U46" s="58" t="n">
        <f aca="false">0.3/0.132</f>
        <v>2.27272727272727</v>
      </c>
      <c r="V46" s="58" t="n">
        <f aca="false">0.245/0.132</f>
        <v>1.85606060606061</v>
      </c>
      <c r="W46" s="58" t="n">
        <f aca="false">0.369/0.132</f>
        <v>2.79545454545455</v>
      </c>
      <c r="X46" s="58" t="s">
        <v>1019</v>
      </c>
      <c r="Y46" s="10" t="s">
        <v>1020</v>
      </c>
      <c r="Z46" s="0" t="n">
        <v>1</v>
      </c>
    </row>
    <row r="47" customFormat="false" ht="35.05" hidden="false" customHeight="false" outlineLevel="0" collapsed="false">
      <c r="A47" s="0" t="s">
        <v>1021</v>
      </c>
      <c r="B47" s="48" t="s">
        <v>848</v>
      </c>
      <c r="C47" s="10" t="s">
        <v>380</v>
      </c>
      <c r="D47" s="10" t="n">
        <f aca="false">0.004/0.004</f>
        <v>1</v>
      </c>
      <c r="E47" s="39" t="n">
        <v>0.05</v>
      </c>
      <c r="F47" s="48" t="s">
        <v>1022</v>
      </c>
      <c r="G47" s="10" t="s">
        <v>400</v>
      </c>
      <c r="H47" s="48" t="n">
        <f aca="false">0.002/0.002</f>
        <v>1</v>
      </c>
      <c r="I47" s="39" t="n">
        <v>0.07</v>
      </c>
      <c r="J47" s="10" t="s">
        <v>1023</v>
      </c>
      <c r="K47" s="10" t="s">
        <v>1024</v>
      </c>
      <c r="L47" s="10" t="s">
        <v>1025</v>
      </c>
      <c r="O47" s="10" t="s">
        <v>1026</v>
      </c>
      <c r="P47" s="10" t="s">
        <v>1027</v>
      </c>
      <c r="Q47" s="10" t="s">
        <v>1028</v>
      </c>
      <c r="R47" s="10" t="s">
        <v>1029</v>
      </c>
      <c r="S47" s="10" t="s">
        <v>1030</v>
      </c>
      <c r="T47" s="10" t="s">
        <v>1031</v>
      </c>
      <c r="U47" s="48"/>
      <c r="V47" s="48"/>
      <c r="W47" s="48"/>
      <c r="X47" s="10" t="s">
        <v>1032</v>
      </c>
      <c r="Y47" s="10" t="s">
        <v>1033</v>
      </c>
      <c r="Z47" s="0" t="n">
        <v>0.34</v>
      </c>
    </row>
    <row r="48" customFormat="false" ht="35.05" hidden="false" customHeight="false" outlineLevel="0" collapsed="false">
      <c r="A48" s="0" t="s">
        <v>1034</v>
      </c>
      <c r="B48" s="48" t="s">
        <v>642</v>
      </c>
      <c r="C48" s="10" t="s">
        <v>398</v>
      </c>
      <c r="D48" s="10" t="n">
        <f aca="false">0.004/0.004</f>
        <v>1</v>
      </c>
      <c r="E48" s="39" t="n">
        <v>0.06</v>
      </c>
      <c r="F48" s="48" t="s">
        <v>626</v>
      </c>
      <c r="G48" s="10" t="s">
        <v>346</v>
      </c>
      <c r="H48" s="48" t="n">
        <f aca="false">0.002/0.002</f>
        <v>1</v>
      </c>
      <c r="I48" s="39" t="n">
        <v>0.11</v>
      </c>
      <c r="J48" s="10" t="s">
        <v>1035</v>
      </c>
      <c r="K48" s="10" t="s">
        <v>1036</v>
      </c>
      <c r="L48" s="10" t="s">
        <v>1037</v>
      </c>
      <c r="O48" s="10" t="s">
        <v>1038</v>
      </c>
      <c r="P48" s="10" t="s">
        <v>1039</v>
      </c>
      <c r="Q48" s="10" t="s">
        <v>1040</v>
      </c>
      <c r="R48" s="10" t="s">
        <v>1041</v>
      </c>
      <c r="S48" s="10" t="s">
        <v>1042</v>
      </c>
      <c r="T48" s="10" t="s">
        <v>1043</v>
      </c>
      <c r="U48" s="48"/>
      <c r="V48" s="48"/>
      <c r="W48" s="48"/>
      <c r="X48" s="10" t="s">
        <v>1044</v>
      </c>
      <c r="Y48" s="10" t="s">
        <v>1045</v>
      </c>
      <c r="Z48" s="0" t="n">
        <v>0.44</v>
      </c>
    </row>
    <row r="49" customFormat="false" ht="35.05" hidden="false" customHeight="false" outlineLevel="0" collapsed="false">
      <c r="A49" s="0" t="s">
        <v>1046</v>
      </c>
      <c r="B49" s="10" t="s">
        <v>1047</v>
      </c>
      <c r="C49" s="10" t="s">
        <v>344</v>
      </c>
      <c r="D49" s="10" t="n">
        <f aca="false">0.008/0.004</f>
        <v>2</v>
      </c>
      <c r="E49" s="0" t="n">
        <v>0.64</v>
      </c>
      <c r="F49" s="10" t="s">
        <v>1048</v>
      </c>
      <c r="G49" s="10" t="s">
        <v>1049</v>
      </c>
      <c r="H49" s="10" t="n">
        <f aca="false">0.004/0.002</f>
        <v>2</v>
      </c>
      <c r="I49" s="0" t="n">
        <v>0.32</v>
      </c>
      <c r="J49" s="10" t="s">
        <v>1050</v>
      </c>
      <c r="K49" s="10" t="s">
        <v>1051</v>
      </c>
      <c r="L49" s="10" t="s">
        <v>1052</v>
      </c>
      <c r="O49" s="48" t="s">
        <v>1053</v>
      </c>
      <c r="P49" s="48" t="s">
        <v>1054</v>
      </c>
      <c r="Q49" s="10" t="s">
        <v>1055</v>
      </c>
      <c r="R49" s="10" t="s">
        <v>1056</v>
      </c>
      <c r="S49" s="58" t="s">
        <v>1057</v>
      </c>
      <c r="T49" s="58" t="s">
        <v>1058</v>
      </c>
      <c r="U49" s="58"/>
      <c r="V49" s="58"/>
      <c r="W49" s="58"/>
      <c r="X49" s="58" t="s">
        <v>1059</v>
      </c>
      <c r="Y49" s="10" t="s">
        <v>1060</v>
      </c>
      <c r="Z49" s="0" t="n">
        <v>1</v>
      </c>
    </row>
    <row r="50" customFormat="false" ht="35.05" hidden="false" customHeight="false" outlineLevel="0" collapsed="false">
      <c r="A50" s="0" t="s">
        <v>1061</v>
      </c>
      <c r="B50" s="10" t="s">
        <v>789</v>
      </c>
      <c r="C50" s="10" t="s">
        <v>362</v>
      </c>
      <c r="D50" s="10" t="n">
        <f aca="false">0.007/0.004</f>
        <v>1.75</v>
      </c>
      <c r="E50" s="0" t="n">
        <v>0.55</v>
      </c>
      <c r="F50" s="10" t="s">
        <v>1062</v>
      </c>
      <c r="G50" s="10" t="s">
        <v>1063</v>
      </c>
      <c r="H50" s="10" t="n">
        <f aca="false">0.003/0.002</f>
        <v>1.5</v>
      </c>
      <c r="I50" s="0" t="n">
        <v>0.24</v>
      </c>
      <c r="J50" s="10" t="s">
        <v>1064</v>
      </c>
      <c r="K50" s="10" t="s">
        <v>1065</v>
      </c>
      <c r="L50" s="10" t="s">
        <v>1066</v>
      </c>
      <c r="O50" s="48" t="s">
        <v>1067</v>
      </c>
      <c r="P50" s="48" t="s">
        <v>1068</v>
      </c>
      <c r="Q50" s="10" t="s">
        <v>1069</v>
      </c>
      <c r="R50" s="10" t="s">
        <v>1070</v>
      </c>
      <c r="S50" s="58" t="s">
        <v>1071</v>
      </c>
      <c r="T50" s="58" t="s">
        <v>1072</v>
      </c>
      <c r="U50" s="58"/>
      <c r="V50" s="58"/>
      <c r="W50" s="58"/>
      <c r="X50" s="58" t="s">
        <v>1073</v>
      </c>
      <c r="Y50" s="10" t="s">
        <v>1074</v>
      </c>
      <c r="Z50" s="0" t="n">
        <v>1</v>
      </c>
    </row>
    <row r="51" customFormat="false" ht="35.05" hidden="false" customHeight="false" outlineLevel="0" collapsed="false">
      <c r="A51" s="0" t="s">
        <v>1075</v>
      </c>
      <c r="B51" s="10" t="s">
        <v>625</v>
      </c>
      <c r="C51" s="10" t="s">
        <v>380</v>
      </c>
      <c r="D51" s="10" t="n">
        <f aca="false">0.005/0.004</f>
        <v>1.25</v>
      </c>
      <c r="E51" s="0" t="n">
        <v>0.2</v>
      </c>
      <c r="F51" s="10" t="s">
        <v>1076</v>
      </c>
      <c r="G51" s="10" t="s">
        <v>346</v>
      </c>
      <c r="H51" s="10" t="n">
        <f aca="false">0.002/0.002</f>
        <v>1</v>
      </c>
      <c r="I51" s="47" t="n">
        <v>0.08</v>
      </c>
      <c r="J51" s="10" t="s">
        <v>1077</v>
      </c>
      <c r="K51" s="10" t="s">
        <v>1078</v>
      </c>
      <c r="L51" s="10" t="s">
        <v>1079</v>
      </c>
      <c r="O51" s="48" t="s">
        <v>1080</v>
      </c>
      <c r="P51" s="48" t="s">
        <v>1081</v>
      </c>
      <c r="Q51" s="10" t="s">
        <v>1082</v>
      </c>
      <c r="R51" s="10" t="s">
        <v>1083</v>
      </c>
      <c r="S51" s="10" t="s">
        <v>1084</v>
      </c>
      <c r="T51" s="10" t="s">
        <v>1085</v>
      </c>
      <c r="U51" s="10" t="n">
        <f aca="false">0.265/0.133</f>
        <v>1.99248120300752</v>
      </c>
      <c r="V51" s="10" t="n">
        <f aca="false">0.213/0.133</f>
        <v>1.6015037593985</v>
      </c>
      <c r="W51" s="10" t="n">
        <f aca="false">0.333/0.133</f>
        <v>2.50375939849624</v>
      </c>
      <c r="X51" s="10" t="s">
        <v>1086</v>
      </c>
      <c r="Y51" s="10" t="s">
        <v>1087</v>
      </c>
      <c r="Z51" s="0" t="n">
        <v>1</v>
      </c>
    </row>
    <row r="52" customFormat="false" ht="35.05" hidden="false" customHeight="false" outlineLevel="0" collapsed="false">
      <c r="A52" s="0" t="s">
        <v>1088</v>
      </c>
      <c r="B52" s="10" t="s">
        <v>641</v>
      </c>
      <c r="C52" s="10" t="s">
        <v>344</v>
      </c>
      <c r="D52" s="10" t="n">
        <f aca="false">0.006/0.004</f>
        <v>1.5</v>
      </c>
      <c r="E52" s="0" t="n">
        <v>0.32</v>
      </c>
      <c r="F52" s="10" t="s">
        <v>626</v>
      </c>
      <c r="G52" s="10" t="s">
        <v>499</v>
      </c>
      <c r="H52" s="10" t="n">
        <f aca="false">0.002/0.002</f>
        <v>1</v>
      </c>
      <c r="I52" s="47" t="n">
        <v>0.11</v>
      </c>
      <c r="J52" s="10" t="s">
        <v>1089</v>
      </c>
      <c r="K52" s="10" t="s">
        <v>1090</v>
      </c>
      <c r="L52" s="10" t="s">
        <v>1091</v>
      </c>
      <c r="O52" s="48" t="s">
        <v>1092</v>
      </c>
      <c r="P52" s="48" t="s">
        <v>1093</v>
      </c>
      <c r="Q52" s="10" t="s">
        <v>1094</v>
      </c>
      <c r="R52" s="10" t="s">
        <v>1095</v>
      </c>
      <c r="S52" s="10" t="s">
        <v>1096</v>
      </c>
      <c r="T52" s="10" t="s">
        <v>1097</v>
      </c>
      <c r="X52" s="10" t="s">
        <v>1098</v>
      </c>
      <c r="Y52" s="10" t="s">
        <v>1099</v>
      </c>
      <c r="Z52" s="0" t="n">
        <v>1</v>
      </c>
    </row>
    <row r="53" customFormat="false" ht="35.05" hidden="false" customHeight="false" outlineLevel="0" collapsed="false">
      <c r="A53" s="0" t="s">
        <v>1100</v>
      </c>
      <c r="B53" s="48" t="s">
        <v>1101</v>
      </c>
      <c r="C53" s="10" t="s">
        <v>380</v>
      </c>
      <c r="D53" s="10" t="n">
        <f aca="false">0.004/0.004</f>
        <v>1</v>
      </c>
      <c r="E53" s="39" t="n">
        <v>0.05</v>
      </c>
      <c r="F53" s="48" t="s">
        <v>804</v>
      </c>
      <c r="G53" s="10" t="s">
        <v>774</v>
      </c>
      <c r="H53" s="10" t="n">
        <f aca="false">0.002/0.002</f>
        <v>1</v>
      </c>
      <c r="I53" s="39" t="n">
        <v>0.08</v>
      </c>
      <c r="J53" s="10" t="s">
        <v>1102</v>
      </c>
      <c r="K53" s="10" t="s">
        <v>1103</v>
      </c>
      <c r="L53" s="10" t="s">
        <v>1104</v>
      </c>
      <c r="O53" s="10" t="s">
        <v>1105</v>
      </c>
      <c r="P53" s="10" t="s">
        <v>1106</v>
      </c>
      <c r="Q53" s="10" t="s">
        <v>1107</v>
      </c>
      <c r="R53" s="10" t="s">
        <v>1108</v>
      </c>
      <c r="S53" s="10" t="s">
        <v>1109</v>
      </c>
      <c r="T53" s="10" t="s">
        <v>1110</v>
      </c>
      <c r="U53" s="10" t="n">
        <f aca="false">0.071/0.061</f>
        <v>1.16393442622951</v>
      </c>
      <c r="V53" s="10" t="n">
        <f aca="false">0.051/0.061</f>
        <v>0.836065573770492</v>
      </c>
      <c r="W53" s="10" t="n">
        <f aca="false">0.1/0.061</f>
        <v>1.63934426229508</v>
      </c>
      <c r="X53" s="10" t="s">
        <v>1111</v>
      </c>
      <c r="Y53" s="10" t="s">
        <v>1112</v>
      </c>
      <c r="Z53" s="0" t="n">
        <v>0.14</v>
      </c>
    </row>
    <row r="54" customFormat="false" ht="35.05" hidden="false" customHeight="false" outlineLevel="0" collapsed="false">
      <c r="A54" s="0" t="s">
        <v>1113</v>
      </c>
      <c r="B54" s="48" t="s">
        <v>875</v>
      </c>
      <c r="C54" s="10" t="s">
        <v>380</v>
      </c>
      <c r="D54" s="10" t="n">
        <f aca="false">0.005/0.004</f>
        <v>1.25</v>
      </c>
      <c r="E54" s="39" t="n">
        <v>0.08</v>
      </c>
      <c r="F54" s="48" t="s">
        <v>1022</v>
      </c>
      <c r="G54" s="10" t="s">
        <v>364</v>
      </c>
      <c r="H54" s="10" t="n">
        <f aca="false">0.002/0.002</f>
        <v>1</v>
      </c>
      <c r="I54" s="39" t="n">
        <v>0.08</v>
      </c>
      <c r="J54" s="10" t="s">
        <v>1114</v>
      </c>
      <c r="K54" s="10" t="s">
        <v>1115</v>
      </c>
      <c r="L54" s="10" t="s">
        <v>1116</v>
      </c>
      <c r="O54" s="10" t="s">
        <v>1117</v>
      </c>
      <c r="P54" s="10" t="s">
        <v>1118</v>
      </c>
      <c r="Q54" s="10" t="s">
        <v>1119</v>
      </c>
      <c r="R54" s="10" t="s">
        <v>1120</v>
      </c>
      <c r="S54" s="10" t="s">
        <v>1121</v>
      </c>
      <c r="T54" s="10" t="s">
        <v>1122</v>
      </c>
      <c r="X54" s="10" t="s">
        <v>1123</v>
      </c>
      <c r="Y54" s="10" t="s">
        <v>1124</v>
      </c>
      <c r="Z54" s="0" t="n">
        <v>0.22</v>
      </c>
    </row>
    <row r="55" customFormat="false" ht="35.05" hidden="false" customHeight="false" outlineLevel="0" collapsed="false">
      <c r="A55" s="0" t="s">
        <v>1125</v>
      </c>
      <c r="B55" s="10" t="s">
        <v>497</v>
      </c>
      <c r="C55" s="10" t="s">
        <v>380</v>
      </c>
      <c r="D55" s="10" t="n">
        <f aca="false">0.006/0.004</f>
        <v>1.5</v>
      </c>
      <c r="E55" s="0" t="n">
        <v>0.32</v>
      </c>
      <c r="F55" s="10" t="s">
        <v>381</v>
      </c>
      <c r="G55" s="10" t="s">
        <v>774</v>
      </c>
      <c r="H55" s="10" t="n">
        <f aca="false">0.003/0.002</f>
        <v>1.5</v>
      </c>
      <c r="I55" s="0" t="n">
        <v>0.12</v>
      </c>
      <c r="J55" s="48" t="s">
        <v>1126</v>
      </c>
      <c r="K55" s="10" t="s">
        <v>1127</v>
      </c>
      <c r="L55" s="10" t="s">
        <v>1128</v>
      </c>
      <c r="O55" s="48" t="s">
        <v>1129</v>
      </c>
      <c r="P55" s="48" t="s">
        <v>1130</v>
      </c>
      <c r="Q55" s="48" t="s">
        <v>1131</v>
      </c>
      <c r="R55" s="48" t="s">
        <v>1132</v>
      </c>
      <c r="S55" s="10" t="s">
        <v>1133</v>
      </c>
      <c r="T55" s="10" t="s">
        <v>1134</v>
      </c>
      <c r="X55" s="10" t="s">
        <v>1135</v>
      </c>
      <c r="Y55" s="48" t="s">
        <v>1136</v>
      </c>
      <c r="Z55" s="0" t="n">
        <v>1</v>
      </c>
    </row>
    <row r="56" customFormat="false" ht="35.05" hidden="false" customHeight="false" outlineLevel="0" collapsed="false">
      <c r="A56" s="0" t="s">
        <v>1137</v>
      </c>
      <c r="B56" s="10" t="s">
        <v>448</v>
      </c>
      <c r="C56" s="10" t="s">
        <v>380</v>
      </c>
      <c r="D56" s="10" t="n">
        <f aca="false">0.006/0.004</f>
        <v>1.5</v>
      </c>
      <c r="E56" s="39" t="n">
        <v>0.18</v>
      </c>
      <c r="F56" s="10" t="s">
        <v>346</v>
      </c>
      <c r="G56" s="10" t="s">
        <v>364</v>
      </c>
      <c r="H56" s="10" t="n">
        <f aca="false">0.002/0.002</f>
        <v>1</v>
      </c>
      <c r="I56" s="39" t="n">
        <v>0.11</v>
      </c>
      <c r="J56" s="48" t="s">
        <v>1138</v>
      </c>
      <c r="K56" s="10" t="s">
        <v>1139</v>
      </c>
      <c r="L56" s="10" t="s">
        <v>1140</v>
      </c>
      <c r="O56" s="48" t="s">
        <v>1141</v>
      </c>
      <c r="P56" s="48" t="s">
        <v>1142</v>
      </c>
      <c r="Q56" s="48" t="s">
        <v>1143</v>
      </c>
      <c r="R56" s="48" t="s">
        <v>1144</v>
      </c>
      <c r="S56" s="10" t="s">
        <v>1145</v>
      </c>
      <c r="T56" s="10" t="s">
        <v>1146</v>
      </c>
      <c r="U56" s="10" t="n">
        <f aca="false">0.369/0.157</f>
        <v>2.35031847133758</v>
      </c>
      <c r="V56" s="10" t="n">
        <f aca="false">0.303/0.157</f>
        <v>1.92993630573248</v>
      </c>
      <c r="W56" s="10" t="n">
        <f aca="false">0.455/0.157</f>
        <v>2.89808917197452</v>
      </c>
      <c r="X56" s="10" t="s">
        <v>1147</v>
      </c>
      <c r="Y56" s="48" t="s">
        <v>1148</v>
      </c>
      <c r="Z56" s="0" t="n">
        <v>1</v>
      </c>
    </row>
    <row r="57" s="53" customFormat="true" ht="35.05" hidden="false" customHeight="false" outlineLevel="0" collapsed="false">
      <c r="A57" s="53" t="s">
        <v>1149</v>
      </c>
      <c r="B57" s="54" t="s">
        <v>875</v>
      </c>
      <c r="C57" s="55" t="s">
        <v>380</v>
      </c>
      <c r="D57" s="55" t="n">
        <f aca="false">0.005/0.004</f>
        <v>1.25</v>
      </c>
      <c r="E57" s="56" t="n">
        <v>0.13</v>
      </c>
      <c r="F57" s="54" t="s">
        <v>346</v>
      </c>
      <c r="G57" s="55" t="s">
        <v>740</v>
      </c>
      <c r="H57" s="55" t="n">
        <f aca="false">0.002/0.002</f>
        <v>1</v>
      </c>
      <c r="I57" s="56" t="n">
        <v>0.05</v>
      </c>
      <c r="J57" s="55" t="s">
        <v>1150</v>
      </c>
      <c r="K57" s="55" t="s">
        <v>1151</v>
      </c>
      <c r="L57" s="55" t="s">
        <v>1152</v>
      </c>
      <c r="M57" s="55"/>
      <c r="N57" s="55"/>
      <c r="O57" s="54" t="s">
        <v>1153</v>
      </c>
      <c r="P57" s="59" t="s">
        <v>1154</v>
      </c>
      <c r="Q57" s="54" t="s">
        <v>1155</v>
      </c>
      <c r="R57" s="54" t="s">
        <v>1156</v>
      </c>
      <c r="S57" s="55" t="s">
        <v>1157</v>
      </c>
      <c r="T57" s="55" t="s">
        <v>1158</v>
      </c>
      <c r="U57" s="54"/>
      <c r="V57" s="54"/>
      <c r="W57" s="54"/>
      <c r="X57" s="54" t="s">
        <v>1159</v>
      </c>
      <c r="Y57" s="54" t="s">
        <v>1160</v>
      </c>
      <c r="Z57" s="53" t="n">
        <v>0.76</v>
      </c>
      <c r="AMJ57" s="0"/>
    </row>
    <row r="58" customFormat="false" ht="35.05" hidden="false" customHeight="false" outlineLevel="0" collapsed="false">
      <c r="A58" s="0" t="s">
        <v>1161</v>
      </c>
      <c r="B58" s="48" t="s">
        <v>875</v>
      </c>
      <c r="C58" s="10" t="s">
        <v>380</v>
      </c>
      <c r="D58" s="60" t="n">
        <f aca="false">0.005/0.004</f>
        <v>1.25</v>
      </c>
      <c r="E58" s="39" t="n">
        <v>0.13</v>
      </c>
      <c r="F58" s="48" t="s">
        <v>346</v>
      </c>
      <c r="G58" s="10" t="s">
        <v>481</v>
      </c>
      <c r="H58" s="10" t="n">
        <f aca="false">0.002/0.002</f>
        <v>1</v>
      </c>
      <c r="I58" s="39" t="n">
        <v>0.08</v>
      </c>
      <c r="J58" s="48" t="s">
        <v>1162</v>
      </c>
      <c r="K58" s="10" t="s">
        <v>1163</v>
      </c>
      <c r="L58" s="48" t="s">
        <v>1164</v>
      </c>
      <c r="O58" s="48" t="s">
        <v>1165</v>
      </c>
      <c r="P58" s="61" t="s">
        <v>1166</v>
      </c>
      <c r="Q58" s="48" t="s">
        <v>1167</v>
      </c>
      <c r="R58" s="48" t="s">
        <v>1168</v>
      </c>
      <c r="S58" s="10" t="s">
        <v>1169</v>
      </c>
      <c r="T58" s="10" t="s">
        <v>1170</v>
      </c>
      <c r="U58" s="48" t="n">
        <f aca="false">0.166/0.13</f>
        <v>1.27692307692308</v>
      </c>
      <c r="V58" s="48" t="n">
        <f aca="false">0.137/0.127</f>
        <v>1.07874015748032</v>
      </c>
      <c r="W58" s="48" t="n">
        <f aca="false">0.226/0.13</f>
        <v>1.73846153846154</v>
      </c>
      <c r="X58" s="48" t="s">
        <v>1171</v>
      </c>
      <c r="Y58" s="48" t="s">
        <v>1172</v>
      </c>
      <c r="Z58" s="0" t="n">
        <v>0.64</v>
      </c>
    </row>
    <row r="59" customFormat="false" ht="35.05" hidden="false" customHeight="false" outlineLevel="0" collapsed="false">
      <c r="A59" s="0" t="s">
        <v>1173</v>
      </c>
      <c r="B59" s="48" t="s">
        <v>1174</v>
      </c>
      <c r="C59" s="10" t="s">
        <v>380</v>
      </c>
      <c r="D59" s="10" t="n">
        <f aca="false">0.004/0.004</f>
        <v>1</v>
      </c>
      <c r="E59" s="39" t="n">
        <v>0.1</v>
      </c>
      <c r="F59" s="48" t="s">
        <v>481</v>
      </c>
      <c r="G59" s="10" t="s">
        <v>740</v>
      </c>
      <c r="H59" s="10" t="n">
        <f aca="false">0.002/0.002</f>
        <v>1</v>
      </c>
      <c r="I59" s="39" t="n">
        <v>0.02</v>
      </c>
      <c r="J59" s="10" t="s">
        <v>1175</v>
      </c>
      <c r="K59" s="10" t="s">
        <v>1176</v>
      </c>
      <c r="L59" s="10" t="s">
        <v>1177</v>
      </c>
      <c r="O59" s="48" t="s">
        <v>1178</v>
      </c>
      <c r="P59" s="61" t="s">
        <v>1179</v>
      </c>
      <c r="Q59" s="48" t="s">
        <v>1180</v>
      </c>
      <c r="R59" s="48" t="s">
        <v>1181</v>
      </c>
      <c r="S59" s="10" t="s">
        <v>1182</v>
      </c>
      <c r="T59" s="10" t="s">
        <v>1183</v>
      </c>
      <c r="U59" s="48" t="n">
        <f aca="false">0.154/0.127</f>
        <v>1.21259842519685</v>
      </c>
      <c r="V59" s="48" t="n">
        <f aca="false">0.118/0.127</f>
        <v>0.929133858267717</v>
      </c>
      <c r="W59" s="48" t="n">
        <f aca="false">0.202/0.127</f>
        <v>1.59055118110236</v>
      </c>
      <c r="X59" s="48" t="s">
        <v>1184</v>
      </c>
      <c r="Y59" s="48" t="s">
        <v>1185</v>
      </c>
      <c r="Z59" s="0" t="n">
        <v>0.43</v>
      </c>
    </row>
    <row r="60" customFormat="false" ht="35.05" hidden="false" customHeight="false" outlineLevel="0" collapsed="false">
      <c r="A60" s="0" t="s">
        <v>1186</v>
      </c>
      <c r="B60" s="48" t="s">
        <v>579</v>
      </c>
      <c r="C60" s="10" t="s">
        <v>380</v>
      </c>
      <c r="D60" s="10" t="n">
        <f aca="false">0.005/0.004</f>
        <v>1.25</v>
      </c>
      <c r="E60" s="39" t="n">
        <v>0.16</v>
      </c>
      <c r="F60" s="48" t="s">
        <v>1187</v>
      </c>
      <c r="G60" s="10" t="s">
        <v>481</v>
      </c>
      <c r="H60" s="10" t="n">
        <f aca="false">0.002/0.002</f>
        <v>1</v>
      </c>
      <c r="I60" s="39" t="n">
        <v>0.1</v>
      </c>
      <c r="J60" s="10" t="s">
        <v>1188</v>
      </c>
      <c r="K60" s="10" t="s">
        <v>1189</v>
      </c>
      <c r="L60" s="10" t="s">
        <v>1190</v>
      </c>
      <c r="O60" s="48" t="s">
        <v>1191</v>
      </c>
      <c r="P60" s="61" t="s">
        <v>1192</v>
      </c>
      <c r="Q60" s="48" t="s">
        <v>1193</v>
      </c>
      <c r="R60" s="48" t="s">
        <v>1194</v>
      </c>
      <c r="S60" s="10" t="s">
        <v>1195</v>
      </c>
      <c r="T60" s="10" t="s">
        <v>1196</v>
      </c>
      <c r="U60" s="48"/>
      <c r="V60" s="48"/>
      <c r="W60" s="48"/>
      <c r="X60" s="48" t="s">
        <v>1197</v>
      </c>
      <c r="Y60" s="48" t="s">
        <v>1198</v>
      </c>
      <c r="Z60" s="0" t="n">
        <v>0.54</v>
      </c>
    </row>
    <row r="61" customFormat="false" ht="35.05" hidden="false" customHeight="false" outlineLevel="0" collapsed="false">
      <c r="A61" s="0" t="s">
        <v>1199</v>
      </c>
      <c r="B61" s="10" t="s">
        <v>1200</v>
      </c>
      <c r="C61" s="10" t="s">
        <v>380</v>
      </c>
      <c r="D61" s="10" t="n">
        <f aca="false">0.009/0.004</f>
        <v>2.25</v>
      </c>
      <c r="E61" s="0" t="n">
        <v>0.95</v>
      </c>
      <c r="F61" s="10" t="s">
        <v>969</v>
      </c>
      <c r="G61" s="10" t="s">
        <v>740</v>
      </c>
      <c r="H61" s="10" t="n">
        <f aca="false">0.003/0.002</f>
        <v>1.5</v>
      </c>
      <c r="I61" s="0" t="n">
        <v>0.38</v>
      </c>
      <c r="J61" s="10" t="s">
        <v>1201</v>
      </c>
      <c r="K61" s="10" t="s">
        <v>1202</v>
      </c>
      <c r="L61" s="10" t="s">
        <v>1203</v>
      </c>
      <c r="O61" s="48" t="s">
        <v>1204</v>
      </c>
      <c r="P61" s="48" t="s">
        <v>1205</v>
      </c>
      <c r="Q61" s="10" t="s">
        <v>1206</v>
      </c>
      <c r="R61" s="10" t="s">
        <v>1207</v>
      </c>
      <c r="S61" s="10" t="s">
        <v>1208</v>
      </c>
      <c r="T61" s="10" t="s">
        <v>1209</v>
      </c>
      <c r="U61" s="48"/>
      <c r="V61" s="48"/>
      <c r="W61" s="48"/>
      <c r="X61" s="48" t="s">
        <v>1210</v>
      </c>
      <c r="Y61" s="10" t="s">
        <v>1211</v>
      </c>
      <c r="Z61" s="0" t="n">
        <v>0.69</v>
      </c>
    </row>
    <row r="62" customFormat="false" ht="35.05" hidden="false" customHeight="false" outlineLevel="0" collapsed="false">
      <c r="A62" s="0" t="s">
        <v>1212</v>
      </c>
      <c r="B62" s="10" t="s">
        <v>819</v>
      </c>
      <c r="C62" s="10" t="s">
        <v>380</v>
      </c>
      <c r="D62" s="10" t="n">
        <f aca="false">0.007/0.004</f>
        <v>1.75</v>
      </c>
      <c r="E62" s="0" t="n">
        <v>0.59</v>
      </c>
      <c r="F62" s="10" t="s">
        <v>381</v>
      </c>
      <c r="G62" s="10" t="s">
        <v>481</v>
      </c>
      <c r="H62" s="10" t="n">
        <f aca="false">0.003/0.002</f>
        <v>1.5</v>
      </c>
      <c r="I62" s="0" t="n">
        <v>0.18</v>
      </c>
      <c r="J62" s="10" t="s">
        <v>1213</v>
      </c>
      <c r="K62" s="10" t="s">
        <v>1214</v>
      </c>
      <c r="L62" s="48" t="s">
        <v>1215</v>
      </c>
      <c r="O62" s="48" t="s">
        <v>1216</v>
      </c>
      <c r="P62" s="48" t="s">
        <v>1217</v>
      </c>
      <c r="Q62" s="10" t="s">
        <v>1218</v>
      </c>
      <c r="R62" s="10" t="s">
        <v>1219</v>
      </c>
      <c r="S62" s="10" t="s">
        <v>1220</v>
      </c>
      <c r="T62" s="10" t="s">
        <v>1221</v>
      </c>
      <c r="U62" s="48" t="n">
        <f aca="false">0.171/0.127</f>
        <v>1.34645669291339</v>
      </c>
      <c r="V62" s="48" t="n">
        <f aca="false">0.14/0.127</f>
        <v>1.10236220472441</v>
      </c>
      <c r="W62" s="48" t="n">
        <f aca="false">0.214/0.127</f>
        <v>1.68503937007874</v>
      </c>
      <c r="X62" s="48" t="s">
        <v>1222</v>
      </c>
      <c r="Y62" s="10" t="s">
        <v>1223</v>
      </c>
      <c r="Z62" s="0" t="n">
        <v>0.66</v>
      </c>
    </row>
    <row r="63" customFormat="false" ht="23.85" hidden="false" customHeight="false" outlineLevel="0" collapsed="false">
      <c r="A63" s="0" t="s">
        <v>1224</v>
      </c>
      <c r="B63" s="10" t="s">
        <v>1225</v>
      </c>
      <c r="C63" s="10" t="s">
        <v>380</v>
      </c>
      <c r="D63" s="10" t="n">
        <f aca="false">0.007/0.004</f>
        <v>1.75</v>
      </c>
      <c r="E63" s="0" t="n">
        <v>0.39</v>
      </c>
      <c r="F63" s="10" t="s">
        <v>659</v>
      </c>
      <c r="G63" s="10" t="s">
        <v>740</v>
      </c>
      <c r="H63" s="10" t="n">
        <f aca="false">0.003/0.002</f>
        <v>1.5</v>
      </c>
      <c r="I63" s="0" t="n">
        <v>0.18</v>
      </c>
      <c r="J63" s="48" t="s">
        <v>1226</v>
      </c>
      <c r="K63" s="10" t="s">
        <v>1227</v>
      </c>
      <c r="L63" s="10" t="s">
        <v>1228</v>
      </c>
      <c r="O63" s="48" t="s">
        <v>1229</v>
      </c>
      <c r="P63" s="48" t="s">
        <v>1230</v>
      </c>
      <c r="Q63" s="10" t="s">
        <v>1231</v>
      </c>
      <c r="R63" s="10" t="s">
        <v>1232</v>
      </c>
      <c r="S63" s="10" t="s">
        <v>1233</v>
      </c>
      <c r="T63" s="10" t="s">
        <v>1234</v>
      </c>
      <c r="U63" s="10" t="n">
        <f aca="false">0.504/0.136</f>
        <v>3.70588235294118</v>
      </c>
      <c r="V63" s="10" t="n">
        <f aca="false">0.448/0.136</f>
        <v>3.29411764705882</v>
      </c>
      <c r="W63" s="10" t="n">
        <f aca="false">0.584/0.136</f>
        <v>4.29411764705882</v>
      </c>
      <c r="X63" s="10" t="s">
        <v>1235</v>
      </c>
      <c r="Y63" s="10" t="s">
        <v>1236</v>
      </c>
      <c r="Z63" s="0" t="n">
        <v>1</v>
      </c>
    </row>
    <row r="64" customFormat="false" ht="23.85" hidden="false" customHeight="false" outlineLevel="0" collapsed="false">
      <c r="A64" s="0" t="s">
        <v>1237</v>
      </c>
      <c r="B64" s="10" t="s">
        <v>1238</v>
      </c>
      <c r="C64" s="10" t="s">
        <v>380</v>
      </c>
      <c r="D64" s="10" t="n">
        <f aca="false">0.012/0.004</f>
        <v>3</v>
      </c>
      <c r="E64" s="0" t="n">
        <v>0.99</v>
      </c>
      <c r="F64" s="10" t="s">
        <v>1239</v>
      </c>
      <c r="G64" s="10" t="s">
        <v>481</v>
      </c>
      <c r="H64" s="10" t="n">
        <f aca="false">0.005/0.003</f>
        <v>1.66666666666667</v>
      </c>
      <c r="I64" s="0" t="n">
        <v>0.64</v>
      </c>
      <c r="J64" s="48" t="s">
        <v>1240</v>
      </c>
      <c r="K64" s="10" t="s">
        <v>1241</v>
      </c>
      <c r="L64" s="10" t="s">
        <v>1242</v>
      </c>
      <c r="O64" s="48" t="s">
        <v>1243</v>
      </c>
      <c r="P64" s="48" t="s">
        <v>1244</v>
      </c>
      <c r="Q64" s="10" t="s">
        <v>1245</v>
      </c>
      <c r="R64" s="10" t="s">
        <v>1246</v>
      </c>
      <c r="S64" s="10" t="s">
        <v>1247</v>
      </c>
      <c r="T64" s="10" t="s">
        <v>1248</v>
      </c>
      <c r="X64" s="10" t="s">
        <v>1249</v>
      </c>
      <c r="Y64" s="10" t="s">
        <v>1236</v>
      </c>
      <c r="Z64" s="0" t="n">
        <v>1</v>
      </c>
    </row>
    <row r="65" customFormat="false" ht="35.05" hidden="false" customHeight="false" outlineLevel="0" collapsed="false">
      <c r="A65" s="0" t="s">
        <v>1250</v>
      </c>
      <c r="B65" s="10" t="s">
        <v>1251</v>
      </c>
      <c r="C65" s="10" t="s">
        <v>380</v>
      </c>
      <c r="D65" s="10" t="n">
        <f aca="false">0.04/0.004</f>
        <v>10</v>
      </c>
      <c r="E65" s="0" t="n">
        <v>1</v>
      </c>
      <c r="F65" s="10" t="s">
        <v>1252</v>
      </c>
      <c r="G65" s="10" t="s">
        <v>740</v>
      </c>
      <c r="H65" s="10" t="n">
        <f aca="false">0.02/0.002</f>
        <v>10</v>
      </c>
      <c r="I65" s="0" t="n">
        <v>1</v>
      </c>
      <c r="J65" s="48" t="s">
        <v>1253</v>
      </c>
      <c r="K65" s="10" t="s">
        <v>1254</v>
      </c>
      <c r="L65" s="10" t="s">
        <v>1255</v>
      </c>
      <c r="O65" s="48" t="s">
        <v>1256</v>
      </c>
      <c r="P65" s="48" t="s">
        <v>1257</v>
      </c>
      <c r="Q65" s="10" t="s">
        <v>1258</v>
      </c>
      <c r="R65" s="10" t="s">
        <v>1259</v>
      </c>
      <c r="S65" s="10" t="s">
        <v>1260</v>
      </c>
      <c r="T65" s="10" t="s">
        <v>1261</v>
      </c>
      <c r="U65" s="61"/>
      <c r="V65" s="61"/>
      <c r="W65" s="61"/>
      <c r="X65" s="10" t="s">
        <v>1262</v>
      </c>
      <c r="Y65" s="10" t="s">
        <v>1263</v>
      </c>
      <c r="Z65" s="0" t="n">
        <v>1</v>
      </c>
    </row>
    <row r="66" customFormat="false" ht="35.05" hidden="false" customHeight="false" outlineLevel="0" collapsed="false">
      <c r="A66" s="0" t="s">
        <v>1264</v>
      </c>
      <c r="B66" s="10" t="s">
        <v>1265</v>
      </c>
      <c r="C66" s="10" t="s">
        <v>380</v>
      </c>
      <c r="D66" s="10" t="n">
        <f aca="false">0.046/0.004</f>
        <v>11.5</v>
      </c>
      <c r="E66" s="0" t="n">
        <v>1</v>
      </c>
      <c r="F66" s="10" t="s">
        <v>1266</v>
      </c>
      <c r="G66" s="10" t="s">
        <v>481</v>
      </c>
      <c r="H66" s="10" t="n">
        <f aca="false">0.019/0.002</f>
        <v>9.5</v>
      </c>
      <c r="I66" s="0" t="n">
        <v>1</v>
      </c>
      <c r="J66" s="48" t="s">
        <v>1267</v>
      </c>
      <c r="K66" s="10" t="s">
        <v>1268</v>
      </c>
      <c r="L66" s="10" t="s">
        <v>1269</v>
      </c>
      <c r="O66" s="48" t="s">
        <v>1270</v>
      </c>
      <c r="P66" s="48" t="s">
        <v>1271</v>
      </c>
      <c r="Q66" s="10" t="s">
        <v>1272</v>
      </c>
      <c r="R66" s="10" t="s">
        <v>1273</v>
      </c>
      <c r="S66" s="10" t="s">
        <v>1274</v>
      </c>
      <c r="T66" s="10" t="s">
        <v>1275</v>
      </c>
      <c r="U66" s="61" t="n">
        <f aca="false">1.804/0.147</f>
        <v>12.2721088435374</v>
      </c>
      <c r="V66" s="61" t="n">
        <f aca="false">1.674/0.147</f>
        <v>11.3877551020408</v>
      </c>
      <c r="W66" s="61" t="n">
        <f aca="false">1.966/0.147</f>
        <v>13.3741496598639</v>
      </c>
      <c r="X66" s="10" t="s">
        <v>1276</v>
      </c>
      <c r="Y66" s="10" t="s">
        <v>1277</v>
      </c>
      <c r="Z66" s="0" t="n">
        <v>1</v>
      </c>
    </row>
    <row r="67" customFormat="false" ht="23.85" hidden="false" customHeight="false" outlineLevel="0" collapsed="false">
      <c r="A67" s="0" t="s">
        <v>1278</v>
      </c>
      <c r="B67" s="10" t="s">
        <v>1279</v>
      </c>
      <c r="C67" s="10" t="s">
        <v>380</v>
      </c>
      <c r="D67" s="10" t="n">
        <f aca="false">0.005/0.004</f>
        <v>1.25</v>
      </c>
      <c r="E67" s="0" t="n">
        <v>0.24</v>
      </c>
      <c r="F67" s="10" t="s">
        <v>346</v>
      </c>
      <c r="G67" s="10" t="s">
        <v>740</v>
      </c>
      <c r="H67" s="10" t="n">
        <f aca="false">0.002/0.002</f>
        <v>1</v>
      </c>
      <c r="I67" s="0" t="n">
        <v>0.11</v>
      </c>
      <c r="J67" s="10" t="s">
        <v>1280</v>
      </c>
      <c r="K67" s="10" t="s">
        <v>1281</v>
      </c>
      <c r="L67" s="10" t="s">
        <v>1282</v>
      </c>
      <c r="O67" s="10" t="s">
        <v>1283</v>
      </c>
      <c r="P67" s="61" t="s">
        <v>1284</v>
      </c>
      <c r="Q67" s="10" t="s">
        <v>1285</v>
      </c>
      <c r="R67" s="10" t="s">
        <v>1286</v>
      </c>
      <c r="S67" s="10" t="s">
        <v>1287</v>
      </c>
      <c r="T67" s="10" t="s">
        <v>1288</v>
      </c>
      <c r="X67" s="10" t="s">
        <v>1289</v>
      </c>
      <c r="Y67" s="10" t="s">
        <v>1290</v>
      </c>
      <c r="Z67" s="0" t="n">
        <v>1</v>
      </c>
    </row>
    <row r="68" customFormat="false" ht="23.85" hidden="false" customHeight="false" outlineLevel="0" collapsed="false">
      <c r="A68" s="0" t="s">
        <v>1291</v>
      </c>
      <c r="B68" s="10" t="s">
        <v>982</v>
      </c>
      <c r="C68" s="10" t="s">
        <v>380</v>
      </c>
      <c r="D68" s="10" t="n">
        <f aca="false">0.006/0.004</f>
        <v>1.5</v>
      </c>
      <c r="E68" s="0" t="n">
        <v>0.26</v>
      </c>
      <c r="F68" s="10" t="s">
        <v>381</v>
      </c>
      <c r="G68" s="10" t="s">
        <v>481</v>
      </c>
      <c r="H68" s="10" t="n">
        <f aca="false">0.003/0.002</f>
        <v>1.5</v>
      </c>
      <c r="I68" s="0" t="n">
        <v>0.18</v>
      </c>
      <c r="J68" s="10" t="s">
        <v>1292</v>
      </c>
      <c r="K68" s="10" t="s">
        <v>1293</v>
      </c>
      <c r="L68" s="10" t="s">
        <v>1294</v>
      </c>
      <c r="O68" s="10" t="s">
        <v>1295</v>
      </c>
      <c r="P68" s="61" t="s">
        <v>1296</v>
      </c>
      <c r="Q68" s="10" t="s">
        <v>1297</v>
      </c>
      <c r="R68" s="10" t="s">
        <v>1298</v>
      </c>
      <c r="S68" s="10" t="s">
        <v>1299</v>
      </c>
      <c r="T68" s="10" t="s">
        <v>1300</v>
      </c>
      <c r="U68" s="10" t="n">
        <f aca="false">0.685/0.138</f>
        <v>4.96376811594203</v>
      </c>
      <c r="V68" s="10" t="n">
        <f aca="false">0.593/0.142</f>
        <v>4.17605633802817</v>
      </c>
      <c r="W68" s="10" t="n">
        <f aca="false">0.767/0.138</f>
        <v>5.55797101449275</v>
      </c>
      <c r="X68" s="10" t="s">
        <v>1301</v>
      </c>
      <c r="Y68" s="10" t="s">
        <v>1302</v>
      </c>
      <c r="Z68" s="0" t="n">
        <v>1</v>
      </c>
    </row>
    <row r="69" customFormat="false" ht="23.85" hidden="false" customHeight="false" outlineLevel="0" collapsed="false">
      <c r="A69" s="0" t="s">
        <v>1303</v>
      </c>
      <c r="B69" s="10" t="s">
        <v>641</v>
      </c>
      <c r="C69" s="10" t="s">
        <v>362</v>
      </c>
      <c r="D69" s="10" t="n">
        <f aca="false">0.006/0.004</f>
        <v>1.5</v>
      </c>
      <c r="E69" s="0" t="n">
        <v>0.38</v>
      </c>
      <c r="F69" s="10" t="s">
        <v>1304</v>
      </c>
      <c r="G69" s="10" t="s">
        <v>708</v>
      </c>
      <c r="H69" s="10" t="n">
        <f aca="false">0.004/0.002</f>
        <v>2</v>
      </c>
      <c r="I69" s="0" t="n">
        <v>0.27</v>
      </c>
      <c r="J69" s="48" t="s">
        <v>1305</v>
      </c>
      <c r="K69" s="48" t="s">
        <v>1306</v>
      </c>
      <c r="L69" s="10" t="s">
        <v>1307</v>
      </c>
      <c r="O69" s="48" t="s">
        <v>1308</v>
      </c>
      <c r="P69" s="48" t="s">
        <v>1309</v>
      </c>
      <c r="Q69" s="10" t="s">
        <v>1310</v>
      </c>
      <c r="R69" s="10" t="s">
        <v>1311</v>
      </c>
      <c r="S69" s="10" t="s">
        <v>1312</v>
      </c>
      <c r="T69" s="10" t="s">
        <v>1313</v>
      </c>
      <c r="X69" s="10" t="s">
        <v>1314</v>
      </c>
      <c r="Y69" s="10" t="s">
        <v>1236</v>
      </c>
      <c r="Z69" s="0" t="n">
        <v>1</v>
      </c>
    </row>
    <row r="70" customFormat="false" ht="23.85" hidden="false" customHeight="false" outlineLevel="0" collapsed="false">
      <c r="A70" s="0" t="s">
        <v>1315</v>
      </c>
      <c r="B70" s="10" t="s">
        <v>926</v>
      </c>
      <c r="C70" s="10" t="s">
        <v>380</v>
      </c>
      <c r="D70" s="10" t="n">
        <f aca="false">0.008/0.004</f>
        <v>2</v>
      </c>
      <c r="E70" s="0" t="n">
        <v>0.69</v>
      </c>
      <c r="F70" s="10" t="s">
        <v>1316</v>
      </c>
      <c r="G70" s="10" t="s">
        <v>595</v>
      </c>
      <c r="H70" s="10" t="n">
        <f aca="false">0.005/0.002</f>
        <v>2.5</v>
      </c>
      <c r="I70" s="0" t="n">
        <v>0.43</v>
      </c>
      <c r="J70" s="48" t="s">
        <v>1317</v>
      </c>
      <c r="K70" s="48" t="s">
        <v>1318</v>
      </c>
      <c r="L70" s="10" t="s">
        <v>1319</v>
      </c>
      <c r="O70" s="48" t="s">
        <v>1320</v>
      </c>
      <c r="P70" s="48" t="s">
        <v>1321</v>
      </c>
      <c r="Q70" s="10" t="s">
        <v>1322</v>
      </c>
      <c r="R70" s="10" t="s">
        <v>1323</v>
      </c>
      <c r="S70" s="10" t="s">
        <v>1324</v>
      </c>
      <c r="T70" s="10" t="s">
        <v>1325</v>
      </c>
      <c r="X70" s="10" t="s">
        <v>1326</v>
      </c>
      <c r="Y70" s="10" t="s">
        <v>1236</v>
      </c>
      <c r="Z70" s="0" t="n">
        <v>1</v>
      </c>
    </row>
    <row r="71" customFormat="false" ht="23.85" hidden="false" customHeight="false" outlineLevel="0" collapsed="false">
      <c r="A71" s="0" t="s">
        <v>1327</v>
      </c>
      <c r="B71" s="10" t="s">
        <v>1279</v>
      </c>
      <c r="C71" s="10" t="s">
        <v>362</v>
      </c>
      <c r="D71" s="10" t="n">
        <f aca="false">0.005/0.004</f>
        <v>1.25</v>
      </c>
      <c r="E71" s="0" t="n">
        <v>0.17</v>
      </c>
      <c r="F71" s="10" t="s">
        <v>1328</v>
      </c>
      <c r="G71" s="10" t="s">
        <v>1329</v>
      </c>
      <c r="H71" s="10" t="n">
        <f aca="false">0.003/0.002</f>
        <v>1.5</v>
      </c>
      <c r="I71" s="0" t="n">
        <v>0.45</v>
      </c>
      <c r="J71" s="48" t="s">
        <v>1330</v>
      </c>
      <c r="K71" s="48" t="s">
        <v>1331</v>
      </c>
      <c r="L71" s="48" t="s">
        <v>1332</v>
      </c>
      <c r="O71" s="48" t="s">
        <v>1333</v>
      </c>
      <c r="P71" s="48" t="s">
        <v>1334</v>
      </c>
      <c r="Q71" s="10" t="s">
        <v>1335</v>
      </c>
      <c r="R71" s="10" t="s">
        <v>1336</v>
      </c>
      <c r="S71" s="10" t="s">
        <v>1337</v>
      </c>
      <c r="T71" s="10" t="s">
        <v>1338</v>
      </c>
      <c r="X71" s="10" t="s">
        <v>1339</v>
      </c>
      <c r="Y71" s="10" t="s">
        <v>1236</v>
      </c>
      <c r="Z71" s="0" t="n">
        <v>1</v>
      </c>
    </row>
    <row r="72" customFormat="false" ht="23.85" hidden="false" customHeight="false" outlineLevel="0" collapsed="false">
      <c r="A72" s="0" t="s">
        <v>1340</v>
      </c>
      <c r="B72" s="10" t="s">
        <v>875</v>
      </c>
      <c r="C72" s="10" t="s">
        <v>362</v>
      </c>
      <c r="D72" s="10" t="n">
        <f aca="false">0.005/0.004</f>
        <v>1.25</v>
      </c>
      <c r="E72" s="0" t="n">
        <v>0.15</v>
      </c>
      <c r="F72" s="10" t="s">
        <v>1341</v>
      </c>
      <c r="G72" s="10" t="s">
        <v>804</v>
      </c>
      <c r="H72" s="10" t="n">
        <f aca="false">0.002/0.002</f>
        <v>1</v>
      </c>
      <c r="I72" s="0" t="n">
        <v>0.13</v>
      </c>
      <c r="J72" s="48" t="s">
        <v>1342</v>
      </c>
      <c r="K72" s="48" t="s">
        <v>1343</v>
      </c>
      <c r="L72" s="48" t="s">
        <v>1344</v>
      </c>
      <c r="O72" s="48" t="s">
        <v>1345</v>
      </c>
      <c r="P72" s="48" t="s">
        <v>1346</v>
      </c>
      <c r="Q72" s="10" t="s">
        <v>1347</v>
      </c>
      <c r="R72" s="10" t="s">
        <v>1348</v>
      </c>
      <c r="S72" s="10" t="s">
        <v>1349</v>
      </c>
      <c r="T72" s="10" t="s">
        <v>1350</v>
      </c>
      <c r="X72" s="10" t="s">
        <v>1351</v>
      </c>
      <c r="Y72" s="10" t="s">
        <v>1236</v>
      </c>
      <c r="Z72" s="0" t="n">
        <v>1</v>
      </c>
    </row>
    <row r="73" customFormat="false" ht="35.05" hidden="false" customHeight="false" outlineLevel="0" collapsed="false">
      <c r="A73" s="0" t="s">
        <v>1352</v>
      </c>
      <c r="B73" s="10" t="s">
        <v>1353</v>
      </c>
      <c r="C73" s="10" t="s">
        <v>380</v>
      </c>
      <c r="D73" s="10" t="n">
        <f aca="false">0.007/0.004</f>
        <v>1.75</v>
      </c>
      <c r="E73" s="0" t="n">
        <v>0.54</v>
      </c>
      <c r="F73" s="10" t="s">
        <v>481</v>
      </c>
      <c r="G73" s="10" t="s">
        <v>740</v>
      </c>
      <c r="H73" s="10" t="n">
        <f aca="false">0.002/0.002</f>
        <v>1</v>
      </c>
      <c r="I73" s="0" t="n">
        <v>0.15</v>
      </c>
      <c r="J73" s="10" t="s">
        <v>1354</v>
      </c>
      <c r="K73" s="10" t="s">
        <v>1355</v>
      </c>
      <c r="L73" s="10" t="s">
        <v>1356</v>
      </c>
      <c r="O73" s="48" t="s">
        <v>1357</v>
      </c>
      <c r="P73" s="58" t="s">
        <v>1358</v>
      </c>
      <c r="Q73" s="10" t="s">
        <v>1359</v>
      </c>
      <c r="R73" s="10" t="s">
        <v>1360</v>
      </c>
      <c r="S73" s="10" t="s">
        <v>1361</v>
      </c>
      <c r="T73" s="10" t="s">
        <v>1362</v>
      </c>
      <c r="U73" s="48"/>
      <c r="V73" s="48"/>
      <c r="W73" s="48"/>
      <c r="X73" s="10" t="s">
        <v>1363</v>
      </c>
      <c r="Y73" s="10" t="s">
        <v>1364</v>
      </c>
      <c r="Z73" s="39" t="n">
        <v>0.31</v>
      </c>
    </row>
    <row r="74" customFormat="false" ht="35.05" hidden="false" customHeight="false" outlineLevel="0" collapsed="false">
      <c r="A74" s="0" t="s">
        <v>1365</v>
      </c>
      <c r="B74" s="10" t="s">
        <v>982</v>
      </c>
      <c r="C74" s="10" t="s">
        <v>380</v>
      </c>
      <c r="D74" s="10" t="n">
        <f aca="false">0.006/0.004</f>
        <v>1.5</v>
      </c>
      <c r="E74" s="0" t="n">
        <v>0.35</v>
      </c>
      <c r="F74" s="10" t="s">
        <v>1009</v>
      </c>
      <c r="G74" s="10" t="s">
        <v>481</v>
      </c>
      <c r="H74" s="10" t="n">
        <f aca="false">0.003/0.002</f>
        <v>1.5</v>
      </c>
      <c r="I74" s="0" t="n">
        <v>0.11</v>
      </c>
      <c r="J74" s="10" t="s">
        <v>1366</v>
      </c>
      <c r="K74" s="10" t="s">
        <v>1367</v>
      </c>
      <c r="L74" s="10" t="s">
        <v>1368</v>
      </c>
      <c r="O74" s="10" t="s">
        <v>1369</v>
      </c>
      <c r="P74" s="10" t="s">
        <v>1370</v>
      </c>
      <c r="Q74" s="10" t="s">
        <v>1371</v>
      </c>
      <c r="R74" s="10" t="s">
        <v>1372</v>
      </c>
      <c r="S74" s="10" t="s">
        <v>1373</v>
      </c>
      <c r="T74" s="10" t="s">
        <v>1374</v>
      </c>
      <c r="U74" s="48"/>
      <c r="V74" s="48"/>
      <c r="W74" s="48"/>
      <c r="X74" s="10" t="s">
        <v>1375</v>
      </c>
      <c r="Y74" s="10" t="s">
        <v>1376</v>
      </c>
      <c r="Z74" s="39" t="n">
        <v>0.29</v>
      </c>
    </row>
    <row r="75" s="47" customFormat="true" ht="23.85" hidden="false" customHeight="false" outlineLevel="0" collapsed="false">
      <c r="A75" s="47" t="s">
        <v>1377</v>
      </c>
      <c r="B75" s="10" t="s">
        <v>1378</v>
      </c>
      <c r="C75" s="10" t="s">
        <v>1379</v>
      </c>
      <c r="D75" s="10" t="n">
        <f aca="false">0.006/0.004</f>
        <v>1.5</v>
      </c>
      <c r="E75" s="47" t="n">
        <v>0.34</v>
      </c>
      <c r="F75" s="10" t="s">
        <v>1380</v>
      </c>
      <c r="G75" s="10" t="s">
        <v>1381</v>
      </c>
      <c r="H75" s="10" t="n">
        <f aca="false">0.002/0.002</f>
        <v>1</v>
      </c>
      <c r="I75" s="47" t="n">
        <v>0.08</v>
      </c>
      <c r="J75" s="10" t="s">
        <v>1382</v>
      </c>
      <c r="K75" s="10" t="s">
        <v>1383</v>
      </c>
      <c r="L75" s="10" t="s">
        <v>1384</v>
      </c>
      <c r="M75" s="10"/>
      <c r="N75" s="10"/>
      <c r="O75" s="10" t="s">
        <v>1385</v>
      </c>
      <c r="P75" s="10" t="s">
        <v>1386</v>
      </c>
      <c r="Q75" s="10" t="s">
        <v>1387</v>
      </c>
      <c r="R75" s="10" t="s">
        <v>1388</v>
      </c>
      <c r="S75" s="10" t="s">
        <v>1389</v>
      </c>
      <c r="T75" s="10" t="s">
        <v>1390</v>
      </c>
      <c r="U75" s="10" t="n">
        <f aca="false">0.286/0.132</f>
        <v>2.16666666666667</v>
      </c>
      <c r="V75" s="10" t="n">
        <f aca="false">0.243/0.132</f>
        <v>1.84090909090909</v>
      </c>
      <c r="W75" s="10" t="n">
        <f aca="false">0.35/0.132</f>
        <v>2.65151515151515</v>
      </c>
      <c r="X75" s="10" t="s">
        <v>1391</v>
      </c>
      <c r="Y75" s="10" t="s">
        <v>1236</v>
      </c>
      <c r="Z75" s="47" t="n">
        <v>1</v>
      </c>
      <c r="AMJ75" s="0"/>
    </row>
    <row r="76" customFormat="false" ht="23.85" hidden="false" customHeight="false" outlineLevel="0" collapsed="false">
      <c r="A76" s="0" t="s">
        <v>1392</v>
      </c>
      <c r="B76" s="10" t="s">
        <v>1393</v>
      </c>
      <c r="C76" s="10" t="s">
        <v>380</v>
      </c>
      <c r="D76" s="10" t="n">
        <f aca="false">0.008/0.004</f>
        <v>2</v>
      </c>
      <c r="E76" s="0" t="n">
        <v>0.65</v>
      </c>
      <c r="F76" s="10" t="s">
        <v>1394</v>
      </c>
      <c r="G76" s="10" t="s">
        <v>481</v>
      </c>
      <c r="H76" s="10" t="n">
        <f aca="false">0.002/0.002</f>
        <v>1</v>
      </c>
      <c r="I76" s="0" t="n">
        <v>0.07</v>
      </c>
      <c r="J76" s="48" t="s">
        <v>1395</v>
      </c>
      <c r="K76" s="48" t="s">
        <v>1396</v>
      </c>
      <c r="L76" s="48" t="s">
        <v>1397</v>
      </c>
      <c r="O76" s="48" t="s">
        <v>1398</v>
      </c>
      <c r="P76" s="48" t="s">
        <v>1399</v>
      </c>
      <c r="Q76" s="48" t="s">
        <v>1400</v>
      </c>
      <c r="R76" s="48" t="s">
        <v>1401</v>
      </c>
      <c r="S76" s="10" t="s">
        <v>1402</v>
      </c>
      <c r="T76" s="10" t="s">
        <v>1403</v>
      </c>
      <c r="X76" s="10" t="s">
        <v>1404</v>
      </c>
      <c r="Y76" s="10" t="s">
        <v>1236</v>
      </c>
      <c r="Z76" s="0" t="n">
        <v>1</v>
      </c>
    </row>
    <row r="77" customFormat="false" ht="35.05" hidden="false" customHeight="false" outlineLevel="0" collapsed="false">
      <c r="A77" s="0" t="s">
        <v>1405</v>
      </c>
      <c r="B77" s="10" t="s">
        <v>1406</v>
      </c>
      <c r="C77" s="10" t="s">
        <v>380</v>
      </c>
      <c r="D77" s="10" t="n">
        <f aca="false">0.005/0.004</f>
        <v>1.25</v>
      </c>
      <c r="E77" s="0" t="n">
        <v>0.3</v>
      </c>
      <c r="F77" s="10" t="s">
        <v>1407</v>
      </c>
      <c r="G77" s="10" t="s">
        <v>740</v>
      </c>
      <c r="H77" s="10" t="n">
        <f aca="false">0.003/0.002</f>
        <v>1.5</v>
      </c>
      <c r="I77" s="0" t="n">
        <v>0.35</v>
      </c>
      <c r="J77" s="10" t="s">
        <v>1408</v>
      </c>
      <c r="K77" s="10" t="s">
        <v>1409</v>
      </c>
      <c r="L77" s="10" t="s">
        <v>1410</v>
      </c>
      <c r="O77" s="10" t="s">
        <v>1411</v>
      </c>
      <c r="P77" s="10" t="s">
        <v>1412</v>
      </c>
      <c r="Q77" s="10" t="s">
        <v>1413</v>
      </c>
      <c r="R77" s="10" t="s">
        <v>1414</v>
      </c>
      <c r="S77" s="10" t="s">
        <v>1415</v>
      </c>
      <c r="T77" s="10" t="s">
        <v>1416</v>
      </c>
      <c r="U77" s="48"/>
      <c r="V77" s="48"/>
      <c r="W77" s="48"/>
      <c r="X77" s="10" t="s">
        <v>1417</v>
      </c>
      <c r="Y77" s="10" t="s">
        <v>1418</v>
      </c>
      <c r="Z77" s="39" t="n">
        <v>0.12</v>
      </c>
    </row>
    <row r="78" customFormat="false" ht="35.05" hidden="false" customHeight="false" outlineLevel="0" collapsed="false">
      <c r="A78" s="0" t="s">
        <v>1419</v>
      </c>
      <c r="B78" s="10" t="s">
        <v>579</v>
      </c>
      <c r="C78" s="10" t="s">
        <v>380</v>
      </c>
      <c r="D78" s="10" t="n">
        <f aca="false">0.005/0.004</f>
        <v>1.25</v>
      </c>
      <c r="E78" s="39" t="n">
        <v>0.13</v>
      </c>
      <c r="F78" s="10" t="s">
        <v>346</v>
      </c>
      <c r="G78" s="10" t="s">
        <v>481</v>
      </c>
      <c r="H78" s="10" t="n">
        <f aca="false">0.002/0.002</f>
        <v>1</v>
      </c>
      <c r="I78" s="39" t="n">
        <v>0.04</v>
      </c>
      <c r="J78" s="10" t="s">
        <v>1420</v>
      </c>
      <c r="K78" s="10" t="s">
        <v>1421</v>
      </c>
      <c r="L78" s="10" t="s">
        <v>1422</v>
      </c>
      <c r="O78" s="10" t="s">
        <v>1423</v>
      </c>
      <c r="P78" s="10" t="s">
        <v>1424</v>
      </c>
      <c r="Q78" s="10" t="s">
        <v>1425</v>
      </c>
      <c r="R78" s="10" t="s">
        <v>1426</v>
      </c>
      <c r="S78" s="10" t="s">
        <v>1427</v>
      </c>
      <c r="T78" s="10" t="s">
        <v>1428</v>
      </c>
      <c r="U78" s="48"/>
      <c r="V78" s="48"/>
      <c r="W78" s="48"/>
      <c r="X78" s="10" t="s">
        <v>1429</v>
      </c>
      <c r="Y78" s="10" t="s">
        <v>1430</v>
      </c>
      <c r="Z78" s="39" t="n">
        <v>0.15</v>
      </c>
    </row>
    <row r="79" customFormat="false" ht="23.85" hidden="false" customHeight="false" outlineLevel="0" collapsed="false">
      <c r="A79" s="0" t="s">
        <v>1431</v>
      </c>
      <c r="B79" s="10" t="s">
        <v>1432</v>
      </c>
      <c r="C79" s="10" t="s">
        <v>380</v>
      </c>
      <c r="D79" s="10" t="n">
        <f aca="false">0.005/0.004</f>
        <v>1.25</v>
      </c>
      <c r="E79" s="39" t="n">
        <v>0.19</v>
      </c>
      <c r="F79" s="10" t="s">
        <v>659</v>
      </c>
      <c r="G79" s="10" t="s">
        <v>740</v>
      </c>
      <c r="H79" s="10" t="n">
        <f aca="false">0.003/0.002</f>
        <v>1.5</v>
      </c>
      <c r="I79" s="39" t="n">
        <v>0.19</v>
      </c>
      <c r="J79" s="10" t="s">
        <v>1433</v>
      </c>
      <c r="K79" s="10" t="s">
        <v>1434</v>
      </c>
      <c r="L79" s="10" t="s">
        <v>1435</v>
      </c>
      <c r="O79" s="10" t="s">
        <v>1436</v>
      </c>
      <c r="P79" s="10" t="s">
        <v>1437</v>
      </c>
      <c r="Q79" s="10" t="s">
        <v>1438</v>
      </c>
      <c r="R79" s="10" t="s">
        <v>1439</v>
      </c>
      <c r="S79" s="10" t="s">
        <v>1440</v>
      </c>
      <c r="T79" s="10" t="s">
        <v>1441</v>
      </c>
      <c r="U79" s="10" t="n">
        <f aca="false">0.98/0.141</f>
        <v>6.95035460992908</v>
      </c>
      <c r="V79" s="10" t="n">
        <f aca="false">0.896/0.141</f>
        <v>6.35460992907801</v>
      </c>
      <c r="W79" s="10" t="n">
        <f aca="false">1.108/0.141</f>
        <v>7.85815602836879</v>
      </c>
      <c r="X79" s="10" t="s">
        <v>1442</v>
      </c>
      <c r="Y79" s="10" t="s">
        <v>1236</v>
      </c>
      <c r="Z79" s="0" t="n">
        <v>1</v>
      </c>
    </row>
    <row r="80" customFormat="false" ht="23.85" hidden="false" customHeight="false" outlineLevel="0" collapsed="false">
      <c r="A80" s="0" t="s">
        <v>1443</v>
      </c>
      <c r="B80" s="10" t="s">
        <v>448</v>
      </c>
      <c r="C80" s="10" t="s">
        <v>380</v>
      </c>
      <c r="D80" s="10" t="n">
        <f aca="false">0.006/0.004</f>
        <v>1.5</v>
      </c>
      <c r="E80" s="0" t="n">
        <v>0.3</v>
      </c>
      <c r="F80" s="10" t="s">
        <v>1444</v>
      </c>
      <c r="G80" s="10" t="s">
        <v>481</v>
      </c>
      <c r="H80" s="10" t="n">
        <f aca="false">0.003/0.002</f>
        <v>1.5</v>
      </c>
      <c r="I80" s="0" t="n">
        <v>0.21</v>
      </c>
      <c r="J80" s="10" t="s">
        <v>1445</v>
      </c>
      <c r="K80" s="10" t="s">
        <v>1446</v>
      </c>
      <c r="L80" s="10" t="s">
        <v>1447</v>
      </c>
      <c r="O80" s="10" t="s">
        <v>1448</v>
      </c>
      <c r="P80" s="10" t="s">
        <v>1449</v>
      </c>
      <c r="Q80" s="10" t="s">
        <v>1450</v>
      </c>
      <c r="R80" s="10" t="s">
        <v>1451</v>
      </c>
      <c r="S80" s="10" t="s">
        <v>1452</v>
      </c>
      <c r="T80" s="10" t="s">
        <v>1453</v>
      </c>
      <c r="X80" s="10" t="s">
        <v>1454</v>
      </c>
      <c r="Y80" s="10" t="s">
        <v>1236</v>
      </c>
      <c r="Z80" s="0" t="n">
        <v>1</v>
      </c>
    </row>
    <row r="81" customFormat="false" ht="23.85" hidden="false" customHeight="false" outlineLevel="0" collapsed="false">
      <c r="A81" s="0" t="s">
        <v>1455</v>
      </c>
      <c r="B81" s="10" t="s">
        <v>1456</v>
      </c>
      <c r="C81" s="10" t="s">
        <v>380</v>
      </c>
      <c r="D81" s="10" t="n">
        <f aca="false">0.148/0.004</f>
        <v>37</v>
      </c>
      <c r="E81" s="0" t="n">
        <v>1</v>
      </c>
      <c r="F81" s="10" t="s">
        <v>1457</v>
      </c>
      <c r="G81" s="10" t="s">
        <v>740</v>
      </c>
      <c r="H81" s="10" t="n">
        <f aca="false">0.086/0.002</f>
        <v>43</v>
      </c>
      <c r="I81" s="0" t="n">
        <v>1</v>
      </c>
      <c r="J81" s="48" t="s">
        <v>1458</v>
      </c>
      <c r="K81" s="48" t="s">
        <v>1459</v>
      </c>
      <c r="L81" s="10" t="s">
        <v>1460</v>
      </c>
      <c r="O81" s="48" t="s">
        <v>1461</v>
      </c>
      <c r="P81" s="48" t="s">
        <v>1462</v>
      </c>
      <c r="Q81" s="10" t="s">
        <v>1463</v>
      </c>
      <c r="R81" s="10" t="s">
        <v>1464</v>
      </c>
      <c r="S81" s="10" t="s">
        <v>1465</v>
      </c>
      <c r="T81" s="10" t="s">
        <v>1466</v>
      </c>
      <c r="X81" s="10" t="s">
        <v>1467</v>
      </c>
      <c r="Y81" s="10" t="s">
        <v>1236</v>
      </c>
      <c r="Z81" s="0" t="n">
        <v>1</v>
      </c>
    </row>
    <row r="82" customFormat="false" ht="23.85" hidden="false" customHeight="false" outlineLevel="0" collapsed="false">
      <c r="A82" s="0" t="s">
        <v>1468</v>
      </c>
      <c r="B82" s="10" t="s">
        <v>1469</v>
      </c>
      <c r="C82" s="10" t="s">
        <v>380</v>
      </c>
      <c r="D82" s="10" t="n">
        <f aca="false">0.166/0.004</f>
        <v>41.5</v>
      </c>
      <c r="E82" s="0" t="n">
        <v>1</v>
      </c>
      <c r="F82" s="10" t="s">
        <v>1470</v>
      </c>
      <c r="G82" s="10" t="s">
        <v>481</v>
      </c>
      <c r="H82" s="10" t="n">
        <f aca="false">0.1/0.002</f>
        <v>50</v>
      </c>
      <c r="I82" s="0" t="n">
        <v>1</v>
      </c>
      <c r="J82" s="48" t="s">
        <v>1471</v>
      </c>
      <c r="K82" s="48" t="s">
        <v>1472</v>
      </c>
      <c r="L82" s="10" t="s">
        <v>1473</v>
      </c>
      <c r="O82" s="48" t="s">
        <v>1474</v>
      </c>
      <c r="P82" s="48" t="s">
        <v>1475</v>
      </c>
      <c r="Q82" s="10" t="s">
        <v>1476</v>
      </c>
      <c r="R82" s="10" t="s">
        <v>1477</v>
      </c>
      <c r="S82" s="10" t="s">
        <v>1478</v>
      </c>
      <c r="T82" s="10" t="s">
        <v>1479</v>
      </c>
      <c r="X82" s="10" t="s">
        <v>1480</v>
      </c>
      <c r="Y82" s="10" t="s">
        <v>1236</v>
      </c>
      <c r="Z82" s="0" t="n">
        <v>1</v>
      </c>
    </row>
    <row r="83" customFormat="false" ht="23.85" hidden="false" customHeight="false" outlineLevel="0" collapsed="false">
      <c r="A83" s="0" t="s">
        <v>1481</v>
      </c>
      <c r="B83" s="10" t="s">
        <v>1482</v>
      </c>
      <c r="C83" s="10" t="s">
        <v>380</v>
      </c>
      <c r="D83" s="10" t="n">
        <f aca="false">0.01/0.004</f>
        <v>2.5</v>
      </c>
      <c r="E83" s="0" t="n">
        <v>0.84</v>
      </c>
      <c r="F83" s="10" t="s">
        <v>1483</v>
      </c>
      <c r="G83" s="10" t="s">
        <v>740</v>
      </c>
      <c r="H83" s="10" t="n">
        <f aca="false">0.003/0.002</f>
        <v>1.5</v>
      </c>
      <c r="I83" s="0" t="n">
        <v>0.39</v>
      </c>
      <c r="J83" s="48" t="s">
        <v>1484</v>
      </c>
      <c r="K83" s="48" t="s">
        <v>1485</v>
      </c>
      <c r="L83" s="10" t="s">
        <v>1486</v>
      </c>
      <c r="O83" s="48" t="s">
        <v>1487</v>
      </c>
      <c r="P83" s="48" t="s">
        <v>1488</v>
      </c>
      <c r="Q83" s="10" t="s">
        <v>1489</v>
      </c>
      <c r="R83" s="10" t="s">
        <v>1490</v>
      </c>
      <c r="S83" s="10" t="s">
        <v>1491</v>
      </c>
      <c r="T83" s="10" t="s">
        <v>1492</v>
      </c>
      <c r="U83" s="10" t="n">
        <f aca="false">0.582/0.137</f>
        <v>4.24817518248175</v>
      </c>
      <c r="V83" s="10" t="n">
        <f aca="false">0.517/0.137</f>
        <v>3.77372262773723</v>
      </c>
      <c r="W83" s="10" t="n">
        <f aca="false">0.665/0.137</f>
        <v>4.85401459854015</v>
      </c>
      <c r="X83" s="10" t="s">
        <v>1493</v>
      </c>
      <c r="Y83" s="10" t="s">
        <v>1236</v>
      </c>
      <c r="Z83" s="0" t="n">
        <v>1</v>
      </c>
    </row>
    <row r="84" customFormat="false" ht="23.85" hidden="false" customHeight="false" outlineLevel="0" collapsed="false">
      <c r="A84" s="0" t="s">
        <v>1494</v>
      </c>
      <c r="B84" s="10" t="s">
        <v>1495</v>
      </c>
      <c r="C84" s="10" t="s">
        <v>380</v>
      </c>
      <c r="D84" s="10" t="n">
        <f aca="false">0.015/0.004</f>
        <v>3.75</v>
      </c>
      <c r="E84" s="0" t="n">
        <v>1</v>
      </c>
      <c r="F84" s="10" t="s">
        <v>1496</v>
      </c>
      <c r="G84" s="10" t="s">
        <v>481</v>
      </c>
      <c r="H84" s="10" t="n">
        <f aca="false">0.006/0.002</f>
        <v>3</v>
      </c>
      <c r="I84" s="0" t="n">
        <v>0.87</v>
      </c>
      <c r="J84" s="48" t="s">
        <v>1497</v>
      </c>
      <c r="K84" s="48" t="s">
        <v>1498</v>
      </c>
      <c r="L84" s="10" t="s">
        <v>1499</v>
      </c>
      <c r="O84" s="48" t="s">
        <v>1500</v>
      </c>
      <c r="P84" s="48" t="s">
        <v>1501</v>
      </c>
      <c r="Q84" s="10" t="s">
        <v>1502</v>
      </c>
      <c r="R84" s="10" t="s">
        <v>1503</v>
      </c>
      <c r="S84" s="10" t="s">
        <v>1504</v>
      </c>
      <c r="T84" s="10" t="s">
        <v>1505</v>
      </c>
      <c r="X84" s="10" t="s">
        <v>1506</v>
      </c>
      <c r="Y84" s="10" t="s">
        <v>1236</v>
      </c>
      <c r="Z84" s="0" t="n">
        <v>1</v>
      </c>
    </row>
    <row r="85" customFormat="false" ht="35.05" hidden="false" customHeight="false" outlineLevel="0" collapsed="false">
      <c r="A85" s="0" t="s">
        <v>1507</v>
      </c>
      <c r="B85" s="10" t="s">
        <v>1508</v>
      </c>
      <c r="C85" s="10" t="s">
        <v>380</v>
      </c>
      <c r="D85" s="10" t="n">
        <f aca="false">0.015/0.004</f>
        <v>3.75</v>
      </c>
      <c r="E85" s="0" t="n">
        <v>1</v>
      </c>
      <c r="F85" s="10" t="s">
        <v>1509</v>
      </c>
      <c r="G85" s="10" t="s">
        <v>740</v>
      </c>
      <c r="H85" s="10" t="n">
        <f aca="false">0.005/0.002</f>
        <v>2.5</v>
      </c>
      <c r="I85" s="0" t="n">
        <v>0.74</v>
      </c>
      <c r="J85" s="10" t="s">
        <v>1510</v>
      </c>
      <c r="K85" s="10" t="s">
        <v>1511</v>
      </c>
      <c r="L85" s="10" t="s">
        <v>1512</v>
      </c>
      <c r="O85" s="48" t="s">
        <v>1513</v>
      </c>
      <c r="P85" s="48" t="s">
        <v>1514</v>
      </c>
      <c r="Q85" s="10" t="s">
        <v>1515</v>
      </c>
      <c r="R85" s="10" t="s">
        <v>1516</v>
      </c>
      <c r="S85" s="10" t="s">
        <v>1517</v>
      </c>
      <c r="T85" s="10" t="s">
        <v>1518</v>
      </c>
      <c r="X85" s="10" t="s">
        <v>1519</v>
      </c>
      <c r="Y85" s="10" t="s">
        <v>1520</v>
      </c>
      <c r="Z85" s="0" t="n">
        <v>1</v>
      </c>
    </row>
    <row r="86" customFormat="false" ht="35.05" hidden="false" customHeight="false" outlineLevel="0" collapsed="false">
      <c r="A86" s="0" t="s">
        <v>1521</v>
      </c>
      <c r="B86" s="10" t="s">
        <v>1522</v>
      </c>
      <c r="C86" s="10" t="s">
        <v>380</v>
      </c>
      <c r="D86" s="10" t="n">
        <f aca="false">0.021/0.004</f>
        <v>5.25</v>
      </c>
      <c r="E86" s="0" t="n">
        <v>1</v>
      </c>
      <c r="F86" s="10" t="s">
        <v>1523</v>
      </c>
      <c r="G86" s="10" t="s">
        <v>481</v>
      </c>
      <c r="H86" s="10" t="n">
        <f aca="false">0.007/0.002</f>
        <v>3.5</v>
      </c>
      <c r="I86" s="0" t="n">
        <v>0.95</v>
      </c>
      <c r="J86" s="10" t="s">
        <v>1524</v>
      </c>
      <c r="K86" s="10" t="s">
        <v>1525</v>
      </c>
      <c r="L86" s="10" t="s">
        <v>1526</v>
      </c>
      <c r="O86" s="48" t="s">
        <v>1527</v>
      </c>
      <c r="P86" s="48" t="s">
        <v>1528</v>
      </c>
      <c r="Q86" s="10" t="s">
        <v>1529</v>
      </c>
      <c r="R86" s="10" t="s">
        <v>1530</v>
      </c>
      <c r="S86" s="10" t="s">
        <v>1531</v>
      </c>
      <c r="T86" s="10" t="s">
        <v>1532</v>
      </c>
      <c r="X86" s="10" t="s">
        <v>1533</v>
      </c>
      <c r="Y86" s="10" t="s">
        <v>1534</v>
      </c>
      <c r="Z86" s="0" t="n">
        <v>1</v>
      </c>
    </row>
    <row r="87" customFormat="false" ht="23.85" hidden="false" customHeight="false" outlineLevel="0" collapsed="false">
      <c r="A87" s="0" t="s">
        <v>1535</v>
      </c>
      <c r="B87" s="10" t="s">
        <v>1536</v>
      </c>
      <c r="C87" s="10" t="s">
        <v>380</v>
      </c>
      <c r="D87" s="10" t="n">
        <f aca="false">0.04/0.004</f>
        <v>10</v>
      </c>
      <c r="E87" s="0" t="n">
        <v>1</v>
      </c>
      <c r="F87" s="10" t="s">
        <v>1537</v>
      </c>
      <c r="G87" s="10" t="s">
        <v>740</v>
      </c>
      <c r="H87" s="10" t="n">
        <f aca="false">0.013/0.002</f>
        <v>6.5</v>
      </c>
      <c r="I87" s="0" t="n">
        <v>1</v>
      </c>
      <c r="J87" s="10" t="s">
        <v>1538</v>
      </c>
      <c r="K87" s="10" t="s">
        <v>1539</v>
      </c>
      <c r="L87" s="10" t="s">
        <v>1540</v>
      </c>
      <c r="O87" s="10" t="s">
        <v>1541</v>
      </c>
      <c r="P87" s="10" t="s">
        <v>1542</v>
      </c>
      <c r="Q87" s="10" t="s">
        <v>1543</v>
      </c>
      <c r="R87" s="10" t="s">
        <v>1544</v>
      </c>
      <c r="S87" s="10" t="s">
        <v>1545</v>
      </c>
      <c r="T87" s="10" t="s">
        <v>1546</v>
      </c>
      <c r="X87" s="10" t="s">
        <v>1547</v>
      </c>
      <c r="Y87" s="10" t="s">
        <v>1548</v>
      </c>
      <c r="Z87" s="0" t="n">
        <v>1</v>
      </c>
    </row>
    <row r="88" customFormat="false" ht="23.85" hidden="false" customHeight="false" outlineLevel="0" collapsed="false">
      <c r="A88" s="0" t="s">
        <v>1549</v>
      </c>
      <c r="B88" s="10" t="s">
        <v>1550</v>
      </c>
      <c r="C88" s="10" t="s">
        <v>380</v>
      </c>
      <c r="D88" s="10" t="n">
        <f aca="false">0.033/0.004</f>
        <v>8.25</v>
      </c>
      <c r="E88" s="0" t="n">
        <v>1</v>
      </c>
      <c r="F88" s="10" t="s">
        <v>1551</v>
      </c>
      <c r="G88" s="10" t="s">
        <v>481</v>
      </c>
      <c r="H88" s="10" t="n">
        <f aca="false">0.015/0.002</f>
        <v>7.5</v>
      </c>
      <c r="I88" s="0" t="n">
        <v>1</v>
      </c>
      <c r="J88" s="10" t="s">
        <v>1552</v>
      </c>
      <c r="K88" s="10" t="s">
        <v>1553</v>
      </c>
      <c r="L88" s="10" t="s">
        <v>1554</v>
      </c>
      <c r="O88" s="10" t="s">
        <v>1555</v>
      </c>
      <c r="P88" s="10" t="s">
        <v>1556</v>
      </c>
      <c r="Q88" s="10" t="s">
        <v>1557</v>
      </c>
      <c r="R88" s="10" t="s">
        <v>1558</v>
      </c>
      <c r="S88" s="10" t="s">
        <v>1559</v>
      </c>
      <c r="T88" s="10" t="s">
        <v>1221</v>
      </c>
      <c r="X88" s="10" t="s">
        <v>1560</v>
      </c>
      <c r="Y88" s="10" t="s">
        <v>1561</v>
      </c>
      <c r="Z88" s="0" t="n">
        <v>1</v>
      </c>
    </row>
    <row r="89" customFormat="false" ht="35.05" hidden="false" customHeight="false" outlineLevel="0" collapsed="false">
      <c r="A89" s="0" t="s">
        <v>1562</v>
      </c>
      <c r="B89" s="10" t="s">
        <v>1225</v>
      </c>
      <c r="C89" s="10" t="s">
        <v>380</v>
      </c>
      <c r="D89" s="10" t="n">
        <f aca="false">0.007/0.004</f>
        <v>1.75</v>
      </c>
      <c r="E89" s="0" t="n">
        <v>0.48</v>
      </c>
      <c r="F89" s="10" t="s">
        <v>724</v>
      </c>
      <c r="G89" s="10" t="s">
        <v>725</v>
      </c>
      <c r="H89" s="10" t="n">
        <f aca="false">0.002/0.002</f>
        <v>1</v>
      </c>
      <c r="I89" s="0" t="n">
        <v>0.19</v>
      </c>
      <c r="J89" s="10" t="s">
        <v>1563</v>
      </c>
      <c r="K89" s="10" t="s">
        <v>1564</v>
      </c>
      <c r="L89" s="10" t="s">
        <v>1565</v>
      </c>
      <c r="O89" s="10" t="s">
        <v>1566</v>
      </c>
      <c r="P89" s="10" t="s">
        <v>1567</v>
      </c>
      <c r="Q89" s="10" t="s">
        <v>1568</v>
      </c>
      <c r="R89" s="10" t="s">
        <v>1569</v>
      </c>
      <c r="S89" s="10" t="s">
        <v>1570</v>
      </c>
      <c r="T89" s="10" t="s">
        <v>1571</v>
      </c>
      <c r="X89" s="10" t="s">
        <v>1572</v>
      </c>
      <c r="Y89" s="10" t="s">
        <v>1573</v>
      </c>
      <c r="Z89" s="0" t="n">
        <v>1</v>
      </c>
    </row>
    <row r="90" customFormat="false" ht="35.05" hidden="false" customHeight="false" outlineLevel="0" collapsed="false">
      <c r="A90" s="0" t="s">
        <v>1574</v>
      </c>
      <c r="B90" s="10" t="s">
        <v>1575</v>
      </c>
      <c r="C90" s="10" t="s">
        <v>380</v>
      </c>
      <c r="D90" s="10" t="n">
        <f aca="false">0.007/0.004</f>
        <v>1.75</v>
      </c>
      <c r="E90" s="0" t="n">
        <v>0.57</v>
      </c>
      <c r="F90" s="10" t="s">
        <v>595</v>
      </c>
      <c r="G90" s="10" t="s">
        <v>740</v>
      </c>
      <c r="H90" s="10" t="n">
        <f aca="false">0.002/0.002</f>
        <v>1</v>
      </c>
      <c r="I90" s="0" t="n">
        <v>0.13</v>
      </c>
      <c r="J90" s="10" t="s">
        <v>1576</v>
      </c>
      <c r="K90" s="10" t="s">
        <v>1577</v>
      </c>
      <c r="L90" s="10" t="s">
        <v>1578</v>
      </c>
      <c r="O90" s="10" t="s">
        <v>1579</v>
      </c>
      <c r="P90" s="10" t="s">
        <v>1580</v>
      </c>
      <c r="Q90" s="10" t="s">
        <v>1581</v>
      </c>
      <c r="R90" s="10" t="s">
        <v>1582</v>
      </c>
      <c r="S90" s="10" t="s">
        <v>1583</v>
      </c>
      <c r="T90" s="10" t="s">
        <v>1584</v>
      </c>
      <c r="U90" s="10" t="n">
        <f aca="false">0.764/0.139</f>
        <v>5.49640287769784</v>
      </c>
      <c r="V90" s="10" t="n">
        <f aca="false">0.66/0.139</f>
        <v>4.74820143884892</v>
      </c>
      <c r="W90" s="10" t="n">
        <f aca="false">0.905/0.139</f>
        <v>6.51079136690647</v>
      </c>
      <c r="X90" s="10" t="s">
        <v>1585</v>
      </c>
      <c r="Y90" s="10" t="s">
        <v>1586</v>
      </c>
      <c r="Z90" s="0" t="n">
        <v>1</v>
      </c>
    </row>
    <row r="91" customFormat="false" ht="35.05" hidden="false" customHeight="false" outlineLevel="0" collapsed="false">
      <c r="A91" s="0" t="s">
        <v>1587</v>
      </c>
      <c r="B91" s="10" t="s">
        <v>1588</v>
      </c>
      <c r="C91" s="10" t="s">
        <v>380</v>
      </c>
      <c r="D91" s="10" t="n">
        <f aca="false">0.013/0.004</f>
        <v>3.25</v>
      </c>
      <c r="E91" s="0" t="n">
        <v>1</v>
      </c>
      <c r="F91" s="10" t="s">
        <v>1589</v>
      </c>
      <c r="G91" s="10" t="s">
        <v>725</v>
      </c>
      <c r="H91" s="10" t="n">
        <f aca="false">0.004/0.002</f>
        <v>2</v>
      </c>
      <c r="I91" s="0" t="n">
        <v>0.71</v>
      </c>
      <c r="J91" s="10" t="s">
        <v>1590</v>
      </c>
      <c r="K91" s="10" t="s">
        <v>1591</v>
      </c>
      <c r="L91" s="10" t="s">
        <v>1592</v>
      </c>
      <c r="O91" s="10" t="s">
        <v>1593</v>
      </c>
      <c r="P91" s="10" t="s">
        <v>1594</v>
      </c>
      <c r="Q91" s="10" t="s">
        <v>1595</v>
      </c>
      <c r="R91" s="10" t="s">
        <v>1596</v>
      </c>
      <c r="S91" s="10" t="s">
        <v>1597</v>
      </c>
      <c r="T91" s="10" t="s">
        <v>1598</v>
      </c>
      <c r="X91" s="10" t="s">
        <v>1599</v>
      </c>
      <c r="Y91" s="10" t="s">
        <v>1600</v>
      </c>
      <c r="Z91" s="0" t="n">
        <v>1</v>
      </c>
    </row>
    <row r="92" customFormat="false" ht="35.05" hidden="false" customHeight="false" outlineLevel="0" collapsed="false">
      <c r="A92" s="0" t="s">
        <v>1601</v>
      </c>
      <c r="B92" s="10" t="s">
        <v>1602</v>
      </c>
      <c r="C92" s="10" t="s">
        <v>380</v>
      </c>
      <c r="D92" s="10" t="n">
        <f aca="false">0.01/0.004</f>
        <v>2.5</v>
      </c>
      <c r="E92" s="0" t="n">
        <v>0.94</v>
      </c>
      <c r="F92" s="10" t="s">
        <v>1483</v>
      </c>
      <c r="G92" s="10" t="s">
        <v>740</v>
      </c>
      <c r="H92" s="10" t="n">
        <f aca="false">0.003/0.002</f>
        <v>1.5</v>
      </c>
      <c r="I92" s="0" t="n">
        <v>0.63</v>
      </c>
      <c r="J92" s="10" t="s">
        <v>1603</v>
      </c>
      <c r="K92" s="10" t="s">
        <v>1604</v>
      </c>
      <c r="L92" s="10" t="s">
        <v>1605</v>
      </c>
      <c r="O92" s="10" t="s">
        <v>1593</v>
      </c>
      <c r="P92" s="10" t="s">
        <v>1606</v>
      </c>
      <c r="Q92" s="10" t="s">
        <v>1607</v>
      </c>
      <c r="R92" s="10" t="s">
        <v>1608</v>
      </c>
      <c r="S92" s="10" t="s">
        <v>1609</v>
      </c>
      <c r="T92" s="10" t="s">
        <v>1610</v>
      </c>
      <c r="X92" s="10" t="s">
        <v>1611</v>
      </c>
      <c r="Y92" s="10" t="s">
        <v>1612</v>
      </c>
      <c r="Z92" s="0" t="n">
        <v>1</v>
      </c>
    </row>
    <row r="93" customFormat="false" ht="23.85" hidden="false" customHeight="false" outlineLevel="0" collapsed="false">
      <c r="A93" s="0" t="s">
        <v>1613</v>
      </c>
      <c r="B93" s="10" t="s">
        <v>861</v>
      </c>
      <c r="C93" s="10" t="s">
        <v>380</v>
      </c>
      <c r="D93" s="10" t="n">
        <f aca="false">0.005/0.004</f>
        <v>1.25</v>
      </c>
      <c r="E93" s="0" t="n">
        <v>0.11</v>
      </c>
      <c r="F93" s="10" t="s">
        <v>758</v>
      </c>
      <c r="G93" s="10" t="s">
        <v>774</v>
      </c>
      <c r="H93" s="10" t="n">
        <f aca="false">0.002/0.002</f>
        <v>1</v>
      </c>
      <c r="I93" s="0" t="n">
        <v>0.14</v>
      </c>
      <c r="J93" s="10" t="s">
        <v>1614</v>
      </c>
      <c r="K93" s="10" t="s">
        <v>1615</v>
      </c>
      <c r="L93" s="10" t="s">
        <v>1616</v>
      </c>
      <c r="O93" s="10" t="s">
        <v>1617</v>
      </c>
      <c r="P93" s="10" t="s">
        <v>1618</v>
      </c>
      <c r="Q93" s="10" t="s">
        <v>1619</v>
      </c>
      <c r="R93" s="10" t="s">
        <v>1620</v>
      </c>
      <c r="S93" s="10" t="s">
        <v>1621</v>
      </c>
      <c r="T93" s="10" t="s">
        <v>1622</v>
      </c>
      <c r="U93" s="10" t="n">
        <f aca="false">0.161/0.132</f>
        <v>1.21969696969697</v>
      </c>
      <c r="V93" s="10" t="n">
        <f aca="false">0.127/0.132</f>
        <v>0.962121212121212</v>
      </c>
      <c r="W93" s="10" t="n">
        <f aca="false">0.217/0.132</f>
        <v>1.64393939393939</v>
      </c>
      <c r="X93" s="10" t="s">
        <v>1623</v>
      </c>
      <c r="Y93" s="10" t="s">
        <v>1236</v>
      </c>
      <c r="Z93" s="0" t="n">
        <v>0.56</v>
      </c>
    </row>
    <row r="94" customFormat="false" ht="23.85" hidden="false" customHeight="false" outlineLevel="0" collapsed="false">
      <c r="A94" s="0" t="s">
        <v>1624</v>
      </c>
      <c r="B94" s="10" t="s">
        <v>1625</v>
      </c>
      <c r="C94" s="10" t="s">
        <v>380</v>
      </c>
      <c r="D94" s="10" t="n">
        <f aca="false">0.005/0.004</f>
        <v>1.25</v>
      </c>
      <c r="E94" s="0" t="n">
        <v>0.14</v>
      </c>
      <c r="F94" s="10" t="s">
        <v>1187</v>
      </c>
      <c r="G94" s="10" t="s">
        <v>364</v>
      </c>
      <c r="H94" s="10" t="n">
        <f aca="false">0.002/0.002</f>
        <v>1</v>
      </c>
      <c r="I94" s="0" t="n">
        <v>0.14</v>
      </c>
      <c r="J94" s="10" t="s">
        <v>1626</v>
      </c>
      <c r="K94" s="10" t="s">
        <v>1627</v>
      </c>
      <c r="L94" s="10" t="s">
        <v>1628</v>
      </c>
      <c r="O94" s="10" t="s">
        <v>1629</v>
      </c>
      <c r="P94" s="10" t="s">
        <v>1630</v>
      </c>
      <c r="Q94" s="10" t="s">
        <v>1631</v>
      </c>
      <c r="R94" s="10" t="s">
        <v>1632</v>
      </c>
      <c r="S94" s="10" t="s">
        <v>1633</v>
      </c>
      <c r="T94" s="10" t="s">
        <v>1634</v>
      </c>
      <c r="X94" s="10" t="s">
        <v>1635</v>
      </c>
      <c r="Y94" s="10" t="s">
        <v>1236</v>
      </c>
      <c r="Z94" s="0" t="n">
        <v>0.57</v>
      </c>
    </row>
    <row r="95" customFormat="false" ht="23.85" hidden="false" customHeight="false" outlineLevel="0" collapsed="false">
      <c r="A95" s="0" t="s">
        <v>1636</v>
      </c>
      <c r="B95" s="10" t="s">
        <v>579</v>
      </c>
      <c r="C95" s="10" t="s">
        <v>380</v>
      </c>
      <c r="D95" s="10" t="n">
        <f aca="false">0.005/0.004</f>
        <v>1.25</v>
      </c>
      <c r="E95" s="0" t="n">
        <v>0.1</v>
      </c>
      <c r="F95" s="10" t="s">
        <v>626</v>
      </c>
      <c r="G95" s="10" t="s">
        <v>774</v>
      </c>
      <c r="H95" s="10" t="n">
        <f aca="false">0.002/0.002</f>
        <v>1</v>
      </c>
      <c r="I95" s="0" t="n">
        <v>0.09</v>
      </c>
      <c r="J95" s="10" t="s">
        <v>1637</v>
      </c>
      <c r="K95" s="10" t="s">
        <v>1638</v>
      </c>
      <c r="L95" s="10" t="s">
        <v>1639</v>
      </c>
      <c r="O95" s="10" t="s">
        <v>1640</v>
      </c>
      <c r="P95" s="10" t="s">
        <v>1641</v>
      </c>
      <c r="Q95" s="10" t="s">
        <v>1642</v>
      </c>
      <c r="R95" s="10" t="s">
        <v>1643</v>
      </c>
      <c r="S95" s="10" t="s">
        <v>1644</v>
      </c>
      <c r="T95" s="10" t="s">
        <v>1645</v>
      </c>
      <c r="U95" s="10" t="n">
        <f aca="false">0.155/0.129</f>
        <v>1.2015503875969</v>
      </c>
      <c r="V95" s="10" t="n">
        <f aca="false">0.116/0.129</f>
        <v>0.89922480620155</v>
      </c>
      <c r="W95" s="10" t="n">
        <f aca="false">0.196/0.129</f>
        <v>1.51937984496124</v>
      </c>
      <c r="X95" s="10" t="s">
        <v>1646</v>
      </c>
      <c r="Y95" s="10" t="s">
        <v>1236</v>
      </c>
      <c r="Z95" s="0" t="n">
        <v>0.46</v>
      </c>
    </row>
    <row r="96" customFormat="false" ht="23.85" hidden="false" customHeight="false" outlineLevel="0" collapsed="false">
      <c r="A96" s="0" t="s">
        <v>1647</v>
      </c>
      <c r="B96" s="10" t="s">
        <v>579</v>
      </c>
      <c r="C96" s="10" t="s">
        <v>380</v>
      </c>
      <c r="D96" s="10" t="n">
        <f aca="false">0.005/0.004</f>
        <v>1.25</v>
      </c>
      <c r="E96" s="0" t="n">
        <v>0.11</v>
      </c>
      <c r="F96" s="10" t="s">
        <v>804</v>
      </c>
      <c r="G96" s="10" t="s">
        <v>364</v>
      </c>
      <c r="H96" s="10" t="n">
        <f aca="false">0.002/0.002</f>
        <v>1</v>
      </c>
      <c r="I96" s="0" t="n">
        <v>0.1</v>
      </c>
      <c r="J96" s="10" t="s">
        <v>1648</v>
      </c>
      <c r="K96" s="10" t="s">
        <v>1649</v>
      </c>
      <c r="L96" s="10" t="s">
        <v>1650</v>
      </c>
      <c r="O96" s="10" t="s">
        <v>1651</v>
      </c>
      <c r="P96" s="10" t="s">
        <v>1652</v>
      </c>
      <c r="Q96" s="10" t="s">
        <v>1653</v>
      </c>
      <c r="R96" s="10" t="s">
        <v>1654</v>
      </c>
      <c r="S96" s="10" t="s">
        <v>1655</v>
      </c>
      <c r="T96" s="10" t="s">
        <v>1656</v>
      </c>
      <c r="X96" s="10" t="s">
        <v>1657</v>
      </c>
      <c r="Y96" s="10" t="s">
        <v>1236</v>
      </c>
      <c r="Z96" s="0" t="n">
        <v>0.41</v>
      </c>
    </row>
    <row r="97" customFormat="false" ht="23.85" hidden="false" customHeight="false" outlineLevel="0" collapsed="false">
      <c r="A97" s="0" t="s">
        <v>1658</v>
      </c>
      <c r="B97" s="10" t="s">
        <v>875</v>
      </c>
      <c r="C97" s="10" t="s">
        <v>380</v>
      </c>
      <c r="D97" s="10" t="n">
        <f aca="false">0.005/0.004</f>
        <v>1.25</v>
      </c>
      <c r="E97" s="0" t="n">
        <v>0.14</v>
      </c>
      <c r="F97" s="10" t="s">
        <v>346</v>
      </c>
      <c r="G97" s="10" t="s">
        <v>740</v>
      </c>
      <c r="H97" s="10" t="n">
        <f aca="false">0.002/0.002</f>
        <v>1</v>
      </c>
      <c r="I97" s="0" t="n">
        <v>0.06</v>
      </c>
      <c r="J97" s="10" t="s">
        <v>1659</v>
      </c>
      <c r="K97" s="10" t="s">
        <v>1660</v>
      </c>
      <c r="L97" s="10" t="s">
        <v>1661</v>
      </c>
      <c r="O97" s="10" t="s">
        <v>1662</v>
      </c>
      <c r="P97" s="10" t="s">
        <v>1663</v>
      </c>
      <c r="Q97" s="10" t="s">
        <v>1664</v>
      </c>
      <c r="R97" s="10" t="s">
        <v>1665</v>
      </c>
      <c r="S97" s="10" t="s">
        <v>1666</v>
      </c>
      <c r="T97" s="10" t="s">
        <v>1667</v>
      </c>
      <c r="X97" s="10" t="s">
        <v>1668</v>
      </c>
      <c r="Y97" s="10" t="s">
        <v>1669</v>
      </c>
      <c r="Z97" s="0" t="n">
        <v>1</v>
      </c>
    </row>
    <row r="98" customFormat="false" ht="35.05" hidden="false" customHeight="false" outlineLevel="0" collapsed="false">
      <c r="A98" s="0" t="s">
        <v>1670</v>
      </c>
      <c r="B98" s="10" t="s">
        <v>579</v>
      </c>
      <c r="C98" s="10" t="s">
        <v>380</v>
      </c>
      <c r="D98" s="10" t="n">
        <f aca="false">0.005/0.004</f>
        <v>1.25</v>
      </c>
      <c r="E98" s="0" t="n">
        <v>0.17</v>
      </c>
      <c r="F98" s="10" t="s">
        <v>610</v>
      </c>
      <c r="G98" s="10" t="s">
        <v>481</v>
      </c>
      <c r="H98" s="10" t="n">
        <f aca="false">0.002/0.002</f>
        <v>1</v>
      </c>
      <c r="I98" s="0" t="n">
        <v>0.12</v>
      </c>
      <c r="J98" s="10" t="s">
        <v>1671</v>
      </c>
      <c r="K98" s="10" t="s">
        <v>1672</v>
      </c>
      <c r="L98" s="10" t="s">
        <v>1673</v>
      </c>
      <c r="O98" s="10" t="s">
        <v>1674</v>
      </c>
      <c r="P98" s="10" t="s">
        <v>1675</v>
      </c>
      <c r="Q98" s="10" t="s">
        <v>1676</v>
      </c>
      <c r="R98" s="10" t="s">
        <v>1677</v>
      </c>
      <c r="S98" s="10" t="s">
        <v>1678</v>
      </c>
      <c r="T98" s="10" t="s">
        <v>1679</v>
      </c>
      <c r="X98" s="10" t="s">
        <v>1680</v>
      </c>
      <c r="Y98" s="10" t="s">
        <v>1681</v>
      </c>
      <c r="Z98" s="0" t="n">
        <v>1</v>
      </c>
    </row>
    <row r="99" customFormat="false" ht="35.05" hidden="false" customHeight="false" outlineLevel="0" collapsed="false">
      <c r="A99" s="0" t="s">
        <v>1682</v>
      </c>
      <c r="B99" s="10" t="s">
        <v>1683</v>
      </c>
      <c r="C99" s="10" t="s">
        <v>380</v>
      </c>
      <c r="D99" s="10" t="n">
        <f aca="false">0.004/0.004</f>
        <v>1</v>
      </c>
      <c r="E99" s="0" t="n">
        <v>0.2</v>
      </c>
      <c r="F99" s="10" t="s">
        <v>595</v>
      </c>
      <c r="G99" s="10" t="s">
        <v>740</v>
      </c>
      <c r="H99" s="10" t="n">
        <f aca="false">0.002/0.002</f>
        <v>1</v>
      </c>
      <c r="I99" s="0" t="n">
        <v>0.07</v>
      </c>
      <c r="J99" s="10" t="s">
        <v>1684</v>
      </c>
      <c r="K99" s="10" t="s">
        <v>1685</v>
      </c>
      <c r="L99" s="10" t="s">
        <v>1686</v>
      </c>
      <c r="O99" s="10" t="s">
        <v>1687</v>
      </c>
      <c r="P99" s="10" t="s">
        <v>1688</v>
      </c>
      <c r="Q99" s="10" t="s">
        <v>1689</v>
      </c>
      <c r="R99" s="10" t="s">
        <v>1690</v>
      </c>
      <c r="S99" s="10" t="s">
        <v>1691</v>
      </c>
      <c r="T99" s="10" t="s">
        <v>1692</v>
      </c>
      <c r="X99" s="10" t="s">
        <v>1693</v>
      </c>
      <c r="Y99" s="10" t="s">
        <v>1694</v>
      </c>
      <c r="Z99" s="0" t="n">
        <v>0.48</v>
      </c>
    </row>
    <row r="100" customFormat="false" ht="23.85" hidden="false" customHeight="false" outlineLevel="0" collapsed="false">
      <c r="A100" s="35" t="s">
        <v>1695</v>
      </c>
      <c r="B100" s="10" t="s">
        <v>579</v>
      </c>
      <c r="C100" s="10" t="s">
        <v>380</v>
      </c>
      <c r="D100" s="10" t="n">
        <f aca="false">0.005/0.004</f>
        <v>1.25</v>
      </c>
      <c r="E100" s="39" t="n">
        <v>0.11</v>
      </c>
      <c r="F100" s="10" t="s">
        <v>1696</v>
      </c>
      <c r="G100" s="10" t="s">
        <v>481</v>
      </c>
      <c r="H100" s="10" t="n">
        <f aca="false">0.002/0.002</f>
        <v>1</v>
      </c>
      <c r="I100" s="39" t="n">
        <v>0.05</v>
      </c>
      <c r="J100" s="10" t="s">
        <v>1697</v>
      </c>
      <c r="K100" s="10" t="s">
        <v>1698</v>
      </c>
      <c r="L100" s="10" t="s">
        <v>1699</v>
      </c>
      <c r="O100" s="10" t="s">
        <v>1700</v>
      </c>
      <c r="P100" s="10" t="s">
        <v>1701</v>
      </c>
      <c r="Q100" s="10" t="s">
        <v>1702</v>
      </c>
      <c r="R100" s="10" t="s">
        <v>1703</v>
      </c>
      <c r="S100" s="10" t="s">
        <v>1704</v>
      </c>
      <c r="T100" s="10" t="s">
        <v>1705</v>
      </c>
      <c r="U100" s="10" t="n">
        <f aca="false">0.155/0.129</f>
        <v>1.2015503875969</v>
      </c>
      <c r="V100" s="10" t="n">
        <f aca="false">0.117/0.129</f>
        <v>0.906976744186047</v>
      </c>
      <c r="W100" s="10" t="n">
        <f aca="false">0.214/0.129</f>
        <v>1.65891472868217</v>
      </c>
      <c r="X100" s="10" t="s">
        <v>1706</v>
      </c>
      <c r="Y100" s="10" t="s">
        <v>1707</v>
      </c>
      <c r="Z100" s="0" t="n">
        <v>0.38</v>
      </c>
    </row>
    <row r="101" customFormat="false" ht="35.05" hidden="false" customHeight="false" outlineLevel="0" collapsed="false">
      <c r="A101" s="39" t="s">
        <v>1708</v>
      </c>
      <c r="B101" s="10" t="s">
        <v>579</v>
      </c>
      <c r="C101" s="10" t="s">
        <v>756</v>
      </c>
      <c r="D101" s="10" t="n">
        <f aca="false">0.005/0.004</f>
        <v>1.25</v>
      </c>
      <c r="E101" s="0" t="n">
        <v>0.15</v>
      </c>
      <c r="F101" s="10" t="s">
        <v>724</v>
      </c>
      <c r="G101" s="10" t="s">
        <v>595</v>
      </c>
      <c r="H101" s="10" t="n">
        <f aca="false">0.002/0.002</f>
        <v>1</v>
      </c>
      <c r="I101" s="0" t="n">
        <v>0.1</v>
      </c>
      <c r="J101" s="10" t="s">
        <v>1709</v>
      </c>
      <c r="K101" s="10" t="s">
        <v>1710</v>
      </c>
      <c r="L101" s="48" t="s">
        <v>1711</v>
      </c>
      <c r="O101" s="10" t="s">
        <v>1712</v>
      </c>
      <c r="P101" s="10" t="s">
        <v>1713</v>
      </c>
      <c r="Q101" s="10" t="s">
        <v>1714</v>
      </c>
      <c r="R101" s="10" t="s">
        <v>1715</v>
      </c>
      <c r="S101" s="10" t="s">
        <v>1716</v>
      </c>
      <c r="T101" s="10" t="s">
        <v>1717</v>
      </c>
      <c r="U101" s="10" t="n">
        <f aca="false">0.155/0.129</f>
        <v>1.2015503875969</v>
      </c>
      <c r="V101" s="10" t="n">
        <f aca="false">0.124/0.129</f>
        <v>0.961240310077519</v>
      </c>
      <c r="W101" s="10" t="n">
        <f aca="false">0.204/0.129</f>
        <v>1.58139534883721</v>
      </c>
      <c r="X101" s="10" t="s">
        <v>1718</v>
      </c>
      <c r="Y101" s="10" t="s">
        <v>1719</v>
      </c>
      <c r="Z101" s="0" t="n">
        <v>0.44</v>
      </c>
    </row>
    <row r="102" customFormat="false" ht="35.05" hidden="false" customHeight="false" outlineLevel="0" collapsed="false">
      <c r="A102" s="47" t="s">
        <v>1720</v>
      </c>
      <c r="B102" s="10" t="s">
        <v>1721</v>
      </c>
      <c r="C102" s="10" t="s">
        <v>362</v>
      </c>
      <c r="D102" s="10" t="n">
        <f aca="false">0.004/0.004</f>
        <v>1</v>
      </c>
      <c r="E102" s="0" t="n">
        <v>0.09</v>
      </c>
      <c r="F102" s="10" t="s">
        <v>708</v>
      </c>
      <c r="G102" s="10" t="s">
        <v>804</v>
      </c>
      <c r="H102" s="10" t="n">
        <f aca="false">0.002/0.002</f>
        <v>1</v>
      </c>
      <c r="I102" s="0" t="n">
        <v>0.12</v>
      </c>
      <c r="J102" s="10" t="s">
        <v>1722</v>
      </c>
      <c r="K102" s="10" t="s">
        <v>1723</v>
      </c>
      <c r="L102" s="10" t="s">
        <v>1724</v>
      </c>
      <c r="O102" s="10" t="s">
        <v>1725</v>
      </c>
      <c r="P102" s="10" t="s">
        <v>1726</v>
      </c>
      <c r="Q102" s="10" t="s">
        <v>1727</v>
      </c>
      <c r="R102" s="10" t="s">
        <v>1728</v>
      </c>
      <c r="S102" s="10" t="s">
        <v>1729</v>
      </c>
      <c r="T102" s="10" t="s">
        <v>1730</v>
      </c>
      <c r="U102" s="10" t="n">
        <f aca="false">0.158/0.13</f>
        <v>1.21538461538462</v>
      </c>
      <c r="V102" s="10" t="n">
        <f aca="false">0.12/0.13</f>
        <v>0.923076923076923</v>
      </c>
      <c r="W102" s="10" t="n">
        <f aca="false">0.211/0.13</f>
        <v>1.62307692307692</v>
      </c>
      <c r="X102" s="10" t="s">
        <v>1731</v>
      </c>
      <c r="Y102" s="10" t="s">
        <v>1732</v>
      </c>
      <c r="Z102" s="0" t="n">
        <v>0.5</v>
      </c>
    </row>
    <row r="103" customFormat="false" ht="23.85" hidden="false" customHeight="false" outlineLevel="0" collapsed="false">
      <c r="A103" s="47" t="s">
        <v>1733</v>
      </c>
      <c r="B103" s="10" t="s">
        <v>579</v>
      </c>
      <c r="C103" s="10" t="s">
        <v>642</v>
      </c>
      <c r="D103" s="0" t="n">
        <f aca="false">0.005/0.004</f>
        <v>1.25</v>
      </c>
      <c r="E103" s="0" t="n">
        <v>0.08</v>
      </c>
      <c r="F103" s="10" t="s">
        <v>595</v>
      </c>
      <c r="G103" s="10" t="s">
        <v>346</v>
      </c>
      <c r="H103" s="10" t="n">
        <f aca="false">0.002/0.002</f>
        <v>1</v>
      </c>
      <c r="I103" s="0" t="n">
        <v>0.07</v>
      </c>
      <c r="J103" s="10" t="s">
        <v>1734</v>
      </c>
      <c r="K103" s="10" t="s">
        <v>1735</v>
      </c>
      <c r="L103" s="10" t="s">
        <v>1736</v>
      </c>
      <c r="M103" s="0"/>
      <c r="N103" s="0"/>
      <c r="O103" s="10" t="s">
        <v>1737</v>
      </c>
      <c r="P103" s="10" t="s">
        <v>1738</v>
      </c>
      <c r="Q103" s="10" t="s">
        <v>1739</v>
      </c>
      <c r="R103" s="10" t="s">
        <v>1740</v>
      </c>
      <c r="S103" s="10" t="s">
        <v>1741</v>
      </c>
      <c r="T103" s="10" t="s">
        <v>1742</v>
      </c>
      <c r="U103" s="0" t="n">
        <f aca="false">0.157/0.128</f>
        <v>1.2265625</v>
      </c>
      <c r="V103" s="0" t="n">
        <f aca="false">0.108/0.128</f>
        <v>0.84375</v>
      </c>
      <c r="W103" s="0" t="n">
        <f aca="false">0.198/0.128</f>
        <v>1.546875</v>
      </c>
      <c r="X103" s="10" t="s">
        <v>1743</v>
      </c>
      <c r="Y103" s="10" t="s">
        <v>1744</v>
      </c>
      <c r="Z103" s="0" t="n">
        <v>0.46</v>
      </c>
    </row>
    <row r="104" customFormat="false" ht="35.05" hidden="false" customHeight="false" outlineLevel="0" collapsed="false">
      <c r="A104" s="47" t="s">
        <v>1745</v>
      </c>
      <c r="B104" s="10" t="s">
        <v>579</v>
      </c>
      <c r="C104" s="10" t="s">
        <v>380</v>
      </c>
      <c r="D104" s="10" t="n">
        <f aca="false">0.005/0.004</f>
        <v>1.25</v>
      </c>
      <c r="E104" s="0" t="n">
        <v>0.1</v>
      </c>
      <c r="F104" s="10" t="s">
        <v>346</v>
      </c>
      <c r="G104" s="10" t="s">
        <v>1746</v>
      </c>
      <c r="H104" s="10" t="n">
        <f aca="false">0.002/0.002</f>
        <v>1</v>
      </c>
      <c r="I104" s="0" t="n">
        <v>0.09</v>
      </c>
      <c r="J104" s="10" t="s">
        <v>1747</v>
      </c>
      <c r="K104" s="10" t="s">
        <v>1748</v>
      </c>
      <c r="L104" s="10" t="s">
        <v>1749</v>
      </c>
      <c r="O104" s="10" t="s">
        <v>1750</v>
      </c>
      <c r="P104" s="10" t="s">
        <v>1751</v>
      </c>
      <c r="Q104" s="10" t="s">
        <v>1752</v>
      </c>
      <c r="R104" s="10" t="s">
        <v>1753</v>
      </c>
      <c r="S104" s="10" t="s">
        <v>1754</v>
      </c>
      <c r="T104" s="10" t="s">
        <v>1755</v>
      </c>
      <c r="U104" s="10" t="n">
        <f aca="false">0.158/0.127</f>
        <v>1.24409448818898</v>
      </c>
      <c r="V104" s="10" t="n">
        <f aca="false">0.12/0.127</f>
        <v>0.944881889763779</v>
      </c>
      <c r="W104" s="10" t="n">
        <f aca="false">0.203/0.127</f>
        <v>1.59842519685039</v>
      </c>
      <c r="X104" s="10" t="s">
        <v>1756</v>
      </c>
      <c r="Y104" s="10" t="s">
        <v>1757</v>
      </c>
      <c r="Z104" s="0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7851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2024-10-28T11:16:06Z</dcterms:created>
  <dc:creator/>
  <dc:description/>
  <dc:language>en-US</dc:language>
  <cp:lastModifiedBy/>
  <dcterms:modified xsi:type="dcterms:W3CDTF">2025-10-09T10:50:41Z</dcterms:modified>
  <cp:revision>174</cp:revision>
  <dc:subject/>
  <dc:title/>
</cp:coreProperties>
</file>